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9+21\L25-262025-BL-9\"/>
    </mc:Choice>
  </mc:AlternateContent>
  <xr:revisionPtr revIDLastSave="0" documentId="13_ncr:1_{1F4601EB-6DD8-404B-B624-C280D27D56BD}" xr6:coauthVersionLast="47" xr6:coauthVersionMax="47" xr10:uidLastSave="{00000000-0000-0000-0000-000000000000}"/>
  <bookViews>
    <workbookView xWindow="-120" yWindow="-120" windowWidth="29040" windowHeight="16440" activeTab="2" xr2:uid="{223089DF-DDB3-4216-A1DD-A92BBAD71ECC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Coordination!$R$1113:$R$1116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9" i="3"/>
  <c r="BR10" i="3"/>
  <c r="BS10" i="3"/>
  <c r="BR11" i="3"/>
  <c r="BS11" i="3"/>
  <c r="BR12" i="3"/>
  <c r="BS12" i="3"/>
  <c r="BR13" i="3"/>
  <c r="BS13" i="3"/>
  <c r="BR14" i="3"/>
  <c r="BS14" i="3"/>
  <c r="BR15" i="3"/>
  <c r="BS15" i="3"/>
  <c r="BR16" i="3"/>
  <c r="BS16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9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R36" i="3"/>
  <c r="BS38" i="3"/>
  <c r="BR39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Z58" i="4"/>
  <c r="CB58" i="4"/>
  <c r="CA58" i="4"/>
  <c r="BZ57" i="4"/>
  <c r="CB57" i="4"/>
  <c r="CA57" i="4"/>
  <c r="BZ56" i="4"/>
  <c r="CB56" i="4"/>
  <c r="CA56" i="4"/>
  <c r="BZ55" i="4"/>
  <c r="CB55" i="4"/>
  <c r="CA55" i="4"/>
  <c r="BZ54" i="4"/>
  <c r="CB54" i="4"/>
  <c r="CA54" i="4"/>
  <c r="BZ53" i="4"/>
  <c r="CB53" i="4"/>
  <c r="CA53" i="4"/>
  <c r="BZ52" i="4"/>
  <c r="CB52" i="4"/>
  <c r="CA52" i="4"/>
  <c r="BZ51" i="4"/>
  <c r="CB51" i="4"/>
  <c r="CA51" i="4"/>
  <c r="BZ50" i="4"/>
  <c r="CB50" i="4"/>
  <c r="CA50" i="4"/>
  <c r="BZ49" i="4"/>
  <c r="CB49" i="4"/>
  <c r="CA49" i="4"/>
  <c r="BZ48" i="4"/>
  <c r="CB48" i="4"/>
  <c r="CA48" i="4"/>
  <c r="BZ47" i="4"/>
  <c r="CB47" i="4"/>
  <c r="CA47" i="4"/>
  <c r="BW57" i="4"/>
  <c r="BY57" i="4"/>
  <c r="BX57" i="4"/>
  <c r="BW56" i="4"/>
  <c r="BY56" i="4"/>
  <c r="BX56" i="4"/>
  <c r="BW55" i="4"/>
  <c r="BY55" i="4"/>
  <c r="BX55" i="4"/>
  <c r="BW54" i="4"/>
  <c r="BY54" i="4"/>
  <c r="BX54" i="4"/>
  <c r="BW53" i="4"/>
  <c r="BY53" i="4"/>
  <c r="BY52" i="4"/>
  <c r="BX53" i="4"/>
  <c r="BW52" i="4"/>
  <c r="BX52" i="4"/>
  <c r="BW51" i="4"/>
  <c r="BY51" i="4"/>
  <c r="BX51" i="4"/>
  <c r="BW50" i="4"/>
  <c r="BY50" i="4"/>
  <c r="BX50" i="4"/>
  <c r="BW49" i="4"/>
  <c r="BY49" i="4"/>
  <c r="BX49" i="4"/>
  <c r="BW48" i="4"/>
  <c r="BY48" i="4"/>
  <c r="BX48" i="4"/>
  <c r="BW47" i="4"/>
  <c r="BY47" i="4"/>
  <c r="BX47" i="4"/>
  <c r="BT57" i="4"/>
  <c r="BV57" i="4"/>
  <c r="BU57" i="4"/>
  <c r="BT56" i="4"/>
  <c r="BV56" i="4"/>
  <c r="BU56" i="4"/>
  <c r="BT55" i="4"/>
  <c r="BV55" i="4"/>
  <c r="BU55" i="4"/>
  <c r="BT54" i="4"/>
  <c r="BV54" i="4"/>
  <c r="BU54" i="4"/>
  <c r="BT53" i="4"/>
  <c r="BV53" i="4"/>
  <c r="BU53" i="4"/>
  <c r="BT52" i="4"/>
  <c r="BV52" i="4"/>
  <c r="BU52" i="4"/>
  <c r="BT51" i="4"/>
  <c r="BV51" i="4"/>
  <c r="BU51" i="4"/>
  <c r="BT50" i="4"/>
  <c r="BV50" i="4"/>
  <c r="BU50" i="4"/>
  <c r="BT49" i="4"/>
  <c r="BV49" i="4"/>
  <c r="BU49" i="4"/>
  <c r="BT48" i="4"/>
  <c r="BV48" i="4"/>
  <c r="BU48" i="4"/>
  <c r="BT47" i="4"/>
  <c r="BV47" i="4"/>
  <c r="BU47" i="4"/>
  <c r="BS58" i="4"/>
  <c r="BR58" i="4"/>
  <c r="BQ58" i="4"/>
  <c r="BS57" i="4"/>
  <c r="BR57" i="4"/>
  <c r="BQ57" i="4"/>
  <c r="BS56" i="4"/>
  <c r="BR56" i="4"/>
  <c r="BQ56" i="4"/>
  <c r="BS55" i="4"/>
  <c r="BR55" i="4"/>
  <c r="BQ55" i="4"/>
  <c r="BS54" i="4"/>
  <c r="BR54" i="4"/>
  <c r="BQ54" i="4"/>
  <c r="BS53" i="4"/>
  <c r="BR53" i="4"/>
  <c r="BQ53" i="4"/>
  <c r="BS52" i="4"/>
  <c r="BR52" i="4"/>
  <c r="BQ52" i="4"/>
  <c r="BS51" i="4"/>
  <c r="BR51" i="4"/>
  <c r="BQ51" i="4"/>
  <c r="BS50" i="4"/>
  <c r="BR50" i="4"/>
  <c r="BQ50" i="4"/>
  <c r="BS49" i="4"/>
  <c r="BR49" i="4"/>
  <c r="BQ49" i="4"/>
  <c r="BS48" i="4"/>
  <c r="BR48" i="4"/>
  <c r="BQ48" i="4"/>
  <c r="BS47" i="4"/>
  <c r="BR47" i="4"/>
  <c r="BQ47" i="4"/>
  <c r="BZ43" i="4"/>
  <c r="CB43" i="4"/>
  <c r="CA43" i="4"/>
  <c r="BZ42" i="4"/>
  <c r="CB42" i="4"/>
  <c r="CA42" i="4"/>
  <c r="BZ41" i="4"/>
  <c r="CB41" i="4"/>
  <c r="CA41" i="4"/>
  <c r="CB40" i="4"/>
  <c r="BZ40" i="4"/>
  <c r="CA40" i="4"/>
  <c r="BZ39" i="4"/>
  <c r="CB39" i="4"/>
  <c r="CA39" i="4"/>
  <c r="BZ38" i="4"/>
  <c r="CB38" i="4"/>
  <c r="CA38" i="4"/>
  <c r="BZ37" i="4"/>
  <c r="CB37" i="4"/>
  <c r="CA37" i="4"/>
  <c r="BZ36" i="4"/>
  <c r="CB36" i="4"/>
  <c r="CA36" i="4"/>
  <c r="BW43" i="4"/>
  <c r="BX43" i="4"/>
  <c r="BY43" i="4"/>
  <c r="BW42" i="4"/>
  <c r="BX42" i="4"/>
  <c r="BY42" i="4"/>
  <c r="BW41" i="4"/>
  <c r="BX41" i="4"/>
  <c r="BY41" i="4"/>
  <c r="BW40" i="4"/>
  <c r="BX40" i="4"/>
  <c r="BY40" i="4"/>
  <c r="BW39" i="4"/>
  <c r="BX39" i="4"/>
  <c r="BY39" i="4"/>
  <c r="BW38" i="4"/>
  <c r="BX38" i="4"/>
  <c r="BY38" i="4"/>
  <c r="BW37" i="4"/>
  <c r="BX37" i="4"/>
  <c r="BY37" i="4"/>
  <c r="BW36" i="4"/>
  <c r="BX36" i="4"/>
  <c r="BY36" i="4"/>
  <c r="BT43" i="4"/>
  <c r="BV43" i="4"/>
  <c r="BU43" i="4"/>
  <c r="BT42" i="4"/>
  <c r="BV42" i="4"/>
  <c r="BU42" i="4"/>
  <c r="BT41" i="4"/>
  <c r="BV41" i="4"/>
  <c r="BU41" i="4"/>
  <c r="BT40" i="4"/>
  <c r="BV40" i="4"/>
  <c r="BU40" i="4"/>
  <c r="BT39" i="4"/>
  <c r="BV39" i="4"/>
  <c r="BU39" i="4"/>
  <c r="BT38" i="4"/>
  <c r="BV38" i="4"/>
  <c r="BU38" i="4"/>
  <c r="BT37" i="4"/>
  <c r="BV37" i="4"/>
  <c r="BU37" i="4"/>
  <c r="BT36" i="4"/>
  <c r="BV36" i="4"/>
  <c r="BU36" i="4"/>
  <c r="BS44" i="4"/>
  <c r="BR44" i="4"/>
  <c r="BQ44" i="4"/>
  <c r="BS43" i="4"/>
  <c r="BR43" i="4"/>
  <c r="BQ43" i="4"/>
  <c r="BS42" i="4"/>
  <c r="BR42" i="4"/>
  <c r="BQ42" i="4"/>
  <c r="BS41" i="4"/>
  <c r="BR41" i="4"/>
  <c r="BQ41" i="4"/>
  <c r="BS40" i="4"/>
  <c r="BR40" i="4"/>
  <c r="BQ40" i="4"/>
  <c r="BS39" i="4"/>
  <c r="BR39" i="4"/>
  <c r="BQ39" i="4"/>
  <c r="BS38" i="4"/>
  <c r="BR38" i="4"/>
  <c r="BQ38" i="4"/>
  <c r="BS37" i="4"/>
  <c r="BR37" i="4"/>
  <c r="BQ37" i="4"/>
  <c r="BS36" i="4"/>
  <c r="BR36" i="4"/>
  <c r="BQ36" i="4"/>
  <c r="BZ32" i="4"/>
  <c r="CB32" i="4"/>
  <c r="CA32" i="4"/>
  <c r="BZ31" i="4"/>
  <c r="CB31" i="4"/>
  <c r="CA31" i="4"/>
  <c r="BZ30" i="4"/>
  <c r="CB30" i="4"/>
  <c r="CA30" i="4"/>
  <c r="BZ29" i="4"/>
  <c r="CB29" i="4"/>
  <c r="CA29" i="4"/>
  <c r="BZ28" i="4"/>
  <c r="CB28" i="4"/>
  <c r="CA28" i="4"/>
  <c r="BZ27" i="4"/>
  <c r="CB27" i="4"/>
  <c r="CA27" i="4"/>
  <c r="BZ26" i="4"/>
  <c r="CB26" i="4"/>
  <c r="CA26" i="4"/>
  <c r="BZ25" i="4"/>
  <c r="CB25" i="4"/>
  <c r="CA25" i="4"/>
  <c r="BW32" i="4"/>
  <c r="BX32" i="4"/>
  <c r="BY32" i="4"/>
  <c r="BW31" i="4"/>
  <c r="BX31" i="4"/>
  <c r="BY31" i="4"/>
  <c r="BW30" i="4"/>
  <c r="BX30" i="4"/>
  <c r="BY30" i="4"/>
  <c r="BW29" i="4"/>
  <c r="BX29" i="4"/>
  <c r="BY29" i="4"/>
  <c r="BW28" i="4"/>
  <c r="BX28" i="4"/>
  <c r="BY28" i="4"/>
  <c r="BW27" i="4"/>
  <c r="BX27" i="4"/>
  <c r="BY27" i="4"/>
  <c r="BW26" i="4"/>
  <c r="BX26" i="4"/>
  <c r="BY26" i="4"/>
  <c r="BW25" i="4"/>
  <c r="BX25" i="4"/>
  <c r="BY25" i="4"/>
  <c r="BT32" i="4"/>
  <c r="BV32" i="4"/>
  <c r="BU32" i="4"/>
  <c r="BT31" i="4"/>
  <c r="BV31" i="4"/>
  <c r="BU31" i="4"/>
  <c r="BT30" i="4"/>
  <c r="BV30" i="4"/>
  <c r="BU30" i="4"/>
  <c r="BT29" i="4"/>
  <c r="BV29" i="4"/>
  <c r="BU29" i="4"/>
  <c r="BT28" i="4"/>
  <c r="BV28" i="4"/>
  <c r="BU28" i="4"/>
  <c r="BT27" i="4"/>
  <c r="BV27" i="4"/>
  <c r="BU27" i="4"/>
  <c r="BT26" i="4"/>
  <c r="BV26" i="4"/>
  <c r="BU26" i="4"/>
  <c r="BT25" i="4"/>
  <c r="BV25" i="4"/>
  <c r="BU25" i="4"/>
  <c r="BS33" i="4"/>
  <c r="BR33" i="4"/>
  <c r="BQ33" i="4"/>
  <c r="BS32" i="4"/>
  <c r="BR32" i="4"/>
  <c r="BQ32" i="4"/>
  <c r="BS31" i="4"/>
  <c r="BR31" i="4"/>
  <c r="BQ31" i="4"/>
  <c r="BS30" i="4"/>
  <c r="BR30" i="4"/>
  <c r="BQ30" i="4"/>
  <c r="BS29" i="4"/>
  <c r="BR29" i="4"/>
  <c r="BQ29" i="4"/>
  <c r="BS28" i="4"/>
  <c r="BR28" i="4"/>
  <c r="BQ28" i="4"/>
  <c r="BS27" i="4"/>
  <c r="BR27" i="4"/>
  <c r="BQ27" i="4"/>
  <c r="BS26" i="4"/>
  <c r="BR26" i="4"/>
  <c r="BQ26" i="4"/>
  <c r="BS25" i="4"/>
  <c r="BR25" i="4"/>
  <c r="BQ25" i="4"/>
  <c r="CB21" i="4"/>
  <c r="CA21" i="4"/>
  <c r="AU3" i="2" s="1"/>
  <c r="BZ20" i="4"/>
  <c r="CB20" i="4"/>
  <c r="CA20" i="4"/>
  <c r="BZ19" i="4"/>
  <c r="CB19" i="4"/>
  <c r="CA19" i="4"/>
  <c r="BZ18" i="4"/>
  <c r="CB18" i="4"/>
  <c r="CA18" i="4"/>
  <c r="BZ17" i="4"/>
  <c r="CB17" i="4"/>
  <c r="CA17" i="4"/>
  <c r="BZ16" i="4"/>
  <c r="CB16" i="4"/>
  <c r="CA16" i="4"/>
  <c r="BZ15" i="4"/>
  <c r="CB15" i="4"/>
  <c r="CA15" i="4"/>
  <c r="BZ14" i="4"/>
  <c r="CB14" i="4"/>
  <c r="CA14" i="4"/>
  <c r="BZ13" i="4"/>
  <c r="CB13" i="4"/>
  <c r="CA13" i="4"/>
  <c r="BX20" i="4"/>
  <c r="BW20" i="4"/>
  <c r="BY20" i="4"/>
  <c r="BX19" i="4"/>
  <c r="BW19" i="4"/>
  <c r="BY19" i="4"/>
  <c r="BX18" i="4"/>
  <c r="BW18" i="4"/>
  <c r="BY18" i="4"/>
  <c r="BX17" i="4"/>
  <c r="BW17" i="4"/>
  <c r="BY17" i="4"/>
  <c r="BX16" i="4"/>
  <c r="BW16" i="4"/>
  <c r="BY16" i="4"/>
  <c r="BX15" i="4"/>
  <c r="BW15" i="4"/>
  <c r="BY15" i="4"/>
  <c r="BX14" i="4"/>
  <c r="BW14" i="4"/>
  <c r="BY14" i="4"/>
  <c r="BX13" i="4"/>
  <c r="BW13" i="4"/>
  <c r="BY13" i="4"/>
  <c r="BT20" i="4"/>
  <c r="BV20" i="4"/>
  <c r="BU20" i="4"/>
  <c r="BT19" i="4"/>
  <c r="BV19" i="4"/>
  <c r="BU19" i="4"/>
  <c r="BT18" i="4"/>
  <c r="BV18" i="4"/>
  <c r="BU18" i="4"/>
  <c r="BT17" i="4"/>
  <c r="BV17" i="4"/>
  <c r="BU17" i="4"/>
  <c r="BT16" i="4"/>
  <c r="BV16" i="4"/>
  <c r="BU16" i="4"/>
  <c r="BT15" i="4"/>
  <c r="BV15" i="4"/>
  <c r="BU15" i="4"/>
  <c r="BT14" i="4"/>
  <c r="BV14" i="4"/>
  <c r="BU14" i="4"/>
  <c r="BT13" i="4"/>
  <c r="BV13" i="4"/>
  <c r="BU13" i="4"/>
  <c r="BS22" i="4"/>
  <c r="BR21" i="4"/>
  <c r="BQ21" i="4"/>
  <c r="BS21" i="4"/>
  <c r="BR20" i="4"/>
  <c r="BQ20" i="4"/>
  <c r="BS20" i="4"/>
  <c r="BR19" i="4"/>
  <c r="BQ19" i="4"/>
  <c r="BS19" i="4"/>
  <c r="BR18" i="4"/>
  <c r="BQ18" i="4"/>
  <c r="BS18" i="4"/>
  <c r="BR17" i="4"/>
  <c r="BQ17" i="4"/>
  <c r="BS17" i="4"/>
  <c r="BR16" i="4"/>
  <c r="BQ16" i="4"/>
  <c r="BS16" i="4"/>
  <c r="BR15" i="4"/>
  <c r="BQ15" i="4"/>
  <c r="BS15" i="4"/>
  <c r="BR14" i="4"/>
  <c r="BQ14" i="4"/>
  <c r="BS14" i="4"/>
  <c r="BR13" i="4"/>
  <c r="BQ13" i="4"/>
  <c r="BS13" i="4"/>
  <c r="CB9" i="4"/>
  <c r="CA8" i="4"/>
  <c r="BZ8" i="4"/>
  <c r="CB8" i="4"/>
  <c r="CA7" i="4"/>
  <c r="BZ7" i="4"/>
  <c r="CB7" i="4"/>
  <c r="CA6" i="4"/>
  <c r="BZ6" i="4"/>
  <c r="CB6" i="4"/>
  <c r="CA5" i="4"/>
  <c r="BZ5" i="4"/>
  <c r="CB5" i="4"/>
  <c r="CA4" i="4"/>
  <c r="BZ4" i="4"/>
  <c r="CB4" i="4"/>
  <c r="CA3" i="4"/>
  <c r="BZ3" i="4"/>
  <c r="CB3" i="4"/>
  <c r="CA2" i="4"/>
  <c r="AV3" i="2" s="1"/>
  <c r="BZ2" i="4"/>
  <c r="AV2" i="2" s="1"/>
  <c r="CB2" i="4"/>
  <c r="AV4" i="2" s="1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Y3" i="4"/>
  <c r="AS4" i="2" s="1"/>
  <c r="BX3" i="4"/>
  <c r="BW3" i="4"/>
  <c r="BY2" i="4"/>
  <c r="BX2" i="4"/>
  <c r="AS3" i="2" s="1"/>
  <c r="BW2" i="4"/>
  <c r="AS2" i="2" s="1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AP3" i="2" s="1"/>
  <c r="BT4" i="4"/>
  <c r="BV3" i="4"/>
  <c r="BU3" i="4"/>
  <c r="BT3" i="4"/>
  <c r="BV2" i="4"/>
  <c r="AP4" i="2" s="1"/>
  <c r="BU2" i="4"/>
  <c r="BT2" i="4"/>
  <c r="AP2" i="2" s="1"/>
  <c r="BS9" i="4"/>
  <c r="BR9" i="4"/>
  <c r="BQ8" i="4"/>
  <c r="BS8" i="4"/>
  <c r="BR8" i="4"/>
  <c r="BQ7" i="4"/>
  <c r="AM2" i="2" s="1"/>
  <c r="BS7" i="4"/>
  <c r="BR7" i="4"/>
  <c r="BQ6" i="4"/>
  <c r="BS6" i="4"/>
  <c r="BR6" i="4"/>
  <c r="BQ5" i="4"/>
  <c r="BS5" i="4"/>
  <c r="BR5" i="4"/>
  <c r="BQ4" i="4"/>
  <c r="BS4" i="4"/>
  <c r="BR4" i="4"/>
  <c r="BQ3" i="4"/>
  <c r="BS3" i="4"/>
  <c r="BR3" i="4"/>
  <c r="BQ2" i="4"/>
  <c r="AL2" i="2" s="1"/>
  <c r="BS2" i="4"/>
  <c r="AM4" i="2" s="1"/>
  <c r="BR2" i="4"/>
  <c r="AL3" i="2" s="1"/>
  <c r="BC58" i="4"/>
  <c r="BE58" i="4"/>
  <c r="BD58" i="4"/>
  <c r="BC57" i="4"/>
  <c r="BE57" i="4"/>
  <c r="BD57" i="4"/>
  <c r="BC56" i="4"/>
  <c r="BE56" i="4"/>
  <c r="BD56" i="4"/>
  <c r="BC55" i="4"/>
  <c r="BE55" i="4"/>
  <c r="BD55" i="4"/>
  <c r="BC54" i="4"/>
  <c r="BE54" i="4"/>
  <c r="BD54" i="4"/>
  <c r="BC53" i="4"/>
  <c r="BE53" i="4"/>
  <c r="BD53" i="4"/>
  <c r="BC52" i="4"/>
  <c r="BE52" i="4"/>
  <c r="BD52" i="4"/>
  <c r="BC51" i="4"/>
  <c r="BE51" i="4"/>
  <c r="BD51" i="4"/>
  <c r="BC50" i="4"/>
  <c r="BE50" i="4"/>
  <c r="BD50" i="4"/>
  <c r="BC49" i="4"/>
  <c r="BE49" i="4"/>
  <c r="BD49" i="4"/>
  <c r="BC48" i="4"/>
  <c r="BE48" i="4"/>
  <c r="BD48" i="4"/>
  <c r="BC47" i="4"/>
  <c r="BE47" i="4"/>
  <c r="BD47" i="4"/>
  <c r="AZ57" i="4"/>
  <c r="BB57" i="4"/>
  <c r="BA57" i="4"/>
  <c r="AZ56" i="4"/>
  <c r="BB56" i="4"/>
  <c r="BA56" i="4"/>
  <c r="AZ55" i="4"/>
  <c r="BB55" i="4"/>
  <c r="BA55" i="4"/>
  <c r="AZ54" i="4"/>
  <c r="BB54" i="4"/>
  <c r="BA54" i="4"/>
  <c r="AZ53" i="4"/>
  <c r="BB53" i="4"/>
  <c r="BB52" i="4"/>
  <c r="BA53" i="4"/>
  <c r="AZ52" i="4"/>
  <c r="BA52" i="4"/>
  <c r="AZ51" i="4"/>
  <c r="BB51" i="4"/>
  <c r="BA51" i="4"/>
  <c r="AZ50" i="4"/>
  <c r="BB50" i="4"/>
  <c r="BA50" i="4"/>
  <c r="AZ49" i="4"/>
  <c r="BB49" i="4"/>
  <c r="BA49" i="4"/>
  <c r="AZ48" i="4"/>
  <c r="BB48" i="4"/>
  <c r="BA48" i="4"/>
  <c r="AZ47" i="4"/>
  <c r="BB47" i="4"/>
  <c r="BA47" i="4"/>
  <c r="AW57" i="4"/>
  <c r="AY57" i="4"/>
  <c r="AX57" i="4"/>
  <c r="AW56" i="4"/>
  <c r="AY56" i="4"/>
  <c r="AX56" i="4"/>
  <c r="AW55" i="4"/>
  <c r="AY55" i="4"/>
  <c r="AX55" i="4"/>
  <c r="AW54" i="4"/>
  <c r="AY54" i="4"/>
  <c r="AX54" i="4"/>
  <c r="AW53" i="4"/>
  <c r="AY53" i="4"/>
  <c r="AX53" i="4"/>
  <c r="AW52" i="4"/>
  <c r="AY52" i="4"/>
  <c r="AX52" i="4"/>
  <c r="AW51" i="4"/>
  <c r="AY51" i="4"/>
  <c r="AX51" i="4"/>
  <c r="AW50" i="4"/>
  <c r="AY50" i="4"/>
  <c r="AX50" i="4"/>
  <c r="AW49" i="4"/>
  <c r="AY49" i="4"/>
  <c r="AX49" i="4"/>
  <c r="AW48" i="4"/>
  <c r="AY48" i="4"/>
  <c r="AX48" i="4"/>
  <c r="AW47" i="4"/>
  <c r="AY47" i="4"/>
  <c r="AX47" i="4"/>
  <c r="AV58" i="4"/>
  <c r="AU58" i="4"/>
  <c r="AT58" i="4"/>
  <c r="AV57" i="4"/>
  <c r="AU57" i="4"/>
  <c r="AT57" i="4"/>
  <c r="AV56" i="4"/>
  <c r="AU56" i="4"/>
  <c r="AT56" i="4"/>
  <c r="AV55" i="4"/>
  <c r="AU55" i="4"/>
  <c r="AT55" i="4"/>
  <c r="AV54" i="4"/>
  <c r="AU54" i="4"/>
  <c r="AT54" i="4"/>
  <c r="AV53" i="4"/>
  <c r="AU53" i="4"/>
  <c r="AT53" i="4"/>
  <c r="AV52" i="4"/>
  <c r="AU52" i="4"/>
  <c r="AT52" i="4"/>
  <c r="AV51" i="4"/>
  <c r="AU51" i="4"/>
  <c r="AT51" i="4"/>
  <c r="AV50" i="4"/>
  <c r="AU50" i="4"/>
  <c r="AT50" i="4"/>
  <c r="AV49" i="4"/>
  <c r="AU49" i="4"/>
  <c r="AT49" i="4"/>
  <c r="AV48" i="4"/>
  <c r="AU48" i="4"/>
  <c r="AT48" i="4"/>
  <c r="AV47" i="4"/>
  <c r="AU47" i="4"/>
  <c r="AT47" i="4"/>
  <c r="BC43" i="4"/>
  <c r="BE43" i="4"/>
  <c r="BD43" i="4"/>
  <c r="BC42" i="4"/>
  <c r="BE42" i="4"/>
  <c r="BD42" i="4"/>
  <c r="BC41" i="4"/>
  <c r="BE41" i="4"/>
  <c r="BD41" i="4"/>
  <c r="BE40" i="4"/>
  <c r="BC40" i="4"/>
  <c r="BD40" i="4"/>
  <c r="BC39" i="4"/>
  <c r="BE39" i="4"/>
  <c r="BD39" i="4"/>
  <c r="BC38" i="4"/>
  <c r="BE38" i="4"/>
  <c r="BD38" i="4"/>
  <c r="BC37" i="4"/>
  <c r="BE37" i="4"/>
  <c r="BD37" i="4"/>
  <c r="BC36" i="4"/>
  <c r="BE36" i="4"/>
  <c r="BD36" i="4"/>
  <c r="AZ43" i="4"/>
  <c r="BA43" i="4"/>
  <c r="BB43" i="4"/>
  <c r="AZ42" i="4"/>
  <c r="BA42" i="4"/>
  <c r="BB42" i="4"/>
  <c r="AZ41" i="4"/>
  <c r="BA41" i="4"/>
  <c r="BB41" i="4"/>
  <c r="AZ40" i="4"/>
  <c r="BA40" i="4"/>
  <c r="BB40" i="4"/>
  <c r="AZ39" i="4"/>
  <c r="BA39" i="4"/>
  <c r="BB39" i="4"/>
  <c r="AZ38" i="4"/>
  <c r="BA38" i="4"/>
  <c r="BB38" i="4"/>
  <c r="AZ37" i="4"/>
  <c r="BA37" i="4"/>
  <c r="BB37" i="4"/>
  <c r="AZ36" i="4"/>
  <c r="BA36" i="4"/>
  <c r="BB36" i="4"/>
  <c r="AW43" i="4"/>
  <c r="AY43" i="4"/>
  <c r="AX43" i="4"/>
  <c r="AW42" i="4"/>
  <c r="AY42" i="4"/>
  <c r="AX42" i="4"/>
  <c r="AW41" i="4"/>
  <c r="AY41" i="4"/>
  <c r="AX41" i="4"/>
  <c r="AW40" i="4"/>
  <c r="AY40" i="4"/>
  <c r="AX40" i="4"/>
  <c r="AW39" i="4"/>
  <c r="AY39" i="4"/>
  <c r="AX39" i="4"/>
  <c r="AW38" i="4"/>
  <c r="AY38" i="4"/>
  <c r="AX38" i="4"/>
  <c r="AW37" i="4"/>
  <c r="AY37" i="4"/>
  <c r="AX37" i="4"/>
  <c r="AW36" i="4"/>
  <c r="AY36" i="4"/>
  <c r="AX36" i="4"/>
  <c r="AV44" i="4"/>
  <c r="AU44" i="4"/>
  <c r="AT44" i="4"/>
  <c r="AV43" i="4"/>
  <c r="AU43" i="4"/>
  <c r="AT43" i="4"/>
  <c r="AV42" i="4"/>
  <c r="AU42" i="4"/>
  <c r="AT42" i="4"/>
  <c r="AV41" i="4"/>
  <c r="AU41" i="4"/>
  <c r="AT41" i="4"/>
  <c r="AV40" i="4"/>
  <c r="AU40" i="4"/>
  <c r="AT40" i="4"/>
  <c r="AV39" i="4"/>
  <c r="AU39" i="4"/>
  <c r="AT39" i="4"/>
  <c r="AV38" i="4"/>
  <c r="AU38" i="4"/>
  <c r="AT38" i="4"/>
  <c r="AV37" i="4"/>
  <c r="AU37" i="4"/>
  <c r="AT37" i="4"/>
  <c r="AV36" i="4"/>
  <c r="AU36" i="4"/>
  <c r="AT36" i="4"/>
  <c r="BC32" i="4"/>
  <c r="BE32" i="4"/>
  <c r="BD32" i="4"/>
  <c r="BC31" i="4"/>
  <c r="BE31" i="4"/>
  <c r="BD31" i="4"/>
  <c r="BC30" i="4"/>
  <c r="BE30" i="4"/>
  <c r="BD30" i="4"/>
  <c r="BC29" i="4"/>
  <c r="BE29" i="4"/>
  <c r="BD29" i="4"/>
  <c r="BC28" i="4"/>
  <c r="BE28" i="4"/>
  <c r="BD28" i="4"/>
  <c r="BC27" i="4"/>
  <c r="BE27" i="4"/>
  <c r="BD27" i="4"/>
  <c r="BC26" i="4"/>
  <c r="BE26" i="4"/>
  <c r="BD26" i="4"/>
  <c r="BC25" i="4"/>
  <c r="BE25" i="4"/>
  <c r="BD25" i="4"/>
  <c r="AZ32" i="4"/>
  <c r="BA32" i="4"/>
  <c r="BB32" i="4"/>
  <c r="AZ31" i="4"/>
  <c r="BA31" i="4"/>
  <c r="BB31" i="4"/>
  <c r="AZ30" i="4"/>
  <c r="BA30" i="4"/>
  <c r="BB30" i="4"/>
  <c r="AZ29" i="4"/>
  <c r="BA29" i="4"/>
  <c r="BB29" i="4"/>
  <c r="AZ28" i="4"/>
  <c r="BA28" i="4"/>
  <c r="BB28" i="4"/>
  <c r="AZ27" i="4"/>
  <c r="BA27" i="4"/>
  <c r="BB27" i="4"/>
  <c r="AZ26" i="4"/>
  <c r="BA26" i="4"/>
  <c r="BB26" i="4"/>
  <c r="AZ25" i="4"/>
  <c r="BA25" i="4"/>
  <c r="BB25" i="4"/>
  <c r="AW32" i="4"/>
  <c r="AY32" i="4"/>
  <c r="AX32" i="4"/>
  <c r="AW31" i="4"/>
  <c r="AY31" i="4"/>
  <c r="AX31" i="4"/>
  <c r="AW30" i="4"/>
  <c r="AY30" i="4"/>
  <c r="AX30" i="4"/>
  <c r="AW29" i="4"/>
  <c r="AY29" i="4"/>
  <c r="AX29" i="4"/>
  <c r="AW28" i="4"/>
  <c r="AY28" i="4"/>
  <c r="AX28" i="4"/>
  <c r="AW27" i="4"/>
  <c r="AY27" i="4"/>
  <c r="AX27" i="4"/>
  <c r="AW26" i="4"/>
  <c r="AY26" i="4"/>
  <c r="AX26" i="4"/>
  <c r="AW25" i="4"/>
  <c r="AY25" i="4"/>
  <c r="AX25" i="4"/>
  <c r="AV33" i="4"/>
  <c r="AU33" i="4"/>
  <c r="AT33" i="4"/>
  <c r="AV32" i="4"/>
  <c r="AU32" i="4"/>
  <c r="AT32" i="4"/>
  <c r="AV31" i="4"/>
  <c r="AU31" i="4"/>
  <c r="AT31" i="4"/>
  <c r="AV30" i="4"/>
  <c r="AU30" i="4"/>
  <c r="AT30" i="4"/>
  <c r="AV29" i="4"/>
  <c r="AU29" i="4"/>
  <c r="AT29" i="4"/>
  <c r="AV28" i="4"/>
  <c r="AU28" i="4"/>
  <c r="AT28" i="4"/>
  <c r="AV27" i="4"/>
  <c r="AU27" i="4"/>
  <c r="AT27" i="4"/>
  <c r="AV26" i="4"/>
  <c r="AU26" i="4"/>
  <c r="AT26" i="4"/>
  <c r="AV25" i="4"/>
  <c r="AU25" i="4"/>
  <c r="AT25" i="4"/>
  <c r="BE21" i="4"/>
  <c r="BD21" i="4"/>
  <c r="BC20" i="4"/>
  <c r="BE20" i="4"/>
  <c r="BD20" i="4"/>
  <c r="BC19" i="4"/>
  <c r="BE19" i="4"/>
  <c r="BD19" i="4"/>
  <c r="BC18" i="4"/>
  <c r="BE18" i="4"/>
  <c r="BD18" i="4"/>
  <c r="BC17" i="4"/>
  <c r="BE17" i="4"/>
  <c r="BD17" i="4"/>
  <c r="BC16" i="4"/>
  <c r="BE16" i="4"/>
  <c r="BD16" i="4"/>
  <c r="BC15" i="4"/>
  <c r="BE15" i="4"/>
  <c r="BD15" i="4"/>
  <c r="BC14" i="4"/>
  <c r="BE14" i="4"/>
  <c r="BD14" i="4"/>
  <c r="BC13" i="4"/>
  <c r="BE13" i="4"/>
  <c r="BD13" i="4"/>
  <c r="BA20" i="4"/>
  <c r="AZ20" i="4"/>
  <c r="BB20" i="4"/>
  <c r="BA19" i="4"/>
  <c r="AZ19" i="4"/>
  <c r="BB19" i="4"/>
  <c r="BA18" i="4"/>
  <c r="AZ18" i="4"/>
  <c r="BB18" i="4"/>
  <c r="BA17" i="4"/>
  <c r="AZ17" i="4"/>
  <c r="BB17" i="4"/>
  <c r="BA16" i="4"/>
  <c r="AD3" i="2" s="1"/>
  <c r="AZ16" i="4"/>
  <c r="BB16" i="4"/>
  <c r="BA15" i="4"/>
  <c r="AZ15" i="4"/>
  <c r="BB15" i="4"/>
  <c r="BA14" i="4"/>
  <c r="AZ14" i="4"/>
  <c r="BB14" i="4"/>
  <c r="BA13" i="4"/>
  <c r="AZ13" i="4"/>
  <c r="BB13" i="4"/>
  <c r="AW20" i="4"/>
  <c r="AY20" i="4"/>
  <c r="AX20" i="4"/>
  <c r="AW19" i="4"/>
  <c r="AY19" i="4"/>
  <c r="AX19" i="4"/>
  <c r="AW18" i="4"/>
  <c r="AY18" i="4"/>
  <c r="AX18" i="4"/>
  <c r="AW17" i="4"/>
  <c r="AY17" i="4"/>
  <c r="AX17" i="4"/>
  <c r="AW16" i="4"/>
  <c r="AY16" i="4"/>
  <c r="AX16" i="4"/>
  <c r="AW15" i="4"/>
  <c r="AY15" i="4"/>
  <c r="AX15" i="4"/>
  <c r="AW14" i="4"/>
  <c r="AY14" i="4"/>
  <c r="AX14" i="4"/>
  <c r="AW13" i="4"/>
  <c r="AY13" i="4"/>
  <c r="AX13" i="4"/>
  <c r="AV22" i="4"/>
  <c r="AU21" i="4"/>
  <c r="AT21" i="4"/>
  <c r="AV21" i="4"/>
  <c r="AU20" i="4"/>
  <c r="AT20" i="4"/>
  <c r="AV20" i="4"/>
  <c r="AU19" i="4"/>
  <c r="AT19" i="4"/>
  <c r="AV19" i="4"/>
  <c r="AU18" i="4"/>
  <c r="AT18" i="4"/>
  <c r="AV18" i="4"/>
  <c r="AU17" i="4"/>
  <c r="AT17" i="4"/>
  <c r="AV17" i="4"/>
  <c r="AU16" i="4"/>
  <c r="AT16" i="4"/>
  <c r="AV16" i="4"/>
  <c r="AU15" i="4"/>
  <c r="AT15" i="4"/>
  <c r="AV15" i="4"/>
  <c r="AU14" i="4"/>
  <c r="AT14" i="4"/>
  <c r="AV14" i="4"/>
  <c r="AU13" i="4"/>
  <c r="AT13" i="4"/>
  <c r="AV13" i="4"/>
  <c r="BE9" i="4"/>
  <c r="BD8" i="4"/>
  <c r="BC8" i="4"/>
  <c r="BE8" i="4"/>
  <c r="BD7" i="4"/>
  <c r="BC7" i="4"/>
  <c r="BE7" i="4"/>
  <c r="BD6" i="4"/>
  <c r="BC6" i="4"/>
  <c r="BE6" i="4"/>
  <c r="BD5" i="4"/>
  <c r="BC5" i="4"/>
  <c r="BE5" i="4"/>
  <c r="BD4" i="4"/>
  <c r="BC4" i="4"/>
  <c r="BE4" i="4"/>
  <c r="BD3" i="4"/>
  <c r="BC3" i="4"/>
  <c r="BE3" i="4"/>
  <c r="AH4" i="2" s="1"/>
  <c r="BD2" i="4"/>
  <c r="AH3" i="2" s="1"/>
  <c r="BC2" i="4"/>
  <c r="AH2" i="2" s="1"/>
  <c r="BE2" i="4"/>
  <c r="BA9" i="4"/>
  <c r="AZ9" i="4"/>
  <c r="BB8" i="4"/>
  <c r="BA8" i="4"/>
  <c r="AZ8" i="4"/>
  <c r="BB7" i="4"/>
  <c r="BA7" i="4"/>
  <c r="AZ7" i="4"/>
  <c r="BB6" i="4"/>
  <c r="BA6" i="4"/>
  <c r="AZ6" i="4"/>
  <c r="AE2" i="2" s="1"/>
  <c r="BB5" i="4"/>
  <c r="BA5" i="4"/>
  <c r="AZ5" i="4"/>
  <c r="AD2" i="2" s="1"/>
  <c r="BB4" i="4"/>
  <c r="AE4" i="2" s="1"/>
  <c r="BA4" i="4"/>
  <c r="AZ4" i="4"/>
  <c r="BB3" i="4"/>
  <c r="BA3" i="4"/>
  <c r="AZ3" i="4"/>
  <c r="BB2" i="4"/>
  <c r="BA2" i="4"/>
  <c r="AE3" i="2" s="1"/>
  <c r="AZ2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Y2" i="4"/>
  <c r="AB4" i="2" s="1"/>
  <c r="AX2" i="4"/>
  <c r="AB3" i="2" s="1"/>
  <c r="AW2" i="4"/>
  <c r="AB2" i="2" s="1"/>
  <c r="AV9" i="4"/>
  <c r="AU9" i="4"/>
  <c r="AT8" i="4"/>
  <c r="AV8" i="4"/>
  <c r="AU8" i="4"/>
  <c r="AT7" i="4"/>
  <c r="AV7" i="4"/>
  <c r="AU7" i="4"/>
  <c r="AT6" i="4"/>
  <c r="AV6" i="4"/>
  <c r="AU6" i="4"/>
  <c r="Y3" i="2" s="1"/>
  <c r="AT5" i="4"/>
  <c r="AV5" i="4"/>
  <c r="AU5" i="4"/>
  <c r="AT4" i="4"/>
  <c r="AV4" i="4"/>
  <c r="AU4" i="4"/>
  <c r="AT3" i="4"/>
  <c r="AV3" i="4"/>
  <c r="Y4" i="2" s="1"/>
  <c r="AU3" i="4"/>
  <c r="AT2" i="4"/>
  <c r="Y2" i="2" s="1"/>
  <c r="AV2" i="4"/>
  <c r="X4" i="2" s="1"/>
  <c r="AU2" i="4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6" i="4"/>
  <c r="BJ5" i="4"/>
  <c r="BJ4" i="4"/>
  <c r="BJ3" i="4"/>
  <c r="BJ2" i="4"/>
  <c r="BK2" i="4" s="1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1" i="4"/>
  <c r="AC147" i="4"/>
  <c r="AC143" i="4"/>
  <c r="AC139" i="4"/>
  <c r="AC135" i="4"/>
  <c r="AC131" i="4"/>
  <c r="AC127" i="4"/>
  <c r="AC123" i="4"/>
  <c r="AC119" i="4"/>
  <c r="AC112" i="4"/>
  <c r="AC108" i="4"/>
  <c r="AC104" i="4"/>
  <c r="AC100" i="4"/>
  <c r="AC96" i="4"/>
  <c r="AC92" i="4"/>
  <c r="AC88" i="4"/>
  <c r="AC84" i="4"/>
  <c r="AC80" i="4"/>
  <c r="AC72" i="4"/>
  <c r="AC68" i="4"/>
  <c r="AC64" i="4"/>
  <c r="AC60" i="4"/>
  <c r="AC56" i="4"/>
  <c r="AC52" i="4"/>
  <c r="AC48" i="4"/>
  <c r="AC44" i="4"/>
  <c r="AC40" i="4"/>
  <c r="AC31" i="4"/>
  <c r="AC27" i="4"/>
  <c r="AC23" i="4"/>
  <c r="AC19" i="4"/>
  <c r="AC15" i="4"/>
  <c r="AC11" i="4"/>
  <c r="AC7" i="4"/>
  <c r="AC3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J6" i="4"/>
  <c r="AK6" i="4" s="1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2" i="3"/>
  <c r="DZ12" i="3"/>
  <c r="DY12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CV3" i="2" s="1"/>
  <c r="DY3" i="3"/>
  <c r="EA2" i="3"/>
  <c r="CV4" i="2" s="1"/>
  <c r="DZ2" i="3"/>
  <c r="CU3" i="2" s="1"/>
  <c r="DY2" i="3"/>
  <c r="CV2" i="2" s="1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CS2" i="2" s="1"/>
  <c r="DX13" i="3"/>
  <c r="DW13" i="3"/>
  <c r="DV13" i="3"/>
  <c r="DX12" i="3"/>
  <c r="DW12" i="3"/>
  <c r="DV12" i="3"/>
  <c r="DX9" i="3"/>
  <c r="DW9" i="3"/>
  <c r="DV9" i="3"/>
  <c r="DX8" i="3"/>
  <c r="DW8" i="3"/>
  <c r="DV8" i="3"/>
  <c r="DX7" i="3"/>
  <c r="DW7" i="3"/>
  <c r="DV7" i="3"/>
  <c r="CR2" i="2" s="1"/>
  <c r="DX6" i="3"/>
  <c r="DW6" i="3"/>
  <c r="DV6" i="3"/>
  <c r="DX5" i="3"/>
  <c r="CS4" i="2" s="1"/>
  <c r="DW5" i="3"/>
  <c r="DV5" i="3"/>
  <c r="DX4" i="3"/>
  <c r="DW4" i="3"/>
  <c r="DV4" i="3"/>
  <c r="DX3" i="3"/>
  <c r="DW3" i="3"/>
  <c r="DV3" i="3"/>
  <c r="DX2" i="3"/>
  <c r="CR4" i="2" s="1"/>
  <c r="DW2" i="3"/>
  <c r="CS3" i="2" s="1"/>
  <c r="DV2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0" i="3"/>
  <c r="DT20" i="3"/>
  <c r="DS20" i="3"/>
  <c r="DU19" i="3"/>
  <c r="DT19" i="3"/>
  <c r="CP3" i="2" s="1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2" i="3"/>
  <c r="DT12" i="3"/>
  <c r="DS12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CO3" i="2" s="1"/>
  <c r="DS3" i="3"/>
  <c r="CP2" i="2" s="1"/>
  <c r="DU2" i="3"/>
  <c r="CP4" i="2" s="1"/>
  <c r="DT2" i="3"/>
  <c r="DS2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0" i="3"/>
  <c r="DQ20" i="3"/>
  <c r="DP20" i="3"/>
  <c r="DR19" i="3"/>
  <c r="DQ19" i="3"/>
  <c r="DP19" i="3"/>
  <c r="DR18" i="3"/>
  <c r="DQ18" i="3"/>
  <c r="DP18" i="3"/>
  <c r="DR17" i="3"/>
  <c r="DQ17" i="3"/>
  <c r="CL3" i="2" s="1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2" i="3"/>
  <c r="DQ12" i="3"/>
  <c r="DP12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CM3" i="2" s="1"/>
  <c r="DP3" i="3"/>
  <c r="CM2" i="2" s="1"/>
  <c r="DR2" i="3"/>
  <c r="CM4" i="2" s="1"/>
  <c r="DQ2" i="3"/>
  <c r="DP2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2" i="3"/>
  <c r="DM12" i="3"/>
  <c r="DL12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2" i="3"/>
  <c r="DJ12" i="3"/>
  <c r="DI12" i="3"/>
  <c r="DK8" i="3"/>
  <c r="DJ8" i="3"/>
  <c r="DI8" i="3"/>
  <c r="DK7" i="3"/>
  <c r="DJ7" i="3"/>
  <c r="DI7" i="3"/>
  <c r="DK6" i="3"/>
  <c r="CE4" i="2" s="1"/>
  <c r="DJ6" i="3"/>
  <c r="DI6" i="3"/>
  <c r="DK5" i="3"/>
  <c r="DJ5" i="3"/>
  <c r="CF3" i="2" s="1"/>
  <c r="DI5" i="3"/>
  <c r="DK4" i="3"/>
  <c r="DJ4" i="3"/>
  <c r="DI4" i="3"/>
  <c r="DK3" i="3"/>
  <c r="DJ3" i="3"/>
  <c r="DI3" i="3"/>
  <c r="DK2" i="3"/>
  <c r="CF4" i="2" s="1"/>
  <c r="DJ2" i="3"/>
  <c r="CE3" i="2" s="1"/>
  <c r="DI2" i="3"/>
  <c r="CF2" i="2" s="1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CC2" i="2" s="1"/>
  <c r="DH14" i="3"/>
  <c r="DG14" i="3"/>
  <c r="DF14" i="3"/>
  <c r="DH13" i="3"/>
  <c r="DG13" i="3"/>
  <c r="DF13" i="3"/>
  <c r="DH12" i="3"/>
  <c r="DG12" i="3"/>
  <c r="DF12" i="3"/>
  <c r="DH9" i="3"/>
  <c r="DG9" i="3"/>
  <c r="DF9" i="3"/>
  <c r="DH8" i="3"/>
  <c r="DG8" i="3"/>
  <c r="DF8" i="3"/>
  <c r="DH7" i="3"/>
  <c r="CC4" i="2" s="1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DH2" i="3"/>
  <c r="CB4" i="2" s="1"/>
  <c r="DG2" i="3"/>
  <c r="CC3" i="2" s="1"/>
  <c r="DF2" i="3"/>
  <c r="CB2" i="2" s="1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BY2" i="2" s="1"/>
  <c r="DE12" i="3"/>
  <c r="DD12" i="3"/>
  <c r="DC12" i="3"/>
  <c r="DE9" i="3"/>
  <c r="DD9" i="3"/>
  <c r="DC9" i="3"/>
  <c r="DE8" i="3"/>
  <c r="DD8" i="3"/>
  <c r="DC8" i="3"/>
  <c r="DE7" i="3"/>
  <c r="DD7" i="3"/>
  <c r="DC7" i="3"/>
  <c r="DE6" i="3"/>
  <c r="DD6" i="3"/>
  <c r="DC6" i="3"/>
  <c r="BZ2" i="2" s="1"/>
  <c r="DE5" i="3"/>
  <c r="BY4" i="2" s="1"/>
  <c r="DD5" i="3"/>
  <c r="DC5" i="3"/>
  <c r="DE4" i="3"/>
  <c r="BZ4" i="2" s="1"/>
  <c r="DD4" i="3"/>
  <c r="DC4" i="3"/>
  <c r="DE3" i="3"/>
  <c r="DD3" i="3"/>
  <c r="BZ3" i="2" s="1"/>
  <c r="DC3" i="3"/>
  <c r="DE2" i="3"/>
  <c r="DD2" i="3"/>
  <c r="DC2" i="3"/>
  <c r="AZ11" i="2"/>
  <c r="BD56" i="3"/>
  <c r="AY56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2" i="3"/>
  <c r="AY12" i="3"/>
  <c r="BD8" i="3"/>
  <c r="AY8" i="3"/>
  <c r="BD7" i="3"/>
  <c r="AY7" i="3"/>
  <c r="BD6" i="3"/>
  <c r="AY6" i="3"/>
  <c r="BD5" i="3"/>
  <c r="AY5" i="3"/>
  <c r="BD4" i="3"/>
  <c r="AY4" i="3"/>
  <c r="BD3" i="3"/>
  <c r="BI11" i="2" s="1"/>
  <c r="AY3" i="3"/>
  <c r="BD2" i="3"/>
  <c r="BH11" i="2" s="1"/>
  <c r="AY2" i="3"/>
  <c r="BH10" i="2" s="1"/>
  <c r="BC55" i="3"/>
  <c r="AX55" i="3"/>
  <c r="BC54" i="3"/>
  <c r="AX54" i="3"/>
  <c r="BC53" i="3"/>
  <c r="AX53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2" i="3"/>
  <c r="AX12" i="3"/>
  <c r="BC8" i="3"/>
  <c r="AX8" i="3"/>
  <c r="BC7" i="3"/>
  <c r="AX7" i="3"/>
  <c r="BC6" i="3"/>
  <c r="AX6" i="3"/>
  <c r="BC5" i="3"/>
  <c r="BE11" i="2" s="1"/>
  <c r="AX5" i="3"/>
  <c r="BC4" i="3"/>
  <c r="AX4" i="3"/>
  <c r="BC3" i="3"/>
  <c r="AX3" i="3"/>
  <c r="BC2" i="3"/>
  <c r="BF11" i="2" s="1"/>
  <c r="AX2" i="3"/>
  <c r="BF10" i="2" s="1"/>
  <c r="BB55" i="3"/>
  <c r="AW55" i="3"/>
  <c r="BB54" i="3"/>
  <c r="AW54" i="3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2" i="3"/>
  <c r="AW12" i="3"/>
  <c r="BB9" i="3"/>
  <c r="AW9" i="3"/>
  <c r="BB8" i="3"/>
  <c r="BC11" i="2" s="1"/>
  <c r="AW8" i="3"/>
  <c r="BB7" i="3"/>
  <c r="AW7" i="3"/>
  <c r="BB6" i="3"/>
  <c r="AW6" i="3"/>
  <c r="BB5" i="3"/>
  <c r="AW5" i="3"/>
  <c r="BB4" i="3"/>
  <c r="AW4" i="3"/>
  <c r="BB3" i="3"/>
  <c r="AW3" i="3"/>
  <c r="BB2" i="3"/>
  <c r="BB11" i="2" s="1"/>
  <c r="AW2" i="3"/>
  <c r="BB10" i="2" s="1"/>
  <c r="BA56" i="3"/>
  <c r="AV56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2" i="3"/>
  <c r="AV12" i="3"/>
  <c r="BA9" i="3"/>
  <c r="AV9" i="3"/>
  <c r="BA8" i="3"/>
  <c r="AV8" i="3"/>
  <c r="BA7" i="3"/>
  <c r="AV7" i="3"/>
  <c r="BA6" i="3"/>
  <c r="AV6" i="3"/>
  <c r="BA5" i="3"/>
  <c r="AY11" i="2" s="1"/>
  <c r="AV5" i="3"/>
  <c r="BA4" i="3"/>
  <c r="AV4" i="3"/>
  <c r="AY10" i="2" s="1"/>
  <c r="BA3" i="3"/>
  <c r="AV3" i="3"/>
  <c r="AZ10" i="2" s="1"/>
  <c r="BA2" i="3"/>
  <c r="AV2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1" i="3"/>
  <c r="AM40" i="3"/>
  <c r="AM39" i="3"/>
  <c r="AM38" i="3"/>
  <c r="AM37" i="3"/>
  <c r="AM36" i="3"/>
  <c r="AM35" i="3"/>
  <c r="AM34" i="3"/>
  <c r="AM30" i="3"/>
  <c r="AM29" i="3"/>
  <c r="AM28" i="3"/>
  <c r="AM27" i="3"/>
  <c r="AM26" i="3"/>
  <c r="AM25" i="3"/>
  <c r="AM24" i="3"/>
  <c r="AM23" i="3"/>
  <c r="AM20" i="3"/>
  <c r="AM19" i="3"/>
  <c r="AM18" i="3"/>
  <c r="AM17" i="3"/>
  <c r="AM16" i="3"/>
  <c r="AM15" i="3"/>
  <c r="AM14" i="3"/>
  <c r="AM13" i="3"/>
  <c r="AM12" i="3"/>
  <c r="AM8" i="3"/>
  <c r="AM7" i="3"/>
  <c r="AM6" i="3"/>
  <c r="AM5" i="3"/>
  <c r="AM4" i="3"/>
  <c r="BI8" i="2" s="1"/>
  <c r="AM3" i="3"/>
  <c r="AM2" i="3"/>
  <c r="BH8" i="2" s="1"/>
  <c r="AL55" i="3"/>
  <c r="AL54" i="3"/>
  <c r="AL53" i="3"/>
  <c r="AL52" i="3"/>
  <c r="AL51" i="3"/>
  <c r="AL50" i="3"/>
  <c r="AL49" i="3"/>
  <c r="AL48" i="3"/>
  <c r="AL47" i="3"/>
  <c r="AL46" i="3"/>
  <c r="AL45" i="3"/>
  <c r="AL41" i="3"/>
  <c r="AL40" i="3"/>
  <c r="AL39" i="3"/>
  <c r="AL38" i="3"/>
  <c r="AL37" i="3"/>
  <c r="AL36" i="3"/>
  <c r="AL35" i="3"/>
  <c r="AL34" i="3"/>
  <c r="AL30" i="3"/>
  <c r="AL29" i="3"/>
  <c r="AL28" i="3"/>
  <c r="AL27" i="3"/>
  <c r="AL26" i="3"/>
  <c r="AL25" i="3"/>
  <c r="AL24" i="3"/>
  <c r="AL23" i="3"/>
  <c r="AL19" i="3"/>
  <c r="AL18" i="3"/>
  <c r="AL17" i="3"/>
  <c r="BE8" i="2" s="1"/>
  <c r="AL16" i="3"/>
  <c r="AL15" i="3"/>
  <c r="AL14" i="3"/>
  <c r="AL13" i="3"/>
  <c r="AL12" i="3"/>
  <c r="AL8" i="3"/>
  <c r="AL7" i="3"/>
  <c r="AL6" i="3"/>
  <c r="AL5" i="3"/>
  <c r="AL4" i="3"/>
  <c r="AL3" i="3"/>
  <c r="AL2" i="3"/>
  <c r="BF8" i="2" s="1"/>
  <c r="AK55" i="3"/>
  <c r="AK54" i="3"/>
  <c r="AK53" i="3"/>
  <c r="AK52" i="3"/>
  <c r="AK51" i="3"/>
  <c r="AK50" i="3"/>
  <c r="AK49" i="3"/>
  <c r="AK48" i="3"/>
  <c r="AK47" i="3"/>
  <c r="AK46" i="3"/>
  <c r="AK45" i="3"/>
  <c r="AK41" i="3"/>
  <c r="AK40" i="3"/>
  <c r="AK39" i="3"/>
  <c r="AK38" i="3"/>
  <c r="AK37" i="3"/>
  <c r="AK36" i="3"/>
  <c r="AK35" i="3"/>
  <c r="AK34" i="3"/>
  <c r="AK30" i="3"/>
  <c r="AK29" i="3"/>
  <c r="AK28" i="3"/>
  <c r="AK27" i="3"/>
  <c r="AK26" i="3"/>
  <c r="AK25" i="3"/>
  <c r="AK24" i="3"/>
  <c r="AK23" i="3"/>
  <c r="AK19" i="3"/>
  <c r="AK18" i="3"/>
  <c r="AK17" i="3"/>
  <c r="AK16" i="3"/>
  <c r="AK15" i="3"/>
  <c r="AK14" i="3"/>
  <c r="AK13" i="3"/>
  <c r="AK12" i="3"/>
  <c r="AK9" i="3"/>
  <c r="AK8" i="3"/>
  <c r="AK7" i="3"/>
  <c r="AK6" i="3"/>
  <c r="AK5" i="3"/>
  <c r="AK4" i="3"/>
  <c r="AK3" i="3"/>
  <c r="BC8" i="2" s="1"/>
  <c r="AK2" i="3"/>
  <c r="BB8" i="2" s="1"/>
  <c r="AJ56" i="3"/>
  <c r="AJ55" i="3"/>
  <c r="AJ54" i="3"/>
  <c r="AJ53" i="3"/>
  <c r="AJ52" i="3"/>
  <c r="AJ51" i="3"/>
  <c r="AJ50" i="3"/>
  <c r="AJ49" i="3"/>
  <c r="AJ48" i="3"/>
  <c r="AZ8" i="2" s="1"/>
  <c r="AJ47" i="3"/>
  <c r="AJ46" i="3"/>
  <c r="AJ45" i="3"/>
  <c r="AJ42" i="3"/>
  <c r="AJ41" i="3"/>
  <c r="AJ40" i="3"/>
  <c r="AJ39" i="3"/>
  <c r="AJ38" i="3"/>
  <c r="AJ37" i="3"/>
  <c r="AJ36" i="3"/>
  <c r="AJ35" i="3"/>
  <c r="AJ34" i="3"/>
  <c r="AJ31" i="3"/>
  <c r="AJ30" i="3"/>
  <c r="AJ29" i="3"/>
  <c r="AJ28" i="3"/>
  <c r="AJ27" i="3"/>
  <c r="AJ26" i="3"/>
  <c r="AJ25" i="3"/>
  <c r="AJ24" i="3"/>
  <c r="AJ23" i="3"/>
  <c r="AJ20" i="3"/>
  <c r="AJ19" i="3"/>
  <c r="AJ18" i="3"/>
  <c r="AJ17" i="3"/>
  <c r="AJ16" i="3"/>
  <c r="AJ15" i="3"/>
  <c r="AJ14" i="3"/>
  <c r="AJ13" i="3"/>
  <c r="AJ12" i="3"/>
  <c r="AJ9" i="3"/>
  <c r="AJ8" i="3"/>
  <c r="AJ7" i="3"/>
  <c r="AJ6" i="3"/>
  <c r="AJ5" i="3"/>
  <c r="AJ4" i="3"/>
  <c r="AJ3" i="3"/>
  <c r="AJ2" i="3"/>
  <c r="AY8" i="2" s="1"/>
  <c r="X56" i="3"/>
  <c r="X55" i="3"/>
  <c r="X54" i="3"/>
  <c r="X53" i="3"/>
  <c r="X52" i="3"/>
  <c r="X51" i="3"/>
  <c r="X50" i="3"/>
  <c r="X49" i="3"/>
  <c r="X48" i="3"/>
  <c r="X47" i="3"/>
  <c r="X46" i="3"/>
  <c r="X45" i="3"/>
  <c r="X41" i="3"/>
  <c r="X40" i="3"/>
  <c r="X39" i="3"/>
  <c r="X38" i="3"/>
  <c r="X37" i="3"/>
  <c r="X36" i="3"/>
  <c r="X35" i="3"/>
  <c r="X34" i="3"/>
  <c r="X30" i="3"/>
  <c r="X29" i="3"/>
  <c r="X28" i="3"/>
  <c r="X27" i="3"/>
  <c r="X26" i="3"/>
  <c r="X25" i="3"/>
  <c r="X24" i="3"/>
  <c r="X23" i="3"/>
  <c r="X20" i="3"/>
  <c r="X19" i="3"/>
  <c r="X18" i="3"/>
  <c r="X17" i="3"/>
  <c r="X16" i="3"/>
  <c r="X15" i="3"/>
  <c r="X14" i="3"/>
  <c r="X13" i="3"/>
  <c r="BI6" i="2" s="1"/>
  <c r="X12" i="3"/>
  <c r="X8" i="3"/>
  <c r="X7" i="3"/>
  <c r="X6" i="3"/>
  <c r="BH6" i="2" s="1"/>
  <c r="X5" i="3"/>
  <c r="X4" i="3"/>
  <c r="X3" i="3"/>
  <c r="X2" i="3"/>
  <c r="W55" i="3"/>
  <c r="W54" i="3"/>
  <c r="W53" i="3"/>
  <c r="W52" i="3"/>
  <c r="W51" i="3"/>
  <c r="W50" i="3"/>
  <c r="W49" i="3"/>
  <c r="W48" i="3"/>
  <c r="W47" i="3"/>
  <c r="W46" i="3"/>
  <c r="W45" i="3"/>
  <c r="W41" i="3"/>
  <c r="W40" i="3"/>
  <c r="W39" i="3"/>
  <c r="W38" i="3"/>
  <c r="W37" i="3"/>
  <c r="W36" i="3"/>
  <c r="W35" i="3"/>
  <c r="W34" i="3"/>
  <c r="W30" i="3"/>
  <c r="W29" i="3"/>
  <c r="W28" i="3"/>
  <c r="W27" i="3"/>
  <c r="W26" i="3"/>
  <c r="W25" i="3"/>
  <c r="W24" i="3"/>
  <c r="W23" i="3"/>
  <c r="W19" i="3"/>
  <c r="W18" i="3"/>
  <c r="W17" i="3"/>
  <c r="W16" i="3"/>
  <c r="W15" i="3"/>
  <c r="W14" i="3"/>
  <c r="W13" i="3"/>
  <c r="BF6" i="2" s="1"/>
  <c r="W12" i="3"/>
  <c r="W8" i="3"/>
  <c r="W7" i="3"/>
  <c r="W6" i="3"/>
  <c r="W5" i="3"/>
  <c r="W4" i="3"/>
  <c r="BE6" i="2" s="1"/>
  <c r="W3" i="3"/>
  <c r="W2" i="3"/>
  <c r="AG2" i="3" s="1"/>
  <c r="V55" i="3"/>
  <c r="V54" i="3"/>
  <c r="V53" i="3"/>
  <c r="V52" i="3"/>
  <c r="V51" i="3"/>
  <c r="V50" i="3"/>
  <c r="V49" i="3"/>
  <c r="V48" i="3"/>
  <c r="V47" i="3"/>
  <c r="V46" i="3"/>
  <c r="V45" i="3"/>
  <c r="V41" i="3"/>
  <c r="V40" i="3"/>
  <c r="V39" i="3"/>
  <c r="V38" i="3"/>
  <c r="V37" i="3"/>
  <c r="V36" i="3"/>
  <c r="V35" i="3"/>
  <c r="V34" i="3"/>
  <c r="V30" i="3"/>
  <c r="V29" i="3"/>
  <c r="V28" i="3"/>
  <c r="V27" i="3"/>
  <c r="V26" i="3"/>
  <c r="V25" i="3"/>
  <c r="V24" i="3"/>
  <c r="V23" i="3"/>
  <c r="V19" i="3"/>
  <c r="V18" i="3"/>
  <c r="V17" i="3"/>
  <c r="V16" i="3"/>
  <c r="V15" i="3"/>
  <c r="V14" i="3"/>
  <c r="V13" i="3"/>
  <c r="V12" i="3"/>
  <c r="V9" i="3"/>
  <c r="V8" i="3"/>
  <c r="V7" i="3"/>
  <c r="V6" i="3"/>
  <c r="V5" i="3"/>
  <c r="V4" i="3"/>
  <c r="V3" i="3"/>
  <c r="V2" i="3"/>
  <c r="BB6" i="2" s="1"/>
  <c r="U56" i="3"/>
  <c r="U55" i="3"/>
  <c r="U54" i="3"/>
  <c r="U53" i="3"/>
  <c r="U52" i="3"/>
  <c r="U51" i="3"/>
  <c r="U50" i="3"/>
  <c r="U49" i="3"/>
  <c r="U48" i="3"/>
  <c r="U47" i="3"/>
  <c r="U46" i="3"/>
  <c r="U45" i="3"/>
  <c r="U42" i="3"/>
  <c r="U41" i="3"/>
  <c r="U40" i="3"/>
  <c r="U39" i="3"/>
  <c r="U38" i="3"/>
  <c r="U37" i="3"/>
  <c r="U36" i="3"/>
  <c r="U35" i="3"/>
  <c r="U34" i="3"/>
  <c r="U31" i="3"/>
  <c r="U30" i="3"/>
  <c r="U29" i="3"/>
  <c r="U28" i="3"/>
  <c r="U27" i="3"/>
  <c r="U26" i="3"/>
  <c r="U25" i="3"/>
  <c r="U24" i="3"/>
  <c r="U23" i="3"/>
  <c r="U20" i="3"/>
  <c r="U19" i="3"/>
  <c r="U18" i="3"/>
  <c r="U17" i="3"/>
  <c r="U16" i="3"/>
  <c r="U15" i="3"/>
  <c r="U14" i="3"/>
  <c r="U13" i="3"/>
  <c r="U12" i="3"/>
  <c r="U9" i="3"/>
  <c r="U8" i="3"/>
  <c r="U7" i="3"/>
  <c r="U6" i="3"/>
  <c r="U5" i="3"/>
  <c r="U4" i="3"/>
  <c r="U3" i="3"/>
  <c r="U2" i="3"/>
  <c r="AZ6" i="2" s="1"/>
  <c r="S56" i="3"/>
  <c r="S55" i="3"/>
  <c r="S54" i="3"/>
  <c r="S53" i="3"/>
  <c r="S52" i="3"/>
  <c r="S51" i="3"/>
  <c r="S50" i="3"/>
  <c r="S49" i="3"/>
  <c r="S48" i="3"/>
  <c r="S47" i="3"/>
  <c r="S46" i="3"/>
  <c r="S45" i="3"/>
  <c r="S41" i="3"/>
  <c r="S40" i="3"/>
  <c r="S39" i="3"/>
  <c r="S38" i="3"/>
  <c r="S37" i="3"/>
  <c r="S36" i="3"/>
  <c r="S35" i="3"/>
  <c r="S34" i="3"/>
  <c r="S30" i="3"/>
  <c r="S29" i="3"/>
  <c r="S28" i="3"/>
  <c r="S27" i="3"/>
  <c r="S26" i="3"/>
  <c r="S25" i="3"/>
  <c r="S24" i="3"/>
  <c r="S23" i="3"/>
  <c r="S20" i="3"/>
  <c r="S19" i="3"/>
  <c r="S18" i="3"/>
  <c r="S17" i="3"/>
  <c r="S16" i="3"/>
  <c r="S15" i="3"/>
  <c r="S14" i="3"/>
  <c r="S13" i="3"/>
  <c r="S12" i="3"/>
  <c r="S9" i="3"/>
  <c r="S8" i="3"/>
  <c r="S7" i="3"/>
  <c r="S6" i="3"/>
  <c r="S5" i="3"/>
  <c r="S4" i="3"/>
  <c r="S3" i="3"/>
  <c r="BI5" i="2" s="1"/>
  <c r="S2" i="3"/>
  <c r="BH5" i="2" s="1"/>
  <c r="R56" i="3"/>
  <c r="R55" i="3"/>
  <c r="R54" i="3"/>
  <c r="R53" i="3"/>
  <c r="R52" i="3"/>
  <c r="R51" i="3"/>
  <c r="R50" i="3"/>
  <c r="R49" i="3"/>
  <c r="R48" i="3"/>
  <c r="R47" i="3"/>
  <c r="R46" i="3"/>
  <c r="R45" i="3"/>
  <c r="R42" i="3"/>
  <c r="R41" i="3"/>
  <c r="R40" i="3"/>
  <c r="R39" i="3"/>
  <c r="R38" i="3"/>
  <c r="R37" i="3"/>
  <c r="R36" i="3"/>
  <c r="R35" i="3"/>
  <c r="R34" i="3"/>
  <c r="R30" i="3"/>
  <c r="R29" i="3"/>
  <c r="R28" i="3"/>
  <c r="R27" i="3"/>
  <c r="R26" i="3"/>
  <c r="R25" i="3"/>
  <c r="R24" i="3"/>
  <c r="R23" i="3"/>
  <c r="R19" i="3"/>
  <c r="R18" i="3"/>
  <c r="R17" i="3"/>
  <c r="R16" i="3"/>
  <c r="R15" i="3"/>
  <c r="R14" i="3"/>
  <c r="R13" i="3"/>
  <c r="R12" i="3"/>
  <c r="R9" i="3"/>
  <c r="R8" i="3"/>
  <c r="R7" i="3"/>
  <c r="R6" i="3"/>
  <c r="R5" i="3"/>
  <c r="R4" i="3"/>
  <c r="R3" i="3"/>
  <c r="BE5" i="2" s="1"/>
  <c r="R2" i="3"/>
  <c r="Q56" i="3"/>
  <c r="Q55" i="3"/>
  <c r="Q54" i="3"/>
  <c r="Q53" i="3"/>
  <c r="Q52" i="3"/>
  <c r="Q51" i="3"/>
  <c r="Q50" i="3"/>
  <c r="Q49" i="3"/>
  <c r="Q48" i="3"/>
  <c r="Q47" i="3"/>
  <c r="Q46" i="3"/>
  <c r="Q45" i="3"/>
  <c r="Q42" i="3"/>
  <c r="Q41" i="3"/>
  <c r="Q40" i="3"/>
  <c r="Q39" i="3"/>
  <c r="Q38" i="3"/>
  <c r="Q37" i="3"/>
  <c r="Q36" i="3"/>
  <c r="Q35" i="3"/>
  <c r="Q34" i="3"/>
  <c r="Q31" i="3"/>
  <c r="Q30" i="3"/>
  <c r="Q29" i="3"/>
  <c r="Q28" i="3"/>
  <c r="Q27" i="3"/>
  <c r="Q26" i="3"/>
  <c r="Q25" i="3"/>
  <c r="Q24" i="3"/>
  <c r="Q23" i="3"/>
  <c r="Q20" i="3"/>
  <c r="Q19" i="3"/>
  <c r="Q18" i="3"/>
  <c r="Q17" i="3"/>
  <c r="Q16" i="3"/>
  <c r="Q15" i="3"/>
  <c r="Q14" i="3"/>
  <c r="Q13" i="3"/>
  <c r="Q12" i="3"/>
  <c r="Q9" i="3"/>
  <c r="Q8" i="3"/>
  <c r="Q7" i="3"/>
  <c r="Q6" i="3"/>
  <c r="Q5" i="3"/>
  <c r="Q4" i="3"/>
  <c r="Q3" i="3"/>
  <c r="Q2" i="3"/>
  <c r="BB5" i="2" s="1"/>
  <c r="P56" i="3"/>
  <c r="P55" i="3"/>
  <c r="P54" i="3"/>
  <c r="P53" i="3"/>
  <c r="P52" i="3"/>
  <c r="P51" i="3"/>
  <c r="P50" i="3"/>
  <c r="P49" i="3"/>
  <c r="P48" i="3"/>
  <c r="P47" i="3"/>
  <c r="P46" i="3"/>
  <c r="P45" i="3"/>
  <c r="P42" i="3"/>
  <c r="P41" i="3"/>
  <c r="P40" i="3"/>
  <c r="P39" i="3"/>
  <c r="P38" i="3"/>
  <c r="P37" i="3"/>
  <c r="P36" i="3"/>
  <c r="P35" i="3"/>
  <c r="P34" i="3"/>
  <c r="P31" i="3"/>
  <c r="P30" i="3"/>
  <c r="P29" i="3"/>
  <c r="P28" i="3"/>
  <c r="P27" i="3"/>
  <c r="P26" i="3"/>
  <c r="P25" i="3"/>
  <c r="P24" i="3"/>
  <c r="P23" i="3"/>
  <c r="P20" i="3"/>
  <c r="P19" i="3"/>
  <c r="P18" i="3"/>
  <c r="P17" i="3"/>
  <c r="P16" i="3"/>
  <c r="P15" i="3"/>
  <c r="P14" i="3"/>
  <c r="P13" i="3"/>
  <c r="P12" i="3"/>
  <c r="P10" i="3"/>
  <c r="P9" i="3"/>
  <c r="P8" i="3"/>
  <c r="P7" i="3"/>
  <c r="P6" i="3"/>
  <c r="P5" i="3"/>
  <c r="P4" i="3"/>
  <c r="P3" i="3"/>
  <c r="P2" i="3"/>
  <c r="AY5" i="2" s="1"/>
  <c r="N56" i="3"/>
  <c r="N55" i="3"/>
  <c r="N54" i="3"/>
  <c r="N53" i="3"/>
  <c r="N52" i="3"/>
  <c r="N51" i="3"/>
  <c r="N50" i="3"/>
  <c r="N49" i="3"/>
  <c r="N48" i="3"/>
  <c r="N47" i="3"/>
  <c r="N46" i="3"/>
  <c r="N45" i="3"/>
  <c r="N41" i="3"/>
  <c r="N40" i="3"/>
  <c r="N39" i="3"/>
  <c r="N38" i="3"/>
  <c r="N37" i="3"/>
  <c r="N36" i="3"/>
  <c r="N35" i="3"/>
  <c r="N34" i="3"/>
  <c r="N30" i="3"/>
  <c r="N29" i="3"/>
  <c r="N28" i="3"/>
  <c r="N27" i="3"/>
  <c r="N26" i="3"/>
  <c r="N25" i="3"/>
  <c r="N24" i="3"/>
  <c r="N23" i="3"/>
  <c r="N20" i="3"/>
  <c r="N19" i="3"/>
  <c r="N18" i="3"/>
  <c r="N17" i="3"/>
  <c r="N16" i="3"/>
  <c r="N15" i="3"/>
  <c r="N14" i="3"/>
  <c r="N13" i="3"/>
  <c r="N12" i="3"/>
  <c r="N8" i="3"/>
  <c r="N7" i="3"/>
  <c r="N6" i="3"/>
  <c r="N5" i="3"/>
  <c r="N4" i="3"/>
  <c r="N3" i="3"/>
  <c r="N2" i="3"/>
  <c r="BH4" i="2" s="1"/>
  <c r="M55" i="3"/>
  <c r="M54" i="3"/>
  <c r="M53" i="3"/>
  <c r="M52" i="3"/>
  <c r="M51" i="3"/>
  <c r="M50" i="3"/>
  <c r="M49" i="3"/>
  <c r="M48" i="3"/>
  <c r="M47" i="3"/>
  <c r="M46" i="3"/>
  <c r="M45" i="3"/>
  <c r="M41" i="3"/>
  <c r="M40" i="3"/>
  <c r="M39" i="3"/>
  <c r="M38" i="3"/>
  <c r="M37" i="3"/>
  <c r="M36" i="3"/>
  <c r="M35" i="3"/>
  <c r="M34" i="3"/>
  <c r="M30" i="3"/>
  <c r="M29" i="3"/>
  <c r="M28" i="3"/>
  <c r="M27" i="3"/>
  <c r="M26" i="3"/>
  <c r="M25" i="3"/>
  <c r="M24" i="3"/>
  <c r="M23" i="3"/>
  <c r="M19" i="3"/>
  <c r="M18" i="3"/>
  <c r="M17" i="3"/>
  <c r="M16" i="3"/>
  <c r="M15" i="3"/>
  <c r="M14" i="3"/>
  <c r="M13" i="3"/>
  <c r="M12" i="3"/>
  <c r="M8" i="3"/>
  <c r="M7" i="3"/>
  <c r="M6" i="3"/>
  <c r="M5" i="3"/>
  <c r="M4" i="3"/>
  <c r="M3" i="3"/>
  <c r="M2" i="3"/>
  <c r="BE4" i="2" s="1"/>
  <c r="L55" i="3"/>
  <c r="L54" i="3"/>
  <c r="L53" i="3"/>
  <c r="L52" i="3"/>
  <c r="L51" i="3"/>
  <c r="L50" i="3"/>
  <c r="L49" i="3"/>
  <c r="L48" i="3"/>
  <c r="L47" i="3"/>
  <c r="L46" i="3"/>
  <c r="L45" i="3"/>
  <c r="L41" i="3"/>
  <c r="L40" i="3"/>
  <c r="L39" i="3"/>
  <c r="L38" i="3"/>
  <c r="L37" i="3"/>
  <c r="L36" i="3"/>
  <c r="L35" i="3"/>
  <c r="L34" i="3"/>
  <c r="L30" i="3"/>
  <c r="L29" i="3"/>
  <c r="L28" i="3"/>
  <c r="L27" i="3"/>
  <c r="L26" i="3"/>
  <c r="L25" i="3"/>
  <c r="L24" i="3"/>
  <c r="L23" i="3"/>
  <c r="L19" i="3"/>
  <c r="L18" i="3"/>
  <c r="L17" i="3"/>
  <c r="L16" i="3"/>
  <c r="L15" i="3"/>
  <c r="L14" i="3"/>
  <c r="L13" i="3"/>
  <c r="L12" i="3"/>
  <c r="L9" i="3"/>
  <c r="L8" i="3"/>
  <c r="BB4" i="2" s="1"/>
  <c r="L7" i="3"/>
  <c r="L6" i="3"/>
  <c r="L5" i="3"/>
  <c r="L4" i="3"/>
  <c r="BC4" i="2" s="1"/>
  <c r="L3" i="3"/>
  <c r="L2" i="3"/>
  <c r="K56" i="3"/>
  <c r="K55" i="3"/>
  <c r="K54" i="3"/>
  <c r="K53" i="3"/>
  <c r="K52" i="3"/>
  <c r="K51" i="3"/>
  <c r="K50" i="3"/>
  <c r="K49" i="3"/>
  <c r="K48" i="3"/>
  <c r="K47" i="3"/>
  <c r="K46" i="3"/>
  <c r="K45" i="3"/>
  <c r="K42" i="3"/>
  <c r="K41" i="3"/>
  <c r="K40" i="3"/>
  <c r="K39" i="3"/>
  <c r="K38" i="3"/>
  <c r="K37" i="3"/>
  <c r="K36" i="3"/>
  <c r="K35" i="3"/>
  <c r="K34" i="3"/>
  <c r="K31" i="3"/>
  <c r="K30" i="3"/>
  <c r="K29" i="3"/>
  <c r="K28" i="3"/>
  <c r="K27" i="3"/>
  <c r="K26" i="3"/>
  <c r="K25" i="3"/>
  <c r="K24" i="3"/>
  <c r="K23" i="3"/>
  <c r="K20" i="3"/>
  <c r="K19" i="3"/>
  <c r="K18" i="3"/>
  <c r="K17" i="3"/>
  <c r="K16" i="3"/>
  <c r="K15" i="3"/>
  <c r="K14" i="3"/>
  <c r="K13" i="3"/>
  <c r="K12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57" i="3"/>
  <c r="BO56" i="3"/>
  <c r="BL56" i="3"/>
  <c r="BG56" i="3"/>
  <c r="BF56" i="3"/>
  <c r="AC56" i="3"/>
  <c r="AR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2" i="3"/>
  <c r="BO42" i="3"/>
  <c r="BL42" i="3"/>
  <c r="BG42" i="3"/>
  <c r="BF42" i="3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1" i="3"/>
  <c r="BO31" i="3"/>
  <c r="BL31" i="3"/>
  <c r="BG31" i="3"/>
  <c r="BF31" i="3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0" i="3"/>
  <c r="BO20" i="3"/>
  <c r="BL20" i="3"/>
  <c r="BG20" i="3"/>
  <c r="BF20" i="3"/>
  <c r="AC20" i="3"/>
  <c r="AR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P12" i="3"/>
  <c r="BO12" i="3"/>
  <c r="BM12" i="3"/>
  <c r="BL12" i="3"/>
  <c r="BG12" i="3"/>
  <c r="BF12" i="3"/>
  <c r="AC12" i="3"/>
  <c r="AR12" i="3" s="1"/>
  <c r="AB12" i="3"/>
  <c r="AQ12" i="3" s="1"/>
  <c r="AA12" i="3"/>
  <c r="AP12" i="3" s="1"/>
  <c r="Z12" i="3"/>
  <c r="AO12" i="3" s="1"/>
  <c r="BF10" i="3"/>
  <c r="BP9" i="3"/>
  <c r="BO9" i="3"/>
  <c r="BM9" i="3"/>
  <c r="BL9" i="3"/>
  <c r="BG9" i="3"/>
  <c r="BF9" i="3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P8" i="2" s="1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Q8" i="2" s="1"/>
  <c r="BG3" i="3"/>
  <c r="BP3" i="2" s="1"/>
  <c r="BF3" i="3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Q9" i="2" s="1"/>
  <c r="BL2" i="3"/>
  <c r="BG2" i="3"/>
  <c r="BF2" i="3"/>
  <c r="BP2" i="2" s="1"/>
  <c r="AC2" i="3"/>
  <c r="AR2" i="3" s="1"/>
  <c r="AB2" i="3"/>
  <c r="BF7" i="2" s="1"/>
  <c r="AA2" i="3"/>
  <c r="BB7" i="2" s="1"/>
  <c r="Z2" i="3"/>
  <c r="AY7" i="2" s="1"/>
  <c r="BN2" i="4" l="1"/>
  <c r="BQ3" i="2"/>
  <c r="BI4" i="2"/>
  <c r="AY6" i="2"/>
  <c r="BE10" i="2"/>
  <c r="BY3" i="2"/>
  <c r="CL2" i="2"/>
  <c r="CL4" i="2"/>
  <c r="AD4" i="2"/>
  <c r="AM3" i="2"/>
  <c r="BE7" i="2"/>
  <c r="AE2" i="3"/>
  <c r="BC10" i="2"/>
  <c r="AF2" i="4"/>
  <c r="AQ2" i="3"/>
  <c r="AO3" i="2"/>
  <c r="BQ2" i="2"/>
  <c r="BF4" i="2"/>
  <c r="AF2" i="3"/>
  <c r="CB3" i="2"/>
  <c r="CO2" i="2"/>
  <c r="CO4" i="2"/>
  <c r="AG2" i="2"/>
  <c r="AG4" i="2"/>
  <c r="BF5" i="2"/>
  <c r="AR3" i="2"/>
  <c r="AH2" i="3"/>
  <c r="AT4" i="3"/>
  <c r="X3" i="2"/>
  <c r="BC5" i="2"/>
  <c r="AT6" i="3"/>
  <c r="AZ4" i="2"/>
  <c r="CH3" i="2"/>
  <c r="CU2" i="2"/>
  <c r="CU4" i="2"/>
  <c r="AP2" i="3"/>
  <c r="AA3" i="2"/>
  <c r="AZ5" i="2"/>
  <c r="AO2" i="3"/>
  <c r="AL4" i="2"/>
  <c r="BI7" i="2"/>
  <c r="BH7" i="2"/>
  <c r="BP9" i="2"/>
  <c r="AO2" i="2"/>
  <c r="AO4" i="2"/>
  <c r="AG3" i="2"/>
  <c r="AR2" i="2"/>
  <c r="AR4" i="2"/>
  <c r="CE2" i="2"/>
  <c r="CR3" i="2"/>
  <c r="BM2" i="4"/>
  <c r="X2" i="2"/>
  <c r="BQ12" i="2"/>
  <c r="BQ15" i="2"/>
  <c r="BC6" i="2"/>
  <c r="BI10" i="2"/>
  <c r="AU2" i="2"/>
  <c r="AU4" i="2"/>
  <c r="BC7" i="2"/>
  <c r="AZ7" i="2"/>
  <c r="BQ14" i="2"/>
  <c r="CH2" i="2"/>
  <c r="CH4" i="2"/>
  <c r="AA2" i="2"/>
  <c r="AA4" i="2"/>
  <c r="BQ11" i="2"/>
  <c r="BM2" i="2" l="1"/>
  <c r="BL2" i="2"/>
  <c r="AT2" i="3"/>
</calcChain>
</file>

<file path=xl/sharedStrings.xml><?xml version="1.0" encoding="utf-8"?>
<sst xmlns="http://schemas.openxmlformats.org/spreadsheetml/2006/main" count="978" uniqueCount="321">
  <si>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</si>
  <si>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</si>
  <si>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</si>
  <si>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</si>
  <si>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</si>
  <si>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</si>
  <si>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</si>
  <si>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</si>
  <si>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</si>
  <si>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</si>
  <si>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</si>
  <si>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</si>
  <si>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</si>
  <si>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</si>
  <si>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</si>
  <si>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</si>
  <si>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</si>
  <si>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</si>
  <si>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</si>
  <si>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</si>
  <si>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</si>
  <si>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</si>
  <si>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</si>
  <si>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</si>
  <si>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</si>
  <si>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</si>
  <si>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</si>
  <si>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</si>
  <si>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</si>
  <si>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</si>
  <si>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</si>
  <si>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</si>
  <si>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</si>
  <si>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</si>
  <si>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</si>
  <si>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</si>
  <si>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</si>
  <si>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</si>
  <si>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</si>
  <si>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</si>
  <si>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</si>
  <si>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</si>
  <si>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</si>
  <si>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</si>
  <si>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</si>
  <si>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</si>
  <si>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</si>
  <si>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</si>
  <si>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</si>
  <si>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</si>
  <si>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</si>
  <si>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</si>
  <si>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</si>
  <si>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</si>
  <si>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</si>
  <si>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</si>
  <si>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</si>
  <si>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</si>
  <si>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</si>
  <si>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</si>
  <si>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</si>
  <si>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</si>
  <si>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</si>
  <si>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</si>
  <si>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</si>
  <si>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</si>
  <si>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</si>
  <si>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</si>
  <si>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</si>
  <si>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</si>
  <si>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</si>
  <si>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</si>
  <si>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</si>
  <si>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</si>
  <si>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</si>
  <si>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</si>
  <si>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</si>
  <si>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</si>
  <si>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</si>
  <si>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</si>
  <si>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</si>
  <si>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</si>
  <si>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</si>
  <si>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</si>
  <si>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</si>
  <si>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</si>
  <si>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</si>
  <si>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</si>
  <si>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</si>
  <si>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</si>
  <si>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</si>
  <si>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</si>
  <si>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</si>
  <si>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</si>
  <si>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</si>
  <si>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</si>
  <si>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</si>
  <si>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</si>
  <si>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</si>
  <si>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</si>
  <si>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</si>
  <si>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</si>
  <si>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</si>
  <si>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</si>
  <si>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</si>
  <si>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</si>
  <si>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</si>
  <si>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</si>
  <si>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</si>
  <si>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</si>
  <si>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</si>
  <si>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</si>
  <si>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</si>
  <si>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</si>
  <si>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</si>
  <si>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</si>
  <si>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</si>
  <si>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</si>
  <si>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</si>
  <si>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</si>
  <si>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</si>
  <si>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</si>
  <si>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</si>
  <si>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</si>
  <si>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</si>
  <si>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</si>
  <si>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</si>
  <si>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</si>
  <si>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</si>
  <si>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</si>
  <si>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</si>
  <si>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</si>
  <si>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</si>
  <si>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</si>
  <si>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</si>
  <si>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</si>
  <si>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</si>
  <si>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</si>
  <si>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</si>
  <si>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</si>
  <si>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</si>
  <si>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</si>
  <si>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</si>
  <si>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</si>
  <si>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</si>
  <si>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</si>
  <si>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</si>
  <si>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</si>
  <si>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</si>
  <si>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</si>
  <si>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</si>
  <si>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</si>
  <si>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</si>
  <si>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</si>
  <si>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</si>
  <si>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</si>
  <si>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</si>
  <si>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</si>
  <si>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</si>
  <si>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</si>
  <si>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</si>
  <si>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</si>
  <si>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</si>
  <si>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</si>
  <si>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</si>
  <si>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</si>
  <si>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</si>
  <si>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</si>
  <si>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</si>
  <si>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</si>
  <si>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</si>
  <si>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</si>
  <si>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</si>
  <si>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</si>
  <si>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</si>
  <si>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</si>
  <si>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</si>
  <si>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</si>
  <si>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</si>
  <si>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</si>
  <si>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</si>
  <si>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</si>
  <si>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</si>
  <si>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</si>
  <si>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</si>
  <si>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</si>
  <si>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</si>
  <si>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</si>
  <si>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</si>
  <si>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</si>
  <si>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</si>
  <si>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</si>
  <si>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</si>
  <si>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</si>
  <si>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</si>
  <si>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</si>
  <si>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</si>
  <si>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</si>
  <si>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</si>
  <si>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</si>
  <si>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</si>
  <si>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</si>
  <si>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</si>
  <si>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</si>
  <si>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</si>
  <si>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</si>
  <si>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</si>
  <si>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</si>
  <si>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</si>
  <si>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</si>
  <si>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</si>
  <si>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</si>
  <si>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</si>
  <si>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</si>
  <si>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</si>
  <si>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</si>
  <si>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</si>
  <si>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</si>
  <si>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</si>
  <si>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</si>
  <si>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</si>
  <si>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</si>
  <si>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</si>
  <si>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</si>
  <si>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</si>
  <si>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</si>
  <si>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</si>
  <si>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</si>
  <si>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</si>
  <si>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</si>
  <si>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</si>
  <si>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</si>
  <si>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</si>
  <si>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</si>
  <si>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</si>
  <si>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</si>
  <si>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</si>
  <si>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</si>
  <si>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</si>
  <si>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</si>
  <si>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</si>
  <si>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</si>
  <si>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</si>
  <si>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</si>
  <si>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</si>
  <si>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</si>
  <si>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</si>
  <si>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</si>
  <si>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</si>
  <si>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</si>
  <si>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</si>
  <si>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</si>
  <si>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</si>
  <si>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</si>
  <si>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</si>
  <si>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</si>
  <si>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</si>
  <si>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</si>
  <si>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</si>
  <si>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2143</t>
  </si>
  <si>
    <t>1432</t>
  </si>
  <si>
    <t>4321</t>
  </si>
  <si>
    <t>3213</t>
  </si>
  <si>
    <t>2134</t>
  </si>
  <si>
    <t>1342</t>
  </si>
  <si>
    <t>3421</t>
  </si>
  <si>
    <t>4213</t>
  </si>
  <si>
    <t>1341</t>
  </si>
  <si>
    <t>3412</t>
  </si>
  <si>
    <t>4123</t>
  </si>
  <si>
    <t>1234</t>
  </si>
  <si>
    <t>2341</t>
  </si>
  <si>
    <t>1423</t>
  </si>
  <si>
    <t>4234</t>
  </si>
  <si>
    <t>3214</t>
  </si>
  <si>
    <t>4214</t>
  </si>
  <si>
    <t>Cb</t>
  </si>
  <si>
    <t>Other</t>
  </si>
  <si>
    <t>Rb</t>
  </si>
  <si>
    <t>Ca</t>
  </si>
  <si>
    <t>Ab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</si>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</sst>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Graph!$A$4:$A$193</c:f>
              <c:numCache>
                <c:formatCode>General</c:formatCode>
                <c:ptCount val="1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</c:numCache>
            </c:numRef>
          </c:xVal>
          <c:yVal>
            <c:numRef>
              <c:f>Graph!$D$5:$D$192</c:f>
              <c:numCache>
                <c:formatCode>General</c:formatCode>
                <c:ptCount val="188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5-44E4-AC6A-4C23BBA3637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Graph!$A$4:$A$193</c:f>
              <c:numCache>
                <c:formatCode>General</c:formatCode>
                <c:ptCount val="1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</c:numCache>
            </c:numRef>
          </c:xVal>
          <c:yVal>
            <c:numRef>
              <c:f>Graph!$B$5:$B$192</c:f>
              <c:numCache>
                <c:formatCode>General</c:formatCode>
                <c:ptCount val="18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5-44E4-AC6A-4C23BBA3637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Graph!$A$4:$A$193</c:f>
              <c:numCache>
                <c:formatCode>General</c:formatCode>
                <c:ptCount val="1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</c:numCache>
            </c:numRef>
          </c:xVal>
          <c:yVal>
            <c:numRef>
              <c:f>Graph!$C$5:$C$192</c:f>
              <c:numCache>
                <c:formatCode>General</c:formatCode>
                <c:ptCount val="1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A5-44E4-AC6A-4C23BBA3637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Graph!$A$4:$A$193</c:f>
              <c:numCache>
                <c:formatCode>General</c:formatCode>
                <c:ptCount val="1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</c:numCache>
            </c:numRef>
          </c:xVal>
          <c:yVal>
            <c:numRef>
              <c:f>Graph!$E$5:$E$192</c:f>
              <c:numCache>
                <c:formatCode>General</c:formatCode>
                <c:ptCount val="188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A5-44E4-AC6A-4C23BBA3637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Graph!$A$4:$A$193</c:f>
              <c:numCache>
                <c:formatCode>General</c:formatCode>
                <c:ptCount val="1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</c:numCache>
            </c:numRef>
          </c:xVal>
          <c:yVal>
            <c:numRef>
              <c:f>Graph!$G$5:$G$192</c:f>
              <c:numCache>
                <c:formatCode>General</c:formatCode>
                <c:ptCount val="18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A5-44E4-AC6A-4C23BBA3637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Graph!$A$4:$A$193</c:f>
              <c:numCache>
                <c:formatCode>General</c:formatCode>
                <c:ptCount val="1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</c:numCache>
            </c:numRef>
          </c:xVal>
          <c:yVal>
            <c:numRef>
              <c:f>Graph!$H$5:$H$192</c:f>
              <c:numCache>
                <c:formatCode>General</c:formatCode>
                <c:ptCount val="18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A5-44E4-AC6A-4C23BBA3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9535"/>
        <c:axId val="63350495"/>
      </c:scatterChart>
      <c:valAx>
        <c:axId val="63349535"/>
        <c:scaling>
          <c:orientation val="minMax"/>
          <c:max val="192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63350495"/>
        <c:crosses val="autoZero"/>
        <c:crossBetween val="midCat"/>
      </c:valAx>
      <c:valAx>
        <c:axId val="633504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3349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Graph!$A$195:$A$408</c:f>
              <c:numCache>
                <c:formatCode>General</c:formatCode>
                <c:ptCount val="214"/>
                <c:pt idx="0">
                  <c:v>194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222</c:v>
                </c:pt>
                <c:pt idx="29">
                  <c:v>223</c:v>
                </c:pt>
                <c:pt idx="30">
                  <c:v>224</c:v>
                </c:pt>
                <c:pt idx="31">
                  <c:v>225</c:v>
                </c:pt>
                <c:pt idx="32">
                  <c:v>226</c:v>
                </c:pt>
                <c:pt idx="33">
                  <c:v>227</c:v>
                </c:pt>
                <c:pt idx="34">
                  <c:v>228</c:v>
                </c:pt>
                <c:pt idx="35">
                  <c:v>229</c:v>
                </c:pt>
                <c:pt idx="36">
                  <c:v>230</c:v>
                </c:pt>
                <c:pt idx="37">
                  <c:v>231</c:v>
                </c:pt>
                <c:pt idx="38">
                  <c:v>232</c:v>
                </c:pt>
                <c:pt idx="39">
                  <c:v>233</c:v>
                </c:pt>
                <c:pt idx="40">
                  <c:v>234</c:v>
                </c:pt>
                <c:pt idx="41">
                  <c:v>235</c:v>
                </c:pt>
                <c:pt idx="42">
                  <c:v>236</c:v>
                </c:pt>
                <c:pt idx="43">
                  <c:v>237</c:v>
                </c:pt>
                <c:pt idx="44">
                  <c:v>238</c:v>
                </c:pt>
                <c:pt idx="45">
                  <c:v>239</c:v>
                </c:pt>
                <c:pt idx="46">
                  <c:v>240</c:v>
                </c:pt>
                <c:pt idx="47">
                  <c:v>241</c:v>
                </c:pt>
                <c:pt idx="48">
                  <c:v>242</c:v>
                </c:pt>
                <c:pt idx="49">
                  <c:v>243</c:v>
                </c:pt>
                <c:pt idx="50">
                  <c:v>244</c:v>
                </c:pt>
                <c:pt idx="51">
                  <c:v>245</c:v>
                </c:pt>
                <c:pt idx="52">
                  <c:v>246</c:v>
                </c:pt>
                <c:pt idx="53">
                  <c:v>247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254</c:v>
                </c:pt>
                <c:pt idx="61">
                  <c:v>255</c:v>
                </c:pt>
                <c:pt idx="62">
                  <c:v>256</c:v>
                </c:pt>
                <c:pt idx="63">
                  <c:v>257</c:v>
                </c:pt>
                <c:pt idx="64">
                  <c:v>258</c:v>
                </c:pt>
                <c:pt idx="65">
                  <c:v>259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271</c:v>
                </c:pt>
                <c:pt idx="78">
                  <c:v>272</c:v>
                </c:pt>
                <c:pt idx="79">
                  <c:v>273</c:v>
                </c:pt>
                <c:pt idx="80">
                  <c:v>274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278</c:v>
                </c:pt>
                <c:pt idx="85">
                  <c:v>279</c:v>
                </c:pt>
                <c:pt idx="86">
                  <c:v>280</c:v>
                </c:pt>
                <c:pt idx="87">
                  <c:v>281</c:v>
                </c:pt>
                <c:pt idx="88">
                  <c:v>282</c:v>
                </c:pt>
                <c:pt idx="89">
                  <c:v>283</c:v>
                </c:pt>
                <c:pt idx="90">
                  <c:v>284</c:v>
                </c:pt>
                <c:pt idx="91">
                  <c:v>285</c:v>
                </c:pt>
                <c:pt idx="92">
                  <c:v>286</c:v>
                </c:pt>
                <c:pt idx="93">
                  <c:v>287</c:v>
                </c:pt>
                <c:pt idx="94">
                  <c:v>288</c:v>
                </c:pt>
                <c:pt idx="95">
                  <c:v>289</c:v>
                </c:pt>
                <c:pt idx="96">
                  <c:v>290</c:v>
                </c:pt>
                <c:pt idx="97">
                  <c:v>291</c:v>
                </c:pt>
                <c:pt idx="98">
                  <c:v>292</c:v>
                </c:pt>
                <c:pt idx="99">
                  <c:v>293</c:v>
                </c:pt>
                <c:pt idx="100">
                  <c:v>294</c:v>
                </c:pt>
                <c:pt idx="101">
                  <c:v>295</c:v>
                </c:pt>
                <c:pt idx="102">
                  <c:v>296</c:v>
                </c:pt>
                <c:pt idx="103">
                  <c:v>297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306</c:v>
                </c:pt>
                <c:pt idx="113">
                  <c:v>307</c:v>
                </c:pt>
                <c:pt idx="114">
                  <c:v>308</c:v>
                </c:pt>
                <c:pt idx="115">
                  <c:v>309</c:v>
                </c:pt>
                <c:pt idx="116">
                  <c:v>310</c:v>
                </c:pt>
                <c:pt idx="117">
                  <c:v>311</c:v>
                </c:pt>
                <c:pt idx="118">
                  <c:v>312</c:v>
                </c:pt>
                <c:pt idx="119">
                  <c:v>313</c:v>
                </c:pt>
                <c:pt idx="120">
                  <c:v>314</c:v>
                </c:pt>
                <c:pt idx="121">
                  <c:v>315</c:v>
                </c:pt>
                <c:pt idx="122">
                  <c:v>316</c:v>
                </c:pt>
                <c:pt idx="123">
                  <c:v>317</c:v>
                </c:pt>
                <c:pt idx="124">
                  <c:v>318</c:v>
                </c:pt>
                <c:pt idx="125">
                  <c:v>319</c:v>
                </c:pt>
                <c:pt idx="126">
                  <c:v>320</c:v>
                </c:pt>
                <c:pt idx="127">
                  <c:v>321</c:v>
                </c:pt>
                <c:pt idx="128">
                  <c:v>322</c:v>
                </c:pt>
                <c:pt idx="129">
                  <c:v>323</c:v>
                </c:pt>
                <c:pt idx="130">
                  <c:v>324</c:v>
                </c:pt>
                <c:pt idx="131">
                  <c:v>325</c:v>
                </c:pt>
                <c:pt idx="132">
                  <c:v>326</c:v>
                </c:pt>
                <c:pt idx="133">
                  <c:v>327</c:v>
                </c:pt>
                <c:pt idx="134">
                  <c:v>328</c:v>
                </c:pt>
                <c:pt idx="135">
                  <c:v>329</c:v>
                </c:pt>
                <c:pt idx="136">
                  <c:v>330</c:v>
                </c:pt>
                <c:pt idx="137">
                  <c:v>331</c:v>
                </c:pt>
                <c:pt idx="138">
                  <c:v>332</c:v>
                </c:pt>
                <c:pt idx="139">
                  <c:v>333</c:v>
                </c:pt>
                <c:pt idx="140">
                  <c:v>334</c:v>
                </c:pt>
                <c:pt idx="141">
                  <c:v>335</c:v>
                </c:pt>
                <c:pt idx="142">
                  <c:v>336</c:v>
                </c:pt>
                <c:pt idx="143">
                  <c:v>337</c:v>
                </c:pt>
                <c:pt idx="144">
                  <c:v>338</c:v>
                </c:pt>
                <c:pt idx="145">
                  <c:v>339</c:v>
                </c:pt>
                <c:pt idx="146">
                  <c:v>340</c:v>
                </c:pt>
                <c:pt idx="147">
                  <c:v>341</c:v>
                </c:pt>
                <c:pt idx="148">
                  <c:v>342</c:v>
                </c:pt>
                <c:pt idx="149">
                  <c:v>343</c:v>
                </c:pt>
                <c:pt idx="150">
                  <c:v>344</c:v>
                </c:pt>
                <c:pt idx="151">
                  <c:v>345</c:v>
                </c:pt>
                <c:pt idx="152">
                  <c:v>346</c:v>
                </c:pt>
                <c:pt idx="153">
                  <c:v>347</c:v>
                </c:pt>
                <c:pt idx="154">
                  <c:v>348</c:v>
                </c:pt>
                <c:pt idx="155">
                  <c:v>349</c:v>
                </c:pt>
                <c:pt idx="156">
                  <c:v>350</c:v>
                </c:pt>
                <c:pt idx="157">
                  <c:v>351</c:v>
                </c:pt>
                <c:pt idx="158">
                  <c:v>352</c:v>
                </c:pt>
                <c:pt idx="159">
                  <c:v>353</c:v>
                </c:pt>
                <c:pt idx="160">
                  <c:v>354</c:v>
                </c:pt>
                <c:pt idx="161">
                  <c:v>355</c:v>
                </c:pt>
                <c:pt idx="162">
                  <c:v>356</c:v>
                </c:pt>
                <c:pt idx="163">
                  <c:v>357</c:v>
                </c:pt>
                <c:pt idx="164">
                  <c:v>358</c:v>
                </c:pt>
                <c:pt idx="165">
                  <c:v>359</c:v>
                </c:pt>
                <c:pt idx="166">
                  <c:v>360</c:v>
                </c:pt>
                <c:pt idx="167">
                  <c:v>361</c:v>
                </c:pt>
                <c:pt idx="168">
                  <c:v>362</c:v>
                </c:pt>
                <c:pt idx="169">
                  <c:v>363</c:v>
                </c:pt>
                <c:pt idx="170">
                  <c:v>364</c:v>
                </c:pt>
                <c:pt idx="171">
                  <c:v>365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369</c:v>
                </c:pt>
                <c:pt idx="176">
                  <c:v>370</c:v>
                </c:pt>
                <c:pt idx="177">
                  <c:v>371</c:v>
                </c:pt>
                <c:pt idx="178">
                  <c:v>372</c:v>
                </c:pt>
                <c:pt idx="179">
                  <c:v>373</c:v>
                </c:pt>
                <c:pt idx="180">
                  <c:v>374</c:v>
                </c:pt>
                <c:pt idx="181">
                  <c:v>375</c:v>
                </c:pt>
                <c:pt idx="182">
                  <c:v>376</c:v>
                </c:pt>
                <c:pt idx="183">
                  <c:v>377</c:v>
                </c:pt>
                <c:pt idx="184">
                  <c:v>378</c:v>
                </c:pt>
                <c:pt idx="185">
                  <c:v>379</c:v>
                </c:pt>
                <c:pt idx="186">
                  <c:v>380</c:v>
                </c:pt>
                <c:pt idx="187">
                  <c:v>381</c:v>
                </c:pt>
                <c:pt idx="188">
                  <c:v>382</c:v>
                </c:pt>
                <c:pt idx="189">
                  <c:v>383</c:v>
                </c:pt>
                <c:pt idx="190">
                  <c:v>384</c:v>
                </c:pt>
                <c:pt idx="191">
                  <c:v>385</c:v>
                </c:pt>
                <c:pt idx="192">
                  <c:v>386</c:v>
                </c:pt>
                <c:pt idx="193">
                  <c:v>387</c:v>
                </c:pt>
                <c:pt idx="194">
                  <c:v>388</c:v>
                </c:pt>
                <c:pt idx="195">
                  <c:v>389</c:v>
                </c:pt>
                <c:pt idx="196">
                  <c:v>390</c:v>
                </c:pt>
                <c:pt idx="197">
                  <c:v>391</c:v>
                </c:pt>
                <c:pt idx="198">
                  <c:v>392</c:v>
                </c:pt>
                <c:pt idx="199">
                  <c:v>393</c:v>
                </c:pt>
                <c:pt idx="200">
                  <c:v>394</c:v>
                </c:pt>
                <c:pt idx="201">
                  <c:v>395</c:v>
                </c:pt>
                <c:pt idx="202">
                  <c:v>396</c:v>
                </c:pt>
                <c:pt idx="203">
                  <c:v>397</c:v>
                </c:pt>
                <c:pt idx="204">
                  <c:v>398</c:v>
                </c:pt>
                <c:pt idx="205">
                  <c:v>399</c:v>
                </c:pt>
                <c:pt idx="206">
                  <c:v>400</c:v>
                </c:pt>
                <c:pt idx="207">
                  <c:v>401</c:v>
                </c:pt>
                <c:pt idx="208">
                  <c:v>402</c:v>
                </c:pt>
                <c:pt idx="209">
                  <c:v>403</c:v>
                </c:pt>
                <c:pt idx="210">
                  <c:v>404</c:v>
                </c:pt>
                <c:pt idx="211">
                  <c:v>405</c:v>
                </c:pt>
                <c:pt idx="212">
                  <c:v>406</c:v>
                </c:pt>
                <c:pt idx="213">
                  <c:v>407</c:v>
                </c:pt>
              </c:numCache>
            </c:numRef>
          </c:xVal>
          <c:yVal>
            <c:numRef>
              <c:f>Graph!$D$196:$D$407</c:f>
              <c:numCache>
                <c:formatCode>General</c:formatCode>
                <c:ptCount val="212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6-4738-BD4F-B1EAD00B26D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Graph!$A$195:$A$408</c:f>
              <c:numCache>
                <c:formatCode>General</c:formatCode>
                <c:ptCount val="214"/>
                <c:pt idx="0">
                  <c:v>194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222</c:v>
                </c:pt>
                <c:pt idx="29">
                  <c:v>223</c:v>
                </c:pt>
                <c:pt idx="30">
                  <c:v>224</c:v>
                </c:pt>
                <c:pt idx="31">
                  <c:v>225</c:v>
                </c:pt>
                <c:pt idx="32">
                  <c:v>226</c:v>
                </c:pt>
                <c:pt idx="33">
                  <c:v>227</c:v>
                </c:pt>
                <c:pt idx="34">
                  <c:v>228</c:v>
                </c:pt>
                <c:pt idx="35">
                  <c:v>229</c:v>
                </c:pt>
                <c:pt idx="36">
                  <c:v>230</c:v>
                </c:pt>
                <c:pt idx="37">
                  <c:v>231</c:v>
                </c:pt>
                <c:pt idx="38">
                  <c:v>232</c:v>
                </c:pt>
                <c:pt idx="39">
                  <c:v>233</c:v>
                </c:pt>
                <c:pt idx="40">
                  <c:v>234</c:v>
                </c:pt>
                <c:pt idx="41">
                  <c:v>235</c:v>
                </c:pt>
                <c:pt idx="42">
                  <c:v>236</c:v>
                </c:pt>
                <c:pt idx="43">
                  <c:v>237</c:v>
                </c:pt>
                <c:pt idx="44">
                  <c:v>238</c:v>
                </c:pt>
                <c:pt idx="45">
                  <c:v>239</c:v>
                </c:pt>
                <c:pt idx="46">
                  <c:v>240</c:v>
                </c:pt>
                <c:pt idx="47">
                  <c:v>241</c:v>
                </c:pt>
                <c:pt idx="48">
                  <c:v>242</c:v>
                </c:pt>
                <c:pt idx="49">
                  <c:v>243</c:v>
                </c:pt>
                <c:pt idx="50">
                  <c:v>244</c:v>
                </c:pt>
                <c:pt idx="51">
                  <c:v>245</c:v>
                </c:pt>
                <c:pt idx="52">
                  <c:v>246</c:v>
                </c:pt>
                <c:pt idx="53">
                  <c:v>247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254</c:v>
                </c:pt>
                <c:pt idx="61">
                  <c:v>255</c:v>
                </c:pt>
                <c:pt idx="62">
                  <c:v>256</c:v>
                </c:pt>
                <c:pt idx="63">
                  <c:v>257</c:v>
                </c:pt>
                <c:pt idx="64">
                  <c:v>258</c:v>
                </c:pt>
                <c:pt idx="65">
                  <c:v>259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271</c:v>
                </c:pt>
                <c:pt idx="78">
                  <c:v>272</c:v>
                </c:pt>
                <c:pt idx="79">
                  <c:v>273</c:v>
                </c:pt>
                <c:pt idx="80">
                  <c:v>274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278</c:v>
                </c:pt>
                <c:pt idx="85">
                  <c:v>279</c:v>
                </c:pt>
                <c:pt idx="86">
                  <c:v>280</c:v>
                </c:pt>
                <c:pt idx="87">
                  <c:v>281</c:v>
                </c:pt>
                <c:pt idx="88">
                  <c:v>282</c:v>
                </c:pt>
                <c:pt idx="89">
                  <c:v>283</c:v>
                </c:pt>
                <c:pt idx="90">
                  <c:v>284</c:v>
                </c:pt>
                <c:pt idx="91">
                  <c:v>285</c:v>
                </c:pt>
                <c:pt idx="92">
                  <c:v>286</c:v>
                </c:pt>
                <c:pt idx="93">
                  <c:v>287</c:v>
                </c:pt>
                <c:pt idx="94">
                  <c:v>288</c:v>
                </c:pt>
                <c:pt idx="95">
                  <c:v>289</c:v>
                </c:pt>
                <c:pt idx="96">
                  <c:v>290</c:v>
                </c:pt>
                <c:pt idx="97">
                  <c:v>291</c:v>
                </c:pt>
                <c:pt idx="98">
                  <c:v>292</c:v>
                </c:pt>
                <c:pt idx="99">
                  <c:v>293</c:v>
                </c:pt>
                <c:pt idx="100">
                  <c:v>294</c:v>
                </c:pt>
                <c:pt idx="101">
                  <c:v>295</c:v>
                </c:pt>
                <c:pt idx="102">
                  <c:v>296</c:v>
                </c:pt>
                <c:pt idx="103">
                  <c:v>297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306</c:v>
                </c:pt>
                <c:pt idx="113">
                  <c:v>307</c:v>
                </c:pt>
                <c:pt idx="114">
                  <c:v>308</c:v>
                </c:pt>
                <c:pt idx="115">
                  <c:v>309</c:v>
                </c:pt>
                <c:pt idx="116">
                  <c:v>310</c:v>
                </c:pt>
                <c:pt idx="117">
                  <c:v>311</c:v>
                </c:pt>
                <c:pt idx="118">
                  <c:v>312</c:v>
                </c:pt>
                <c:pt idx="119">
                  <c:v>313</c:v>
                </c:pt>
                <c:pt idx="120">
                  <c:v>314</c:v>
                </c:pt>
                <c:pt idx="121">
                  <c:v>315</c:v>
                </c:pt>
                <c:pt idx="122">
                  <c:v>316</c:v>
                </c:pt>
                <c:pt idx="123">
                  <c:v>317</c:v>
                </c:pt>
                <c:pt idx="124">
                  <c:v>318</c:v>
                </c:pt>
                <c:pt idx="125">
                  <c:v>319</c:v>
                </c:pt>
                <c:pt idx="126">
                  <c:v>320</c:v>
                </c:pt>
                <c:pt idx="127">
                  <c:v>321</c:v>
                </c:pt>
                <c:pt idx="128">
                  <c:v>322</c:v>
                </c:pt>
                <c:pt idx="129">
                  <c:v>323</c:v>
                </c:pt>
                <c:pt idx="130">
                  <c:v>324</c:v>
                </c:pt>
                <c:pt idx="131">
                  <c:v>325</c:v>
                </c:pt>
                <c:pt idx="132">
                  <c:v>326</c:v>
                </c:pt>
                <c:pt idx="133">
                  <c:v>327</c:v>
                </c:pt>
                <c:pt idx="134">
                  <c:v>328</c:v>
                </c:pt>
                <c:pt idx="135">
                  <c:v>329</c:v>
                </c:pt>
                <c:pt idx="136">
                  <c:v>330</c:v>
                </c:pt>
                <c:pt idx="137">
                  <c:v>331</c:v>
                </c:pt>
                <c:pt idx="138">
                  <c:v>332</c:v>
                </c:pt>
                <c:pt idx="139">
                  <c:v>333</c:v>
                </c:pt>
                <c:pt idx="140">
                  <c:v>334</c:v>
                </c:pt>
                <c:pt idx="141">
                  <c:v>335</c:v>
                </c:pt>
                <c:pt idx="142">
                  <c:v>336</c:v>
                </c:pt>
                <c:pt idx="143">
                  <c:v>337</c:v>
                </c:pt>
                <c:pt idx="144">
                  <c:v>338</c:v>
                </c:pt>
                <c:pt idx="145">
                  <c:v>339</c:v>
                </c:pt>
                <c:pt idx="146">
                  <c:v>340</c:v>
                </c:pt>
                <c:pt idx="147">
                  <c:v>341</c:v>
                </c:pt>
                <c:pt idx="148">
                  <c:v>342</c:v>
                </c:pt>
                <c:pt idx="149">
                  <c:v>343</c:v>
                </c:pt>
                <c:pt idx="150">
                  <c:v>344</c:v>
                </c:pt>
                <c:pt idx="151">
                  <c:v>345</c:v>
                </c:pt>
                <c:pt idx="152">
                  <c:v>346</c:v>
                </c:pt>
                <c:pt idx="153">
                  <c:v>347</c:v>
                </c:pt>
                <c:pt idx="154">
                  <c:v>348</c:v>
                </c:pt>
                <c:pt idx="155">
                  <c:v>349</c:v>
                </c:pt>
                <c:pt idx="156">
                  <c:v>350</c:v>
                </c:pt>
                <c:pt idx="157">
                  <c:v>351</c:v>
                </c:pt>
                <c:pt idx="158">
                  <c:v>352</c:v>
                </c:pt>
                <c:pt idx="159">
                  <c:v>353</c:v>
                </c:pt>
                <c:pt idx="160">
                  <c:v>354</c:v>
                </c:pt>
                <c:pt idx="161">
                  <c:v>355</c:v>
                </c:pt>
                <c:pt idx="162">
                  <c:v>356</c:v>
                </c:pt>
                <c:pt idx="163">
                  <c:v>357</c:v>
                </c:pt>
                <c:pt idx="164">
                  <c:v>358</c:v>
                </c:pt>
                <c:pt idx="165">
                  <c:v>359</c:v>
                </c:pt>
                <c:pt idx="166">
                  <c:v>360</c:v>
                </c:pt>
                <c:pt idx="167">
                  <c:v>361</c:v>
                </c:pt>
                <c:pt idx="168">
                  <c:v>362</c:v>
                </c:pt>
                <c:pt idx="169">
                  <c:v>363</c:v>
                </c:pt>
                <c:pt idx="170">
                  <c:v>364</c:v>
                </c:pt>
                <c:pt idx="171">
                  <c:v>365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369</c:v>
                </c:pt>
                <c:pt idx="176">
                  <c:v>370</c:v>
                </c:pt>
                <c:pt idx="177">
                  <c:v>371</c:v>
                </c:pt>
                <c:pt idx="178">
                  <c:v>372</c:v>
                </c:pt>
                <c:pt idx="179">
                  <c:v>373</c:v>
                </c:pt>
                <c:pt idx="180">
                  <c:v>374</c:v>
                </c:pt>
                <c:pt idx="181">
                  <c:v>375</c:v>
                </c:pt>
                <c:pt idx="182">
                  <c:v>376</c:v>
                </c:pt>
                <c:pt idx="183">
                  <c:v>377</c:v>
                </c:pt>
                <c:pt idx="184">
                  <c:v>378</c:v>
                </c:pt>
                <c:pt idx="185">
                  <c:v>379</c:v>
                </c:pt>
                <c:pt idx="186">
                  <c:v>380</c:v>
                </c:pt>
                <c:pt idx="187">
                  <c:v>381</c:v>
                </c:pt>
                <c:pt idx="188">
                  <c:v>382</c:v>
                </c:pt>
                <c:pt idx="189">
                  <c:v>383</c:v>
                </c:pt>
                <c:pt idx="190">
                  <c:v>384</c:v>
                </c:pt>
                <c:pt idx="191">
                  <c:v>385</c:v>
                </c:pt>
                <c:pt idx="192">
                  <c:v>386</c:v>
                </c:pt>
                <c:pt idx="193">
                  <c:v>387</c:v>
                </c:pt>
                <c:pt idx="194">
                  <c:v>388</c:v>
                </c:pt>
                <c:pt idx="195">
                  <c:v>389</c:v>
                </c:pt>
                <c:pt idx="196">
                  <c:v>390</c:v>
                </c:pt>
                <c:pt idx="197">
                  <c:v>391</c:v>
                </c:pt>
                <c:pt idx="198">
                  <c:v>392</c:v>
                </c:pt>
                <c:pt idx="199">
                  <c:v>393</c:v>
                </c:pt>
                <c:pt idx="200">
                  <c:v>394</c:v>
                </c:pt>
                <c:pt idx="201">
                  <c:v>395</c:v>
                </c:pt>
                <c:pt idx="202">
                  <c:v>396</c:v>
                </c:pt>
                <c:pt idx="203">
                  <c:v>397</c:v>
                </c:pt>
                <c:pt idx="204">
                  <c:v>398</c:v>
                </c:pt>
                <c:pt idx="205">
                  <c:v>399</c:v>
                </c:pt>
                <c:pt idx="206">
                  <c:v>400</c:v>
                </c:pt>
                <c:pt idx="207">
                  <c:v>401</c:v>
                </c:pt>
                <c:pt idx="208">
                  <c:v>402</c:v>
                </c:pt>
                <c:pt idx="209">
                  <c:v>403</c:v>
                </c:pt>
                <c:pt idx="210">
                  <c:v>404</c:v>
                </c:pt>
                <c:pt idx="211">
                  <c:v>405</c:v>
                </c:pt>
                <c:pt idx="212">
                  <c:v>406</c:v>
                </c:pt>
                <c:pt idx="213">
                  <c:v>407</c:v>
                </c:pt>
              </c:numCache>
            </c:numRef>
          </c:xVal>
          <c:yVal>
            <c:numRef>
              <c:f>Graph!$B$196:$B$407</c:f>
              <c:numCache>
                <c:formatCode>General</c:formatCode>
                <c:ptCount val="2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6-4738-BD4F-B1EAD00B26D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Graph!$A$195:$A$408</c:f>
              <c:numCache>
                <c:formatCode>General</c:formatCode>
                <c:ptCount val="214"/>
                <c:pt idx="0">
                  <c:v>194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222</c:v>
                </c:pt>
                <c:pt idx="29">
                  <c:v>223</c:v>
                </c:pt>
                <c:pt idx="30">
                  <c:v>224</c:v>
                </c:pt>
                <c:pt idx="31">
                  <c:v>225</c:v>
                </c:pt>
                <c:pt idx="32">
                  <c:v>226</c:v>
                </c:pt>
                <c:pt idx="33">
                  <c:v>227</c:v>
                </c:pt>
                <c:pt idx="34">
                  <c:v>228</c:v>
                </c:pt>
                <c:pt idx="35">
                  <c:v>229</c:v>
                </c:pt>
                <c:pt idx="36">
                  <c:v>230</c:v>
                </c:pt>
                <c:pt idx="37">
                  <c:v>231</c:v>
                </c:pt>
                <c:pt idx="38">
                  <c:v>232</c:v>
                </c:pt>
                <c:pt idx="39">
                  <c:v>233</c:v>
                </c:pt>
                <c:pt idx="40">
                  <c:v>234</c:v>
                </c:pt>
                <c:pt idx="41">
                  <c:v>235</c:v>
                </c:pt>
                <c:pt idx="42">
                  <c:v>236</c:v>
                </c:pt>
                <c:pt idx="43">
                  <c:v>237</c:v>
                </c:pt>
                <c:pt idx="44">
                  <c:v>238</c:v>
                </c:pt>
                <c:pt idx="45">
                  <c:v>239</c:v>
                </c:pt>
                <c:pt idx="46">
                  <c:v>240</c:v>
                </c:pt>
                <c:pt idx="47">
                  <c:v>241</c:v>
                </c:pt>
                <c:pt idx="48">
                  <c:v>242</c:v>
                </c:pt>
                <c:pt idx="49">
                  <c:v>243</c:v>
                </c:pt>
                <c:pt idx="50">
                  <c:v>244</c:v>
                </c:pt>
                <c:pt idx="51">
                  <c:v>245</c:v>
                </c:pt>
                <c:pt idx="52">
                  <c:v>246</c:v>
                </c:pt>
                <c:pt idx="53">
                  <c:v>247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254</c:v>
                </c:pt>
                <c:pt idx="61">
                  <c:v>255</c:v>
                </c:pt>
                <c:pt idx="62">
                  <c:v>256</c:v>
                </c:pt>
                <c:pt idx="63">
                  <c:v>257</c:v>
                </c:pt>
                <c:pt idx="64">
                  <c:v>258</c:v>
                </c:pt>
                <c:pt idx="65">
                  <c:v>259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271</c:v>
                </c:pt>
                <c:pt idx="78">
                  <c:v>272</c:v>
                </c:pt>
                <c:pt idx="79">
                  <c:v>273</c:v>
                </c:pt>
                <c:pt idx="80">
                  <c:v>274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278</c:v>
                </c:pt>
                <c:pt idx="85">
                  <c:v>279</c:v>
                </c:pt>
                <c:pt idx="86">
                  <c:v>280</c:v>
                </c:pt>
                <c:pt idx="87">
                  <c:v>281</c:v>
                </c:pt>
                <c:pt idx="88">
                  <c:v>282</c:v>
                </c:pt>
                <c:pt idx="89">
                  <c:v>283</c:v>
                </c:pt>
                <c:pt idx="90">
                  <c:v>284</c:v>
                </c:pt>
                <c:pt idx="91">
                  <c:v>285</c:v>
                </c:pt>
                <c:pt idx="92">
                  <c:v>286</c:v>
                </c:pt>
                <c:pt idx="93">
                  <c:v>287</c:v>
                </c:pt>
                <c:pt idx="94">
                  <c:v>288</c:v>
                </c:pt>
                <c:pt idx="95">
                  <c:v>289</c:v>
                </c:pt>
                <c:pt idx="96">
                  <c:v>290</c:v>
                </c:pt>
                <c:pt idx="97">
                  <c:v>291</c:v>
                </c:pt>
                <c:pt idx="98">
                  <c:v>292</c:v>
                </c:pt>
                <c:pt idx="99">
                  <c:v>293</c:v>
                </c:pt>
                <c:pt idx="100">
                  <c:v>294</c:v>
                </c:pt>
                <c:pt idx="101">
                  <c:v>295</c:v>
                </c:pt>
                <c:pt idx="102">
                  <c:v>296</c:v>
                </c:pt>
                <c:pt idx="103">
                  <c:v>297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306</c:v>
                </c:pt>
                <c:pt idx="113">
                  <c:v>307</c:v>
                </c:pt>
                <c:pt idx="114">
                  <c:v>308</c:v>
                </c:pt>
                <c:pt idx="115">
                  <c:v>309</c:v>
                </c:pt>
                <c:pt idx="116">
                  <c:v>310</c:v>
                </c:pt>
                <c:pt idx="117">
                  <c:v>311</c:v>
                </c:pt>
                <c:pt idx="118">
                  <c:v>312</c:v>
                </c:pt>
                <c:pt idx="119">
                  <c:v>313</c:v>
                </c:pt>
                <c:pt idx="120">
                  <c:v>314</c:v>
                </c:pt>
                <c:pt idx="121">
                  <c:v>315</c:v>
                </c:pt>
                <c:pt idx="122">
                  <c:v>316</c:v>
                </c:pt>
                <c:pt idx="123">
                  <c:v>317</c:v>
                </c:pt>
                <c:pt idx="124">
                  <c:v>318</c:v>
                </c:pt>
                <c:pt idx="125">
                  <c:v>319</c:v>
                </c:pt>
                <c:pt idx="126">
                  <c:v>320</c:v>
                </c:pt>
                <c:pt idx="127">
                  <c:v>321</c:v>
                </c:pt>
                <c:pt idx="128">
                  <c:v>322</c:v>
                </c:pt>
                <c:pt idx="129">
                  <c:v>323</c:v>
                </c:pt>
                <c:pt idx="130">
                  <c:v>324</c:v>
                </c:pt>
                <c:pt idx="131">
                  <c:v>325</c:v>
                </c:pt>
                <c:pt idx="132">
                  <c:v>326</c:v>
                </c:pt>
                <c:pt idx="133">
                  <c:v>327</c:v>
                </c:pt>
                <c:pt idx="134">
                  <c:v>328</c:v>
                </c:pt>
                <c:pt idx="135">
                  <c:v>329</c:v>
                </c:pt>
                <c:pt idx="136">
                  <c:v>330</c:v>
                </c:pt>
                <c:pt idx="137">
                  <c:v>331</c:v>
                </c:pt>
                <c:pt idx="138">
                  <c:v>332</c:v>
                </c:pt>
                <c:pt idx="139">
                  <c:v>333</c:v>
                </c:pt>
                <c:pt idx="140">
                  <c:v>334</c:v>
                </c:pt>
                <c:pt idx="141">
                  <c:v>335</c:v>
                </c:pt>
                <c:pt idx="142">
                  <c:v>336</c:v>
                </c:pt>
                <c:pt idx="143">
                  <c:v>337</c:v>
                </c:pt>
                <c:pt idx="144">
                  <c:v>338</c:v>
                </c:pt>
                <c:pt idx="145">
                  <c:v>339</c:v>
                </c:pt>
                <c:pt idx="146">
                  <c:v>340</c:v>
                </c:pt>
                <c:pt idx="147">
                  <c:v>341</c:v>
                </c:pt>
                <c:pt idx="148">
                  <c:v>342</c:v>
                </c:pt>
                <c:pt idx="149">
                  <c:v>343</c:v>
                </c:pt>
                <c:pt idx="150">
                  <c:v>344</c:v>
                </c:pt>
                <c:pt idx="151">
                  <c:v>345</c:v>
                </c:pt>
                <c:pt idx="152">
                  <c:v>346</c:v>
                </c:pt>
                <c:pt idx="153">
                  <c:v>347</c:v>
                </c:pt>
                <c:pt idx="154">
                  <c:v>348</c:v>
                </c:pt>
                <c:pt idx="155">
                  <c:v>349</c:v>
                </c:pt>
                <c:pt idx="156">
                  <c:v>350</c:v>
                </c:pt>
                <c:pt idx="157">
                  <c:v>351</c:v>
                </c:pt>
                <c:pt idx="158">
                  <c:v>352</c:v>
                </c:pt>
                <c:pt idx="159">
                  <c:v>353</c:v>
                </c:pt>
                <c:pt idx="160">
                  <c:v>354</c:v>
                </c:pt>
                <c:pt idx="161">
                  <c:v>355</c:v>
                </c:pt>
                <c:pt idx="162">
                  <c:v>356</c:v>
                </c:pt>
                <c:pt idx="163">
                  <c:v>357</c:v>
                </c:pt>
                <c:pt idx="164">
                  <c:v>358</c:v>
                </c:pt>
                <c:pt idx="165">
                  <c:v>359</c:v>
                </c:pt>
                <c:pt idx="166">
                  <c:v>360</c:v>
                </c:pt>
                <c:pt idx="167">
                  <c:v>361</c:v>
                </c:pt>
                <c:pt idx="168">
                  <c:v>362</c:v>
                </c:pt>
                <c:pt idx="169">
                  <c:v>363</c:v>
                </c:pt>
                <c:pt idx="170">
                  <c:v>364</c:v>
                </c:pt>
                <c:pt idx="171">
                  <c:v>365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369</c:v>
                </c:pt>
                <c:pt idx="176">
                  <c:v>370</c:v>
                </c:pt>
                <c:pt idx="177">
                  <c:v>371</c:v>
                </c:pt>
                <c:pt idx="178">
                  <c:v>372</c:v>
                </c:pt>
                <c:pt idx="179">
                  <c:v>373</c:v>
                </c:pt>
                <c:pt idx="180">
                  <c:v>374</c:v>
                </c:pt>
                <c:pt idx="181">
                  <c:v>375</c:v>
                </c:pt>
                <c:pt idx="182">
                  <c:v>376</c:v>
                </c:pt>
                <c:pt idx="183">
                  <c:v>377</c:v>
                </c:pt>
                <c:pt idx="184">
                  <c:v>378</c:v>
                </c:pt>
                <c:pt idx="185">
                  <c:v>379</c:v>
                </c:pt>
                <c:pt idx="186">
                  <c:v>380</c:v>
                </c:pt>
                <c:pt idx="187">
                  <c:v>381</c:v>
                </c:pt>
                <c:pt idx="188">
                  <c:v>382</c:v>
                </c:pt>
                <c:pt idx="189">
                  <c:v>383</c:v>
                </c:pt>
                <c:pt idx="190">
                  <c:v>384</c:v>
                </c:pt>
                <c:pt idx="191">
                  <c:v>385</c:v>
                </c:pt>
                <c:pt idx="192">
                  <c:v>386</c:v>
                </c:pt>
                <c:pt idx="193">
                  <c:v>387</c:v>
                </c:pt>
                <c:pt idx="194">
                  <c:v>388</c:v>
                </c:pt>
                <c:pt idx="195">
                  <c:v>389</c:v>
                </c:pt>
                <c:pt idx="196">
                  <c:v>390</c:v>
                </c:pt>
                <c:pt idx="197">
                  <c:v>391</c:v>
                </c:pt>
                <c:pt idx="198">
                  <c:v>392</c:v>
                </c:pt>
                <c:pt idx="199">
                  <c:v>393</c:v>
                </c:pt>
                <c:pt idx="200">
                  <c:v>394</c:v>
                </c:pt>
                <c:pt idx="201">
                  <c:v>395</c:v>
                </c:pt>
                <c:pt idx="202">
                  <c:v>396</c:v>
                </c:pt>
                <c:pt idx="203">
                  <c:v>397</c:v>
                </c:pt>
                <c:pt idx="204">
                  <c:v>398</c:v>
                </c:pt>
                <c:pt idx="205">
                  <c:v>399</c:v>
                </c:pt>
                <c:pt idx="206">
                  <c:v>400</c:v>
                </c:pt>
                <c:pt idx="207">
                  <c:v>401</c:v>
                </c:pt>
                <c:pt idx="208">
                  <c:v>402</c:v>
                </c:pt>
                <c:pt idx="209">
                  <c:v>403</c:v>
                </c:pt>
                <c:pt idx="210">
                  <c:v>404</c:v>
                </c:pt>
                <c:pt idx="211">
                  <c:v>405</c:v>
                </c:pt>
                <c:pt idx="212">
                  <c:v>406</c:v>
                </c:pt>
                <c:pt idx="213">
                  <c:v>407</c:v>
                </c:pt>
              </c:numCache>
            </c:numRef>
          </c:xVal>
          <c:yVal>
            <c:numRef>
              <c:f>Graph!$C$196:$C$407</c:f>
              <c:numCache>
                <c:formatCode>General</c:formatCode>
                <c:ptCount val="212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6-4738-BD4F-B1EAD00B26D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Graph!$A$195:$A$408</c:f>
              <c:numCache>
                <c:formatCode>General</c:formatCode>
                <c:ptCount val="214"/>
                <c:pt idx="0">
                  <c:v>194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222</c:v>
                </c:pt>
                <c:pt idx="29">
                  <c:v>223</c:v>
                </c:pt>
                <c:pt idx="30">
                  <c:v>224</c:v>
                </c:pt>
                <c:pt idx="31">
                  <c:v>225</c:v>
                </c:pt>
                <c:pt idx="32">
                  <c:v>226</c:v>
                </c:pt>
                <c:pt idx="33">
                  <c:v>227</c:v>
                </c:pt>
                <c:pt idx="34">
                  <c:v>228</c:v>
                </c:pt>
                <c:pt idx="35">
                  <c:v>229</c:v>
                </c:pt>
                <c:pt idx="36">
                  <c:v>230</c:v>
                </c:pt>
                <c:pt idx="37">
                  <c:v>231</c:v>
                </c:pt>
                <c:pt idx="38">
                  <c:v>232</c:v>
                </c:pt>
                <c:pt idx="39">
                  <c:v>233</c:v>
                </c:pt>
                <c:pt idx="40">
                  <c:v>234</c:v>
                </c:pt>
                <c:pt idx="41">
                  <c:v>235</c:v>
                </c:pt>
                <c:pt idx="42">
                  <c:v>236</c:v>
                </c:pt>
                <c:pt idx="43">
                  <c:v>237</c:v>
                </c:pt>
                <c:pt idx="44">
                  <c:v>238</c:v>
                </c:pt>
                <c:pt idx="45">
                  <c:v>239</c:v>
                </c:pt>
                <c:pt idx="46">
                  <c:v>240</c:v>
                </c:pt>
                <c:pt idx="47">
                  <c:v>241</c:v>
                </c:pt>
                <c:pt idx="48">
                  <c:v>242</c:v>
                </c:pt>
                <c:pt idx="49">
                  <c:v>243</c:v>
                </c:pt>
                <c:pt idx="50">
                  <c:v>244</c:v>
                </c:pt>
                <c:pt idx="51">
                  <c:v>245</c:v>
                </c:pt>
                <c:pt idx="52">
                  <c:v>246</c:v>
                </c:pt>
                <c:pt idx="53">
                  <c:v>247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254</c:v>
                </c:pt>
                <c:pt idx="61">
                  <c:v>255</c:v>
                </c:pt>
                <c:pt idx="62">
                  <c:v>256</c:v>
                </c:pt>
                <c:pt idx="63">
                  <c:v>257</c:v>
                </c:pt>
                <c:pt idx="64">
                  <c:v>258</c:v>
                </c:pt>
                <c:pt idx="65">
                  <c:v>259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271</c:v>
                </c:pt>
                <c:pt idx="78">
                  <c:v>272</c:v>
                </c:pt>
                <c:pt idx="79">
                  <c:v>273</c:v>
                </c:pt>
                <c:pt idx="80">
                  <c:v>274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278</c:v>
                </c:pt>
                <c:pt idx="85">
                  <c:v>279</c:v>
                </c:pt>
                <c:pt idx="86">
                  <c:v>280</c:v>
                </c:pt>
                <c:pt idx="87">
                  <c:v>281</c:v>
                </c:pt>
                <c:pt idx="88">
                  <c:v>282</c:v>
                </c:pt>
                <c:pt idx="89">
                  <c:v>283</c:v>
                </c:pt>
                <c:pt idx="90">
                  <c:v>284</c:v>
                </c:pt>
                <c:pt idx="91">
                  <c:v>285</c:v>
                </c:pt>
                <c:pt idx="92">
                  <c:v>286</c:v>
                </c:pt>
                <c:pt idx="93">
                  <c:v>287</c:v>
                </c:pt>
                <c:pt idx="94">
                  <c:v>288</c:v>
                </c:pt>
                <c:pt idx="95">
                  <c:v>289</c:v>
                </c:pt>
                <c:pt idx="96">
                  <c:v>290</c:v>
                </c:pt>
                <c:pt idx="97">
                  <c:v>291</c:v>
                </c:pt>
                <c:pt idx="98">
                  <c:v>292</c:v>
                </c:pt>
                <c:pt idx="99">
                  <c:v>293</c:v>
                </c:pt>
                <c:pt idx="100">
                  <c:v>294</c:v>
                </c:pt>
                <c:pt idx="101">
                  <c:v>295</c:v>
                </c:pt>
                <c:pt idx="102">
                  <c:v>296</c:v>
                </c:pt>
                <c:pt idx="103">
                  <c:v>297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306</c:v>
                </c:pt>
                <c:pt idx="113">
                  <c:v>307</c:v>
                </c:pt>
                <c:pt idx="114">
                  <c:v>308</c:v>
                </c:pt>
                <c:pt idx="115">
                  <c:v>309</c:v>
                </c:pt>
                <c:pt idx="116">
                  <c:v>310</c:v>
                </c:pt>
                <c:pt idx="117">
                  <c:v>311</c:v>
                </c:pt>
                <c:pt idx="118">
                  <c:v>312</c:v>
                </c:pt>
                <c:pt idx="119">
                  <c:v>313</c:v>
                </c:pt>
                <c:pt idx="120">
                  <c:v>314</c:v>
                </c:pt>
                <c:pt idx="121">
                  <c:v>315</c:v>
                </c:pt>
                <c:pt idx="122">
                  <c:v>316</c:v>
                </c:pt>
                <c:pt idx="123">
                  <c:v>317</c:v>
                </c:pt>
                <c:pt idx="124">
                  <c:v>318</c:v>
                </c:pt>
                <c:pt idx="125">
                  <c:v>319</c:v>
                </c:pt>
                <c:pt idx="126">
                  <c:v>320</c:v>
                </c:pt>
                <c:pt idx="127">
                  <c:v>321</c:v>
                </c:pt>
                <c:pt idx="128">
                  <c:v>322</c:v>
                </c:pt>
                <c:pt idx="129">
                  <c:v>323</c:v>
                </c:pt>
                <c:pt idx="130">
                  <c:v>324</c:v>
                </c:pt>
                <c:pt idx="131">
                  <c:v>325</c:v>
                </c:pt>
                <c:pt idx="132">
                  <c:v>326</c:v>
                </c:pt>
                <c:pt idx="133">
                  <c:v>327</c:v>
                </c:pt>
                <c:pt idx="134">
                  <c:v>328</c:v>
                </c:pt>
                <c:pt idx="135">
                  <c:v>329</c:v>
                </c:pt>
                <c:pt idx="136">
                  <c:v>330</c:v>
                </c:pt>
                <c:pt idx="137">
                  <c:v>331</c:v>
                </c:pt>
                <c:pt idx="138">
                  <c:v>332</c:v>
                </c:pt>
                <c:pt idx="139">
                  <c:v>333</c:v>
                </c:pt>
                <c:pt idx="140">
                  <c:v>334</c:v>
                </c:pt>
                <c:pt idx="141">
                  <c:v>335</c:v>
                </c:pt>
                <c:pt idx="142">
                  <c:v>336</c:v>
                </c:pt>
                <c:pt idx="143">
                  <c:v>337</c:v>
                </c:pt>
                <c:pt idx="144">
                  <c:v>338</c:v>
                </c:pt>
                <c:pt idx="145">
                  <c:v>339</c:v>
                </c:pt>
                <c:pt idx="146">
                  <c:v>340</c:v>
                </c:pt>
                <c:pt idx="147">
                  <c:v>341</c:v>
                </c:pt>
                <c:pt idx="148">
                  <c:v>342</c:v>
                </c:pt>
                <c:pt idx="149">
                  <c:v>343</c:v>
                </c:pt>
                <c:pt idx="150">
                  <c:v>344</c:v>
                </c:pt>
                <c:pt idx="151">
                  <c:v>345</c:v>
                </c:pt>
                <c:pt idx="152">
                  <c:v>346</c:v>
                </c:pt>
                <c:pt idx="153">
                  <c:v>347</c:v>
                </c:pt>
                <c:pt idx="154">
                  <c:v>348</c:v>
                </c:pt>
                <c:pt idx="155">
                  <c:v>349</c:v>
                </c:pt>
                <c:pt idx="156">
                  <c:v>350</c:v>
                </c:pt>
                <c:pt idx="157">
                  <c:v>351</c:v>
                </c:pt>
                <c:pt idx="158">
                  <c:v>352</c:v>
                </c:pt>
                <c:pt idx="159">
                  <c:v>353</c:v>
                </c:pt>
                <c:pt idx="160">
                  <c:v>354</c:v>
                </c:pt>
                <c:pt idx="161">
                  <c:v>355</c:v>
                </c:pt>
                <c:pt idx="162">
                  <c:v>356</c:v>
                </c:pt>
                <c:pt idx="163">
                  <c:v>357</c:v>
                </c:pt>
                <c:pt idx="164">
                  <c:v>358</c:v>
                </c:pt>
                <c:pt idx="165">
                  <c:v>359</c:v>
                </c:pt>
                <c:pt idx="166">
                  <c:v>360</c:v>
                </c:pt>
                <c:pt idx="167">
                  <c:v>361</c:v>
                </c:pt>
                <c:pt idx="168">
                  <c:v>362</c:v>
                </c:pt>
                <c:pt idx="169">
                  <c:v>363</c:v>
                </c:pt>
                <c:pt idx="170">
                  <c:v>364</c:v>
                </c:pt>
                <c:pt idx="171">
                  <c:v>365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369</c:v>
                </c:pt>
                <c:pt idx="176">
                  <c:v>370</c:v>
                </c:pt>
                <c:pt idx="177">
                  <c:v>371</c:v>
                </c:pt>
                <c:pt idx="178">
                  <c:v>372</c:v>
                </c:pt>
                <c:pt idx="179">
                  <c:v>373</c:v>
                </c:pt>
                <c:pt idx="180">
                  <c:v>374</c:v>
                </c:pt>
                <c:pt idx="181">
                  <c:v>375</c:v>
                </c:pt>
                <c:pt idx="182">
                  <c:v>376</c:v>
                </c:pt>
                <c:pt idx="183">
                  <c:v>377</c:v>
                </c:pt>
                <c:pt idx="184">
                  <c:v>378</c:v>
                </c:pt>
                <c:pt idx="185">
                  <c:v>379</c:v>
                </c:pt>
                <c:pt idx="186">
                  <c:v>380</c:v>
                </c:pt>
                <c:pt idx="187">
                  <c:v>381</c:v>
                </c:pt>
                <c:pt idx="188">
                  <c:v>382</c:v>
                </c:pt>
                <c:pt idx="189">
                  <c:v>383</c:v>
                </c:pt>
                <c:pt idx="190">
                  <c:v>384</c:v>
                </c:pt>
                <c:pt idx="191">
                  <c:v>385</c:v>
                </c:pt>
                <c:pt idx="192">
                  <c:v>386</c:v>
                </c:pt>
                <c:pt idx="193">
                  <c:v>387</c:v>
                </c:pt>
                <c:pt idx="194">
                  <c:v>388</c:v>
                </c:pt>
                <c:pt idx="195">
                  <c:v>389</c:v>
                </c:pt>
                <c:pt idx="196">
                  <c:v>390</c:v>
                </c:pt>
                <c:pt idx="197">
                  <c:v>391</c:v>
                </c:pt>
                <c:pt idx="198">
                  <c:v>392</c:v>
                </c:pt>
                <c:pt idx="199">
                  <c:v>393</c:v>
                </c:pt>
                <c:pt idx="200">
                  <c:v>394</c:v>
                </c:pt>
                <c:pt idx="201">
                  <c:v>395</c:v>
                </c:pt>
                <c:pt idx="202">
                  <c:v>396</c:v>
                </c:pt>
                <c:pt idx="203">
                  <c:v>397</c:v>
                </c:pt>
                <c:pt idx="204">
                  <c:v>398</c:v>
                </c:pt>
                <c:pt idx="205">
                  <c:v>399</c:v>
                </c:pt>
                <c:pt idx="206">
                  <c:v>400</c:v>
                </c:pt>
                <c:pt idx="207">
                  <c:v>401</c:v>
                </c:pt>
                <c:pt idx="208">
                  <c:v>402</c:v>
                </c:pt>
                <c:pt idx="209">
                  <c:v>403</c:v>
                </c:pt>
                <c:pt idx="210">
                  <c:v>404</c:v>
                </c:pt>
                <c:pt idx="211">
                  <c:v>405</c:v>
                </c:pt>
                <c:pt idx="212">
                  <c:v>406</c:v>
                </c:pt>
                <c:pt idx="213">
                  <c:v>407</c:v>
                </c:pt>
              </c:numCache>
            </c:numRef>
          </c:xVal>
          <c:yVal>
            <c:numRef>
              <c:f>Graph!$E$196:$E$407</c:f>
              <c:numCache>
                <c:formatCode>General</c:formatCode>
                <c:ptCount val="212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86-4738-BD4F-B1EAD00B26D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Graph!$A$195:$A$408</c:f>
              <c:numCache>
                <c:formatCode>General</c:formatCode>
                <c:ptCount val="214"/>
                <c:pt idx="0">
                  <c:v>194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222</c:v>
                </c:pt>
                <c:pt idx="29">
                  <c:v>223</c:v>
                </c:pt>
                <c:pt idx="30">
                  <c:v>224</c:v>
                </c:pt>
                <c:pt idx="31">
                  <c:v>225</c:v>
                </c:pt>
                <c:pt idx="32">
                  <c:v>226</c:v>
                </c:pt>
                <c:pt idx="33">
                  <c:v>227</c:v>
                </c:pt>
                <c:pt idx="34">
                  <c:v>228</c:v>
                </c:pt>
                <c:pt idx="35">
                  <c:v>229</c:v>
                </c:pt>
                <c:pt idx="36">
                  <c:v>230</c:v>
                </c:pt>
                <c:pt idx="37">
                  <c:v>231</c:v>
                </c:pt>
                <c:pt idx="38">
                  <c:v>232</c:v>
                </c:pt>
                <c:pt idx="39">
                  <c:v>233</c:v>
                </c:pt>
                <c:pt idx="40">
                  <c:v>234</c:v>
                </c:pt>
                <c:pt idx="41">
                  <c:v>235</c:v>
                </c:pt>
                <c:pt idx="42">
                  <c:v>236</c:v>
                </c:pt>
                <c:pt idx="43">
                  <c:v>237</c:v>
                </c:pt>
                <c:pt idx="44">
                  <c:v>238</c:v>
                </c:pt>
                <c:pt idx="45">
                  <c:v>239</c:v>
                </c:pt>
                <c:pt idx="46">
                  <c:v>240</c:v>
                </c:pt>
                <c:pt idx="47">
                  <c:v>241</c:v>
                </c:pt>
                <c:pt idx="48">
                  <c:v>242</c:v>
                </c:pt>
                <c:pt idx="49">
                  <c:v>243</c:v>
                </c:pt>
                <c:pt idx="50">
                  <c:v>244</c:v>
                </c:pt>
                <c:pt idx="51">
                  <c:v>245</c:v>
                </c:pt>
                <c:pt idx="52">
                  <c:v>246</c:v>
                </c:pt>
                <c:pt idx="53">
                  <c:v>247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254</c:v>
                </c:pt>
                <c:pt idx="61">
                  <c:v>255</c:v>
                </c:pt>
                <c:pt idx="62">
                  <c:v>256</c:v>
                </c:pt>
                <c:pt idx="63">
                  <c:v>257</c:v>
                </c:pt>
                <c:pt idx="64">
                  <c:v>258</c:v>
                </c:pt>
                <c:pt idx="65">
                  <c:v>259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271</c:v>
                </c:pt>
                <c:pt idx="78">
                  <c:v>272</c:v>
                </c:pt>
                <c:pt idx="79">
                  <c:v>273</c:v>
                </c:pt>
                <c:pt idx="80">
                  <c:v>274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278</c:v>
                </c:pt>
                <c:pt idx="85">
                  <c:v>279</c:v>
                </c:pt>
                <c:pt idx="86">
                  <c:v>280</c:v>
                </c:pt>
                <c:pt idx="87">
                  <c:v>281</c:v>
                </c:pt>
                <c:pt idx="88">
                  <c:v>282</c:v>
                </c:pt>
                <c:pt idx="89">
                  <c:v>283</c:v>
                </c:pt>
                <c:pt idx="90">
                  <c:v>284</c:v>
                </c:pt>
                <c:pt idx="91">
                  <c:v>285</c:v>
                </c:pt>
                <c:pt idx="92">
                  <c:v>286</c:v>
                </c:pt>
                <c:pt idx="93">
                  <c:v>287</c:v>
                </c:pt>
                <c:pt idx="94">
                  <c:v>288</c:v>
                </c:pt>
                <c:pt idx="95">
                  <c:v>289</c:v>
                </c:pt>
                <c:pt idx="96">
                  <c:v>290</c:v>
                </c:pt>
                <c:pt idx="97">
                  <c:v>291</c:v>
                </c:pt>
                <c:pt idx="98">
                  <c:v>292</c:v>
                </c:pt>
                <c:pt idx="99">
                  <c:v>293</c:v>
                </c:pt>
                <c:pt idx="100">
                  <c:v>294</c:v>
                </c:pt>
                <c:pt idx="101">
                  <c:v>295</c:v>
                </c:pt>
                <c:pt idx="102">
                  <c:v>296</c:v>
                </c:pt>
                <c:pt idx="103">
                  <c:v>297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306</c:v>
                </c:pt>
                <c:pt idx="113">
                  <c:v>307</c:v>
                </c:pt>
                <c:pt idx="114">
                  <c:v>308</c:v>
                </c:pt>
                <c:pt idx="115">
                  <c:v>309</c:v>
                </c:pt>
                <c:pt idx="116">
                  <c:v>310</c:v>
                </c:pt>
                <c:pt idx="117">
                  <c:v>311</c:v>
                </c:pt>
                <c:pt idx="118">
                  <c:v>312</c:v>
                </c:pt>
                <c:pt idx="119">
                  <c:v>313</c:v>
                </c:pt>
                <c:pt idx="120">
                  <c:v>314</c:v>
                </c:pt>
                <c:pt idx="121">
                  <c:v>315</c:v>
                </c:pt>
                <c:pt idx="122">
                  <c:v>316</c:v>
                </c:pt>
                <c:pt idx="123">
                  <c:v>317</c:v>
                </c:pt>
                <c:pt idx="124">
                  <c:v>318</c:v>
                </c:pt>
                <c:pt idx="125">
                  <c:v>319</c:v>
                </c:pt>
                <c:pt idx="126">
                  <c:v>320</c:v>
                </c:pt>
                <c:pt idx="127">
                  <c:v>321</c:v>
                </c:pt>
                <c:pt idx="128">
                  <c:v>322</c:v>
                </c:pt>
                <c:pt idx="129">
                  <c:v>323</c:v>
                </c:pt>
                <c:pt idx="130">
                  <c:v>324</c:v>
                </c:pt>
                <c:pt idx="131">
                  <c:v>325</c:v>
                </c:pt>
                <c:pt idx="132">
                  <c:v>326</c:v>
                </c:pt>
                <c:pt idx="133">
                  <c:v>327</c:v>
                </c:pt>
                <c:pt idx="134">
                  <c:v>328</c:v>
                </c:pt>
                <c:pt idx="135">
                  <c:v>329</c:v>
                </c:pt>
                <c:pt idx="136">
                  <c:v>330</c:v>
                </c:pt>
                <c:pt idx="137">
                  <c:v>331</c:v>
                </c:pt>
                <c:pt idx="138">
                  <c:v>332</c:v>
                </c:pt>
                <c:pt idx="139">
                  <c:v>333</c:v>
                </c:pt>
                <c:pt idx="140">
                  <c:v>334</c:v>
                </c:pt>
                <c:pt idx="141">
                  <c:v>335</c:v>
                </c:pt>
                <c:pt idx="142">
                  <c:v>336</c:v>
                </c:pt>
                <c:pt idx="143">
                  <c:v>337</c:v>
                </c:pt>
                <c:pt idx="144">
                  <c:v>338</c:v>
                </c:pt>
                <c:pt idx="145">
                  <c:v>339</c:v>
                </c:pt>
                <c:pt idx="146">
                  <c:v>340</c:v>
                </c:pt>
                <c:pt idx="147">
                  <c:v>341</c:v>
                </c:pt>
                <c:pt idx="148">
                  <c:v>342</c:v>
                </c:pt>
                <c:pt idx="149">
                  <c:v>343</c:v>
                </c:pt>
                <c:pt idx="150">
                  <c:v>344</c:v>
                </c:pt>
                <c:pt idx="151">
                  <c:v>345</c:v>
                </c:pt>
                <c:pt idx="152">
                  <c:v>346</c:v>
                </c:pt>
                <c:pt idx="153">
                  <c:v>347</c:v>
                </c:pt>
                <c:pt idx="154">
                  <c:v>348</c:v>
                </c:pt>
                <c:pt idx="155">
                  <c:v>349</c:v>
                </c:pt>
                <c:pt idx="156">
                  <c:v>350</c:v>
                </c:pt>
                <c:pt idx="157">
                  <c:v>351</c:v>
                </c:pt>
                <c:pt idx="158">
                  <c:v>352</c:v>
                </c:pt>
                <c:pt idx="159">
                  <c:v>353</c:v>
                </c:pt>
                <c:pt idx="160">
                  <c:v>354</c:v>
                </c:pt>
                <c:pt idx="161">
                  <c:v>355</c:v>
                </c:pt>
                <c:pt idx="162">
                  <c:v>356</c:v>
                </c:pt>
                <c:pt idx="163">
                  <c:v>357</c:v>
                </c:pt>
                <c:pt idx="164">
                  <c:v>358</c:v>
                </c:pt>
                <c:pt idx="165">
                  <c:v>359</c:v>
                </c:pt>
                <c:pt idx="166">
                  <c:v>360</c:v>
                </c:pt>
                <c:pt idx="167">
                  <c:v>361</c:v>
                </c:pt>
                <c:pt idx="168">
                  <c:v>362</c:v>
                </c:pt>
                <c:pt idx="169">
                  <c:v>363</c:v>
                </c:pt>
                <c:pt idx="170">
                  <c:v>364</c:v>
                </c:pt>
                <c:pt idx="171">
                  <c:v>365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369</c:v>
                </c:pt>
                <c:pt idx="176">
                  <c:v>370</c:v>
                </c:pt>
                <c:pt idx="177">
                  <c:v>371</c:v>
                </c:pt>
                <c:pt idx="178">
                  <c:v>372</c:v>
                </c:pt>
                <c:pt idx="179">
                  <c:v>373</c:v>
                </c:pt>
                <c:pt idx="180">
                  <c:v>374</c:v>
                </c:pt>
                <c:pt idx="181">
                  <c:v>375</c:v>
                </c:pt>
                <c:pt idx="182">
                  <c:v>376</c:v>
                </c:pt>
                <c:pt idx="183">
                  <c:v>377</c:v>
                </c:pt>
                <c:pt idx="184">
                  <c:v>378</c:v>
                </c:pt>
                <c:pt idx="185">
                  <c:v>379</c:v>
                </c:pt>
                <c:pt idx="186">
                  <c:v>380</c:v>
                </c:pt>
                <c:pt idx="187">
                  <c:v>381</c:v>
                </c:pt>
                <c:pt idx="188">
                  <c:v>382</c:v>
                </c:pt>
                <c:pt idx="189">
                  <c:v>383</c:v>
                </c:pt>
                <c:pt idx="190">
                  <c:v>384</c:v>
                </c:pt>
                <c:pt idx="191">
                  <c:v>385</c:v>
                </c:pt>
                <c:pt idx="192">
                  <c:v>386</c:v>
                </c:pt>
                <c:pt idx="193">
                  <c:v>387</c:v>
                </c:pt>
                <c:pt idx="194">
                  <c:v>388</c:v>
                </c:pt>
                <c:pt idx="195">
                  <c:v>389</c:v>
                </c:pt>
                <c:pt idx="196">
                  <c:v>390</c:v>
                </c:pt>
                <c:pt idx="197">
                  <c:v>391</c:v>
                </c:pt>
                <c:pt idx="198">
                  <c:v>392</c:v>
                </c:pt>
                <c:pt idx="199">
                  <c:v>393</c:v>
                </c:pt>
                <c:pt idx="200">
                  <c:v>394</c:v>
                </c:pt>
                <c:pt idx="201">
                  <c:v>395</c:v>
                </c:pt>
                <c:pt idx="202">
                  <c:v>396</c:v>
                </c:pt>
                <c:pt idx="203">
                  <c:v>397</c:v>
                </c:pt>
                <c:pt idx="204">
                  <c:v>398</c:v>
                </c:pt>
                <c:pt idx="205">
                  <c:v>399</c:v>
                </c:pt>
                <c:pt idx="206">
                  <c:v>400</c:v>
                </c:pt>
                <c:pt idx="207">
                  <c:v>401</c:v>
                </c:pt>
                <c:pt idx="208">
                  <c:v>402</c:v>
                </c:pt>
                <c:pt idx="209">
                  <c:v>403</c:v>
                </c:pt>
                <c:pt idx="210">
                  <c:v>404</c:v>
                </c:pt>
                <c:pt idx="211">
                  <c:v>405</c:v>
                </c:pt>
                <c:pt idx="212">
                  <c:v>406</c:v>
                </c:pt>
                <c:pt idx="213">
                  <c:v>407</c:v>
                </c:pt>
              </c:numCache>
            </c:numRef>
          </c:xVal>
          <c:yVal>
            <c:numRef>
              <c:f>Graph!$G$196:$G$407</c:f>
              <c:numCache>
                <c:formatCode>General</c:formatCode>
                <c:ptCount val="2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86-4738-BD4F-B1EAD00B26D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Graph!$A$195:$A$408</c:f>
              <c:numCache>
                <c:formatCode>General</c:formatCode>
                <c:ptCount val="214"/>
                <c:pt idx="0">
                  <c:v>194</c:v>
                </c:pt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222</c:v>
                </c:pt>
                <c:pt idx="29">
                  <c:v>223</c:v>
                </c:pt>
                <c:pt idx="30">
                  <c:v>224</c:v>
                </c:pt>
                <c:pt idx="31">
                  <c:v>225</c:v>
                </c:pt>
                <c:pt idx="32">
                  <c:v>226</c:v>
                </c:pt>
                <c:pt idx="33">
                  <c:v>227</c:v>
                </c:pt>
                <c:pt idx="34">
                  <c:v>228</c:v>
                </c:pt>
                <c:pt idx="35">
                  <c:v>229</c:v>
                </c:pt>
                <c:pt idx="36">
                  <c:v>230</c:v>
                </c:pt>
                <c:pt idx="37">
                  <c:v>231</c:v>
                </c:pt>
                <c:pt idx="38">
                  <c:v>232</c:v>
                </c:pt>
                <c:pt idx="39">
                  <c:v>233</c:v>
                </c:pt>
                <c:pt idx="40">
                  <c:v>234</c:v>
                </c:pt>
                <c:pt idx="41">
                  <c:v>235</c:v>
                </c:pt>
                <c:pt idx="42">
                  <c:v>236</c:v>
                </c:pt>
                <c:pt idx="43">
                  <c:v>237</c:v>
                </c:pt>
                <c:pt idx="44">
                  <c:v>238</c:v>
                </c:pt>
                <c:pt idx="45">
                  <c:v>239</c:v>
                </c:pt>
                <c:pt idx="46">
                  <c:v>240</c:v>
                </c:pt>
                <c:pt idx="47">
                  <c:v>241</c:v>
                </c:pt>
                <c:pt idx="48">
                  <c:v>242</c:v>
                </c:pt>
                <c:pt idx="49">
                  <c:v>243</c:v>
                </c:pt>
                <c:pt idx="50">
                  <c:v>244</c:v>
                </c:pt>
                <c:pt idx="51">
                  <c:v>245</c:v>
                </c:pt>
                <c:pt idx="52">
                  <c:v>246</c:v>
                </c:pt>
                <c:pt idx="53">
                  <c:v>247</c:v>
                </c:pt>
                <c:pt idx="54">
                  <c:v>248</c:v>
                </c:pt>
                <c:pt idx="55">
                  <c:v>249</c:v>
                </c:pt>
                <c:pt idx="56">
                  <c:v>250</c:v>
                </c:pt>
                <c:pt idx="57">
                  <c:v>251</c:v>
                </c:pt>
                <c:pt idx="58">
                  <c:v>252</c:v>
                </c:pt>
                <c:pt idx="59">
                  <c:v>253</c:v>
                </c:pt>
                <c:pt idx="60">
                  <c:v>254</c:v>
                </c:pt>
                <c:pt idx="61">
                  <c:v>255</c:v>
                </c:pt>
                <c:pt idx="62">
                  <c:v>256</c:v>
                </c:pt>
                <c:pt idx="63">
                  <c:v>257</c:v>
                </c:pt>
                <c:pt idx="64">
                  <c:v>258</c:v>
                </c:pt>
                <c:pt idx="65">
                  <c:v>259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271</c:v>
                </c:pt>
                <c:pt idx="78">
                  <c:v>272</c:v>
                </c:pt>
                <c:pt idx="79">
                  <c:v>273</c:v>
                </c:pt>
                <c:pt idx="80">
                  <c:v>274</c:v>
                </c:pt>
                <c:pt idx="81">
                  <c:v>275</c:v>
                </c:pt>
                <c:pt idx="82">
                  <c:v>276</c:v>
                </c:pt>
                <c:pt idx="83">
                  <c:v>277</c:v>
                </c:pt>
                <c:pt idx="84">
                  <c:v>278</c:v>
                </c:pt>
                <c:pt idx="85">
                  <c:v>279</c:v>
                </c:pt>
                <c:pt idx="86">
                  <c:v>280</c:v>
                </c:pt>
                <c:pt idx="87">
                  <c:v>281</c:v>
                </c:pt>
                <c:pt idx="88">
                  <c:v>282</c:v>
                </c:pt>
                <c:pt idx="89">
                  <c:v>283</c:v>
                </c:pt>
                <c:pt idx="90">
                  <c:v>284</c:v>
                </c:pt>
                <c:pt idx="91">
                  <c:v>285</c:v>
                </c:pt>
                <c:pt idx="92">
                  <c:v>286</c:v>
                </c:pt>
                <c:pt idx="93">
                  <c:v>287</c:v>
                </c:pt>
                <c:pt idx="94">
                  <c:v>288</c:v>
                </c:pt>
                <c:pt idx="95">
                  <c:v>289</c:v>
                </c:pt>
                <c:pt idx="96">
                  <c:v>290</c:v>
                </c:pt>
                <c:pt idx="97">
                  <c:v>291</c:v>
                </c:pt>
                <c:pt idx="98">
                  <c:v>292</c:v>
                </c:pt>
                <c:pt idx="99">
                  <c:v>293</c:v>
                </c:pt>
                <c:pt idx="100">
                  <c:v>294</c:v>
                </c:pt>
                <c:pt idx="101">
                  <c:v>295</c:v>
                </c:pt>
                <c:pt idx="102">
                  <c:v>296</c:v>
                </c:pt>
                <c:pt idx="103">
                  <c:v>297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306</c:v>
                </c:pt>
                <c:pt idx="113">
                  <c:v>307</c:v>
                </c:pt>
                <c:pt idx="114">
                  <c:v>308</c:v>
                </c:pt>
                <c:pt idx="115">
                  <c:v>309</c:v>
                </c:pt>
                <c:pt idx="116">
                  <c:v>310</c:v>
                </c:pt>
                <c:pt idx="117">
                  <c:v>311</c:v>
                </c:pt>
                <c:pt idx="118">
                  <c:v>312</c:v>
                </c:pt>
                <c:pt idx="119">
                  <c:v>313</c:v>
                </c:pt>
                <c:pt idx="120">
                  <c:v>314</c:v>
                </c:pt>
                <c:pt idx="121">
                  <c:v>315</c:v>
                </c:pt>
                <c:pt idx="122">
                  <c:v>316</c:v>
                </c:pt>
                <c:pt idx="123">
                  <c:v>317</c:v>
                </c:pt>
                <c:pt idx="124">
                  <c:v>318</c:v>
                </c:pt>
                <c:pt idx="125">
                  <c:v>319</c:v>
                </c:pt>
                <c:pt idx="126">
                  <c:v>320</c:v>
                </c:pt>
                <c:pt idx="127">
                  <c:v>321</c:v>
                </c:pt>
                <c:pt idx="128">
                  <c:v>322</c:v>
                </c:pt>
                <c:pt idx="129">
                  <c:v>323</c:v>
                </c:pt>
                <c:pt idx="130">
                  <c:v>324</c:v>
                </c:pt>
                <c:pt idx="131">
                  <c:v>325</c:v>
                </c:pt>
                <c:pt idx="132">
                  <c:v>326</c:v>
                </c:pt>
                <c:pt idx="133">
                  <c:v>327</c:v>
                </c:pt>
                <c:pt idx="134">
                  <c:v>328</c:v>
                </c:pt>
                <c:pt idx="135">
                  <c:v>329</c:v>
                </c:pt>
                <c:pt idx="136">
                  <c:v>330</c:v>
                </c:pt>
                <c:pt idx="137">
                  <c:v>331</c:v>
                </c:pt>
                <c:pt idx="138">
                  <c:v>332</c:v>
                </c:pt>
                <c:pt idx="139">
                  <c:v>333</c:v>
                </c:pt>
                <c:pt idx="140">
                  <c:v>334</c:v>
                </c:pt>
                <c:pt idx="141">
                  <c:v>335</c:v>
                </c:pt>
                <c:pt idx="142">
                  <c:v>336</c:v>
                </c:pt>
                <c:pt idx="143">
                  <c:v>337</c:v>
                </c:pt>
                <c:pt idx="144">
                  <c:v>338</c:v>
                </c:pt>
                <c:pt idx="145">
                  <c:v>339</c:v>
                </c:pt>
                <c:pt idx="146">
                  <c:v>340</c:v>
                </c:pt>
                <c:pt idx="147">
                  <c:v>341</c:v>
                </c:pt>
                <c:pt idx="148">
                  <c:v>342</c:v>
                </c:pt>
                <c:pt idx="149">
                  <c:v>343</c:v>
                </c:pt>
                <c:pt idx="150">
                  <c:v>344</c:v>
                </c:pt>
                <c:pt idx="151">
                  <c:v>345</c:v>
                </c:pt>
                <c:pt idx="152">
                  <c:v>346</c:v>
                </c:pt>
                <c:pt idx="153">
                  <c:v>347</c:v>
                </c:pt>
                <c:pt idx="154">
                  <c:v>348</c:v>
                </c:pt>
                <c:pt idx="155">
                  <c:v>349</c:v>
                </c:pt>
                <c:pt idx="156">
                  <c:v>350</c:v>
                </c:pt>
                <c:pt idx="157">
                  <c:v>351</c:v>
                </c:pt>
                <c:pt idx="158">
                  <c:v>352</c:v>
                </c:pt>
                <c:pt idx="159">
                  <c:v>353</c:v>
                </c:pt>
                <c:pt idx="160">
                  <c:v>354</c:v>
                </c:pt>
                <c:pt idx="161">
                  <c:v>355</c:v>
                </c:pt>
                <c:pt idx="162">
                  <c:v>356</c:v>
                </c:pt>
                <c:pt idx="163">
                  <c:v>357</c:v>
                </c:pt>
                <c:pt idx="164">
                  <c:v>358</c:v>
                </c:pt>
                <c:pt idx="165">
                  <c:v>359</c:v>
                </c:pt>
                <c:pt idx="166">
                  <c:v>360</c:v>
                </c:pt>
                <c:pt idx="167">
                  <c:v>361</c:v>
                </c:pt>
                <c:pt idx="168">
                  <c:v>362</c:v>
                </c:pt>
                <c:pt idx="169">
                  <c:v>363</c:v>
                </c:pt>
                <c:pt idx="170">
                  <c:v>364</c:v>
                </c:pt>
                <c:pt idx="171">
                  <c:v>365</c:v>
                </c:pt>
                <c:pt idx="172">
                  <c:v>366</c:v>
                </c:pt>
                <c:pt idx="173">
                  <c:v>367</c:v>
                </c:pt>
                <c:pt idx="174">
                  <c:v>368</c:v>
                </c:pt>
                <c:pt idx="175">
                  <c:v>369</c:v>
                </c:pt>
                <c:pt idx="176">
                  <c:v>370</c:v>
                </c:pt>
                <c:pt idx="177">
                  <c:v>371</c:v>
                </c:pt>
                <c:pt idx="178">
                  <c:v>372</c:v>
                </c:pt>
                <c:pt idx="179">
                  <c:v>373</c:v>
                </c:pt>
                <c:pt idx="180">
                  <c:v>374</c:v>
                </c:pt>
                <c:pt idx="181">
                  <c:v>375</c:v>
                </c:pt>
                <c:pt idx="182">
                  <c:v>376</c:v>
                </c:pt>
                <c:pt idx="183">
                  <c:v>377</c:v>
                </c:pt>
                <c:pt idx="184">
                  <c:v>378</c:v>
                </c:pt>
                <c:pt idx="185">
                  <c:v>379</c:v>
                </c:pt>
                <c:pt idx="186">
                  <c:v>380</c:v>
                </c:pt>
                <c:pt idx="187">
                  <c:v>381</c:v>
                </c:pt>
                <c:pt idx="188">
                  <c:v>382</c:v>
                </c:pt>
                <c:pt idx="189">
                  <c:v>383</c:v>
                </c:pt>
                <c:pt idx="190">
                  <c:v>384</c:v>
                </c:pt>
                <c:pt idx="191">
                  <c:v>385</c:v>
                </c:pt>
                <c:pt idx="192">
                  <c:v>386</c:v>
                </c:pt>
                <c:pt idx="193">
                  <c:v>387</c:v>
                </c:pt>
                <c:pt idx="194">
                  <c:v>388</c:v>
                </c:pt>
                <c:pt idx="195">
                  <c:v>389</c:v>
                </c:pt>
                <c:pt idx="196">
                  <c:v>390</c:v>
                </c:pt>
                <c:pt idx="197">
                  <c:v>391</c:v>
                </c:pt>
                <c:pt idx="198">
                  <c:v>392</c:v>
                </c:pt>
                <c:pt idx="199">
                  <c:v>393</c:v>
                </c:pt>
                <c:pt idx="200">
                  <c:v>394</c:v>
                </c:pt>
                <c:pt idx="201">
                  <c:v>395</c:v>
                </c:pt>
                <c:pt idx="202">
                  <c:v>396</c:v>
                </c:pt>
                <c:pt idx="203">
                  <c:v>397</c:v>
                </c:pt>
                <c:pt idx="204">
                  <c:v>398</c:v>
                </c:pt>
                <c:pt idx="205">
                  <c:v>399</c:v>
                </c:pt>
                <c:pt idx="206">
                  <c:v>400</c:v>
                </c:pt>
                <c:pt idx="207">
                  <c:v>401</c:v>
                </c:pt>
                <c:pt idx="208">
                  <c:v>402</c:v>
                </c:pt>
                <c:pt idx="209">
                  <c:v>403</c:v>
                </c:pt>
                <c:pt idx="210">
                  <c:v>404</c:v>
                </c:pt>
                <c:pt idx="211">
                  <c:v>405</c:v>
                </c:pt>
                <c:pt idx="212">
                  <c:v>406</c:v>
                </c:pt>
                <c:pt idx="213">
                  <c:v>407</c:v>
                </c:pt>
              </c:numCache>
            </c:numRef>
          </c:xVal>
          <c:yVal>
            <c:numRef>
              <c:f>Graph!$H$196:$H$407</c:f>
              <c:numCache>
                <c:formatCode>General</c:formatCode>
                <c:ptCount val="2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86-4738-BD4F-B1EAD00B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3903"/>
        <c:axId val="120083423"/>
      </c:scatterChart>
      <c:valAx>
        <c:axId val="120083903"/>
        <c:scaling>
          <c:orientation val="minMax"/>
          <c:max val="407"/>
          <c:min val="194"/>
        </c:scaling>
        <c:delete val="0"/>
        <c:axPos val="b"/>
        <c:numFmt formatCode="General" sourceLinked="1"/>
        <c:majorTickMark val="out"/>
        <c:minorTickMark val="none"/>
        <c:tickLblPos val="nextTo"/>
        <c:crossAx val="120083423"/>
        <c:crosses val="autoZero"/>
        <c:crossBetween val="midCat"/>
      </c:valAx>
      <c:valAx>
        <c:axId val="120083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00839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Graph!$A$410:$A$606</c:f>
              <c:numCache>
                <c:formatCode>General</c:formatCode>
                <c:ptCount val="197"/>
                <c:pt idx="0">
                  <c:v>409</c:v>
                </c:pt>
                <c:pt idx="1">
                  <c:v>410</c:v>
                </c:pt>
                <c:pt idx="2">
                  <c:v>411</c:v>
                </c:pt>
                <c:pt idx="3">
                  <c:v>412</c:v>
                </c:pt>
                <c:pt idx="4">
                  <c:v>413</c:v>
                </c:pt>
                <c:pt idx="5">
                  <c:v>414</c:v>
                </c:pt>
                <c:pt idx="6">
                  <c:v>415</c:v>
                </c:pt>
                <c:pt idx="7">
                  <c:v>416</c:v>
                </c:pt>
                <c:pt idx="8">
                  <c:v>417</c:v>
                </c:pt>
                <c:pt idx="9">
                  <c:v>418</c:v>
                </c:pt>
                <c:pt idx="10">
                  <c:v>419</c:v>
                </c:pt>
                <c:pt idx="11">
                  <c:v>420</c:v>
                </c:pt>
                <c:pt idx="12">
                  <c:v>421</c:v>
                </c:pt>
                <c:pt idx="13">
                  <c:v>422</c:v>
                </c:pt>
                <c:pt idx="14">
                  <c:v>423</c:v>
                </c:pt>
                <c:pt idx="15">
                  <c:v>424</c:v>
                </c:pt>
                <c:pt idx="16">
                  <c:v>425</c:v>
                </c:pt>
                <c:pt idx="17">
                  <c:v>426</c:v>
                </c:pt>
                <c:pt idx="18">
                  <c:v>427</c:v>
                </c:pt>
                <c:pt idx="19">
                  <c:v>428</c:v>
                </c:pt>
                <c:pt idx="20">
                  <c:v>429</c:v>
                </c:pt>
                <c:pt idx="21">
                  <c:v>430</c:v>
                </c:pt>
                <c:pt idx="22">
                  <c:v>431</c:v>
                </c:pt>
                <c:pt idx="23">
                  <c:v>432</c:v>
                </c:pt>
                <c:pt idx="24">
                  <c:v>433</c:v>
                </c:pt>
                <c:pt idx="25">
                  <c:v>434</c:v>
                </c:pt>
                <c:pt idx="26">
                  <c:v>435</c:v>
                </c:pt>
                <c:pt idx="27">
                  <c:v>436</c:v>
                </c:pt>
                <c:pt idx="28">
                  <c:v>437</c:v>
                </c:pt>
                <c:pt idx="29">
                  <c:v>438</c:v>
                </c:pt>
                <c:pt idx="30">
                  <c:v>439</c:v>
                </c:pt>
                <c:pt idx="31">
                  <c:v>440</c:v>
                </c:pt>
                <c:pt idx="32">
                  <c:v>441</c:v>
                </c:pt>
                <c:pt idx="33">
                  <c:v>442</c:v>
                </c:pt>
                <c:pt idx="34">
                  <c:v>443</c:v>
                </c:pt>
                <c:pt idx="35">
                  <c:v>444</c:v>
                </c:pt>
                <c:pt idx="36">
                  <c:v>445</c:v>
                </c:pt>
                <c:pt idx="37">
                  <c:v>446</c:v>
                </c:pt>
                <c:pt idx="38">
                  <c:v>447</c:v>
                </c:pt>
                <c:pt idx="39">
                  <c:v>448</c:v>
                </c:pt>
                <c:pt idx="40">
                  <c:v>449</c:v>
                </c:pt>
                <c:pt idx="41">
                  <c:v>450</c:v>
                </c:pt>
                <c:pt idx="42">
                  <c:v>451</c:v>
                </c:pt>
                <c:pt idx="43">
                  <c:v>452</c:v>
                </c:pt>
                <c:pt idx="44">
                  <c:v>453</c:v>
                </c:pt>
                <c:pt idx="45">
                  <c:v>454</c:v>
                </c:pt>
                <c:pt idx="46">
                  <c:v>455</c:v>
                </c:pt>
                <c:pt idx="47">
                  <c:v>456</c:v>
                </c:pt>
                <c:pt idx="48">
                  <c:v>457</c:v>
                </c:pt>
                <c:pt idx="49">
                  <c:v>458</c:v>
                </c:pt>
                <c:pt idx="50">
                  <c:v>459</c:v>
                </c:pt>
                <c:pt idx="51">
                  <c:v>460</c:v>
                </c:pt>
                <c:pt idx="52">
                  <c:v>461</c:v>
                </c:pt>
                <c:pt idx="53">
                  <c:v>462</c:v>
                </c:pt>
                <c:pt idx="54">
                  <c:v>463</c:v>
                </c:pt>
                <c:pt idx="55">
                  <c:v>464</c:v>
                </c:pt>
                <c:pt idx="56">
                  <c:v>465</c:v>
                </c:pt>
                <c:pt idx="57">
                  <c:v>466</c:v>
                </c:pt>
                <c:pt idx="58">
                  <c:v>467</c:v>
                </c:pt>
                <c:pt idx="59">
                  <c:v>468</c:v>
                </c:pt>
                <c:pt idx="60">
                  <c:v>469</c:v>
                </c:pt>
                <c:pt idx="61">
                  <c:v>470</c:v>
                </c:pt>
                <c:pt idx="62">
                  <c:v>471</c:v>
                </c:pt>
                <c:pt idx="63">
                  <c:v>472</c:v>
                </c:pt>
                <c:pt idx="64">
                  <c:v>473</c:v>
                </c:pt>
                <c:pt idx="65">
                  <c:v>474</c:v>
                </c:pt>
                <c:pt idx="66">
                  <c:v>475</c:v>
                </c:pt>
                <c:pt idx="67">
                  <c:v>476</c:v>
                </c:pt>
                <c:pt idx="68">
                  <c:v>477</c:v>
                </c:pt>
                <c:pt idx="69">
                  <c:v>478</c:v>
                </c:pt>
                <c:pt idx="70">
                  <c:v>479</c:v>
                </c:pt>
                <c:pt idx="71">
                  <c:v>480</c:v>
                </c:pt>
                <c:pt idx="72">
                  <c:v>481</c:v>
                </c:pt>
                <c:pt idx="73">
                  <c:v>482</c:v>
                </c:pt>
                <c:pt idx="74">
                  <c:v>483</c:v>
                </c:pt>
                <c:pt idx="75">
                  <c:v>484</c:v>
                </c:pt>
                <c:pt idx="76">
                  <c:v>485</c:v>
                </c:pt>
                <c:pt idx="77">
                  <c:v>486</c:v>
                </c:pt>
                <c:pt idx="78">
                  <c:v>487</c:v>
                </c:pt>
                <c:pt idx="79">
                  <c:v>488</c:v>
                </c:pt>
                <c:pt idx="80">
                  <c:v>489</c:v>
                </c:pt>
                <c:pt idx="81">
                  <c:v>490</c:v>
                </c:pt>
                <c:pt idx="82">
                  <c:v>491</c:v>
                </c:pt>
                <c:pt idx="83">
                  <c:v>492</c:v>
                </c:pt>
                <c:pt idx="84">
                  <c:v>493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497</c:v>
                </c:pt>
                <c:pt idx="89">
                  <c:v>498</c:v>
                </c:pt>
                <c:pt idx="90">
                  <c:v>499</c:v>
                </c:pt>
                <c:pt idx="91">
                  <c:v>500</c:v>
                </c:pt>
                <c:pt idx="92">
                  <c:v>501</c:v>
                </c:pt>
                <c:pt idx="93">
                  <c:v>502</c:v>
                </c:pt>
                <c:pt idx="94">
                  <c:v>503</c:v>
                </c:pt>
                <c:pt idx="95">
                  <c:v>504</c:v>
                </c:pt>
                <c:pt idx="96">
                  <c:v>505</c:v>
                </c:pt>
                <c:pt idx="97">
                  <c:v>506</c:v>
                </c:pt>
                <c:pt idx="98">
                  <c:v>507</c:v>
                </c:pt>
                <c:pt idx="99">
                  <c:v>508</c:v>
                </c:pt>
                <c:pt idx="100">
                  <c:v>509</c:v>
                </c:pt>
                <c:pt idx="101">
                  <c:v>510</c:v>
                </c:pt>
                <c:pt idx="102">
                  <c:v>511</c:v>
                </c:pt>
                <c:pt idx="103">
                  <c:v>512</c:v>
                </c:pt>
                <c:pt idx="104">
                  <c:v>513</c:v>
                </c:pt>
                <c:pt idx="105">
                  <c:v>514</c:v>
                </c:pt>
                <c:pt idx="106">
                  <c:v>515</c:v>
                </c:pt>
                <c:pt idx="107">
                  <c:v>516</c:v>
                </c:pt>
                <c:pt idx="108">
                  <c:v>517</c:v>
                </c:pt>
                <c:pt idx="109">
                  <c:v>518</c:v>
                </c:pt>
                <c:pt idx="110">
                  <c:v>519</c:v>
                </c:pt>
                <c:pt idx="111">
                  <c:v>520</c:v>
                </c:pt>
                <c:pt idx="112">
                  <c:v>521</c:v>
                </c:pt>
                <c:pt idx="113">
                  <c:v>522</c:v>
                </c:pt>
                <c:pt idx="114">
                  <c:v>523</c:v>
                </c:pt>
                <c:pt idx="115">
                  <c:v>524</c:v>
                </c:pt>
                <c:pt idx="116">
                  <c:v>525</c:v>
                </c:pt>
                <c:pt idx="117">
                  <c:v>526</c:v>
                </c:pt>
                <c:pt idx="118">
                  <c:v>527</c:v>
                </c:pt>
                <c:pt idx="119">
                  <c:v>528</c:v>
                </c:pt>
                <c:pt idx="120">
                  <c:v>529</c:v>
                </c:pt>
                <c:pt idx="121">
                  <c:v>530</c:v>
                </c:pt>
                <c:pt idx="122">
                  <c:v>531</c:v>
                </c:pt>
                <c:pt idx="123">
                  <c:v>532</c:v>
                </c:pt>
                <c:pt idx="124">
                  <c:v>533</c:v>
                </c:pt>
                <c:pt idx="125">
                  <c:v>534</c:v>
                </c:pt>
                <c:pt idx="126">
                  <c:v>535</c:v>
                </c:pt>
                <c:pt idx="127">
                  <c:v>536</c:v>
                </c:pt>
                <c:pt idx="128">
                  <c:v>537</c:v>
                </c:pt>
                <c:pt idx="129">
                  <c:v>538</c:v>
                </c:pt>
                <c:pt idx="130">
                  <c:v>539</c:v>
                </c:pt>
                <c:pt idx="131">
                  <c:v>540</c:v>
                </c:pt>
                <c:pt idx="132">
                  <c:v>541</c:v>
                </c:pt>
                <c:pt idx="133">
                  <c:v>542</c:v>
                </c:pt>
                <c:pt idx="134">
                  <c:v>543</c:v>
                </c:pt>
                <c:pt idx="135">
                  <c:v>544</c:v>
                </c:pt>
                <c:pt idx="136">
                  <c:v>545</c:v>
                </c:pt>
                <c:pt idx="137">
                  <c:v>546</c:v>
                </c:pt>
                <c:pt idx="138">
                  <c:v>547</c:v>
                </c:pt>
                <c:pt idx="139">
                  <c:v>548</c:v>
                </c:pt>
                <c:pt idx="140">
                  <c:v>549</c:v>
                </c:pt>
                <c:pt idx="141">
                  <c:v>550</c:v>
                </c:pt>
                <c:pt idx="142">
                  <c:v>551</c:v>
                </c:pt>
                <c:pt idx="143">
                  <c:v>552</c:v>
                </c:pt>
                <c:pt idx="144">
                  <c:v>553</c:v>
                </c:pt>
                <c:pt idx="145">
                  <c:v>554</c:v>
                </c:pt>
                <c:pt idx="146">
                  <c:v>555</c:v>
                </c:pt>
                <c:pt idx="147">
                  <c:v>556</c:v>
                </c:pt>
                <c:pt idx="148">
                  <c:v>557</c:v>
                </c:pt>
                <c:pt idx="149">
                  <c:v>558</c:v>
                </c:pt>
                <c:pt idx="150">
                  <c:v>559</c:v>
                </c:pt>
                <c:pt idx="151">
                  <c:v>560</c:v>
                </c:pt>
                <c:pt idx="152">
                  <c:v>561</c:v>
                </c:pt>
                <c:pt idx="153">
                  <c:v>562</c:v>
                </c:pt>
                <c:pt idx="154">
                  <c:v>563</c:v>
                </c:pt>
                <c:pt idx="155">
                  <c:v>564</c:v>
                </c:pt>
                <c:pt idx="156">
                  <c:v>565</c:v>
                </c:pt>
                <c:pt idx="157">
                  <c:v>566</c:v>
                </c:pt>
                <c:pt idx="158">
                  <c:v>567</c:v>
                </c:pt>
                <c:pt idx="159">
                  <c:v>568</c:v>
                </c:pt>
                <c:pt idx="160">
                  <c:v>569</c:v>
                </c:pt>
                <c:pt idx="161">
                  <c:v>570</c:v>
                </c:pt>
                <c:pt idx="162">
                  <c:v>571</c:v>
                </c:pt>
                <c:pt idx="163">
                  <c:v>572</c:v>
                </c:pt>
                <c:pt idx="164">
                  <c:v>573</c:v>
                </c:pt>
                <c:pt idx="165">
                  <c:v>574</c:v>
                </c:pt>
                <c:pt idx="166">
                  <c:v>575</c:v>
                </c:pt>
                <c:pt idx="167">
                  <c:v>576</c:v>
                </c:pt>
                <c:pt idx="168">
                  <c:v>577</c:v>
                </c:pt>
                <c:pt idx="169">
                  <c:v>578</c:v>
                </c:pt>
                <c:pt idx="170">
                  <c:v>579</c:v>
                </c:pt>
                <c:pt idx="171">
                  <c:v>580</c:v>
                </c:pt>
                <c:pt idx="172">
                  <c:v>581</c:v>
                </c:pt>
                <c:pt idx="173">
                  <c:v>582</c:v>
                </c:pt>
                <c:pt idx="174">
                  <c:v>583</c:v>
                </c:pt>
                <c:pt idx="175">
                  <c:v>584</c:v>
                </c:pt>
                <c:pt idx="176">
                  <c:v>585</c:v>
                </c:pt>
                <c:pt idx="177">
                  <c:v>586</c:v>
                </c:pt>
                <c:pt idx="178">
                  <c:v>587</c:v>
                </c:pt>
                <c:pt idx="179">
                  <c:v>588</c:v>
                </c:pt>
                <c:pt idx="180">
                  <c:v>589</c:v>
                </c:pt>
                <c:pt idx="181">
                  <c:v>590</c:v>
                </c:pt>
                <c:pt idx="182">
                  <c:v>591</c:v>
                </c:pt>
                <c:pt idx="183">
                  <c:v>592</c:v>
                </c:pt>
                <c:pt idx="184">
                  <c:v>593</c:v>
                </c:pt>
                <c:pt idx="185">
                  <c:v>594</c:v>
                </c:pt>
                <c:pt idx="186">
                  <c:v>595</c:v>
                </c:pt>
                <c:pt idx="187">
                  <c:v>596</c:v>
                </c:pt>
                <c:pt idx="188">
                  <c:v>597</c:v>
                </c:pt>
                <c:pt idx="189">
                  <c:v>598</c:v>
                </c:pt>
                <c:pt idx="190">
                  <c:v>599</c:v>
                </c:pt>
                <c:pt idx="191">
                  <c:v>600</c:v>
                </c:pt>
                <c:pt idx="192">
                  <c:v>601</c:v>
                </c:pt>
                <c:pt idx="193">
                  <c:v>602</c:v>
                </c:pt>
                <c:pt idx="194">
                  <c:v>603</c:v>
                </c:pt>
                <c:pt idx="195">
                  <c:v>604</c:v>
                </c:pt>
                <c:pt idx="196">
                  <c:v>605</c:v>
                </c:pt>
              </c:numCache>
            </c:numRef>
          </c:xVal>
          <c:yVal>
            <c:numRef>
              <c:f>Graph!$D$411:$D$605</c:f>
              <c:numCache>
                <c:formatCode>General</c:formatCode>
                <c:ptCount val="195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2A-BC45-BA109DD60C0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Graph!$A$410:$A$606</c:f>
              <c:numCache>
                <c:formatCode>General</c:formatCode>
                <c:ptCount val="197"/>
                <c:pt idx="0">
                  <c:v>409</c:v>
                </c:pt>
                <c:pt idx="1">
                  <c:v>410</c:v>
                </c:pt>
                <c:pt idx="2">
                  <c:v>411</c:v>
                </c:pt>
                <c:pt idx="3">
                  <c:v>412</c:v>
                </c:pt>
                <c:pt idx="4">
                  <c:v>413</c:v>
                </c:pt>
                <c:pt idx="5">
                  <c:v>414</c:v>
                </c:pt>
                <c:pt idx="6">
                  <c:v>415</c:v>
                </c:pt>
                <c:pt idx="7">
                  <c:v>416</c:v>
                </c:pt>
                <c:pt idx="8">
                  <c:v>417</c:v>
                </c:pt>
                <c:pt idx="9">
                  <c:v>418</c:v>
                </c:pt>
                <c:pt idx="10">
                  <c:v>419</c:v>
                </c:pt>
                <c:pt idx="11">
                  <c:v>420</c:v>
                </c:pt>
                <c:pt idx="12">
                  <c:v>421</c:v>
                </c:pt>
                <c:pt idx="13">
                  <c:v>422</c:v>
                </c:pt>
                <c:pt idx="14">
                  <c:v>423</c:v>
                </c:pt>
                <c:pt idx="15">
                  <c:v>424</c:v>
                </c:pt>
                <c:pt idx="16">
                  <c:v>425</c:v>
                </c:pt>
                <c:pt idx="17">
                  <c:v>426</c:v>
                </c:pt>
                <c:pt idx="18">
                  <c:v>427</c:v>
                </c:pt>
                <c:pt idx="19">
                  <c:v>428</c:v>
                </c:pt>
                <c:pt idx="20">
                  <c:v>429</c:v>
                </c:pt>
                <c:pt idx="21">
                  <c:v>430</c:v>
                </c:pt>
                <c:pt idx="22">
                  <c:v>431</c:v>
                </c:pt>
                <c:pt idx="23">
                  <c:v>432</c:v>
                </c:pt>
                <c:pt idx="24">
                  <c:v>433</c:v>
                </c:pt>
                <c:pt idx="25">
                  <c:v>434</c:v>
                </c:pt>
                <c:pt idx="26">
                  <c:v>435</c:v>
                </c:pt>
                <c:pt idx="27">
                  <c:v>436</c:v>
                </c:pt>
                <c:pt idx="28">
                  <c:v>437</c:v>
                </c:pt>
                <c:pt idx="29">
                  <c:v>438</c:v>
                </c:pt>
                <c:pt idx="30">
                  <c:v>439</c:v>
                </c:pt>
                <c:pt idx="31">
                  <c:v>440</c:v>
                </c:pt>
                <c:pt idx="32">
                  <c:v>441</c:v>
                </c:pt>
                <c:pt idx="33">
                  <c:v>442</c:v>
                </c:pt>
                <c:pt idx="34">
                  <c:v>443</c:v>
                </c:pt>
                <c:pt idx="35">
                  <c:v>444</c:v>
                </c:pt>
                <c:pt idx="36">
                  <c:v>445</c:v>
                </c:pt>
                <c:pt idx="37">
                  <c:v>446</c:v>
                </c:pt>
                <c:pt idx="38">
                  <c:v>447</c:v>
                </c:pt>
                <c:pt idx="39">
                  <c:v>448</c:v>
                </c:pt>
                <c:pt idx="40">
                  <c:v>449</c:v>
                </c:pt>
                <c:pt idx="41">
                  <c:v>450</c:v>
                </c:pt>
                <c:pt idx="42">
                  <c:v>451</c:v>
                </c:pt>
                <c:pt idx="43">
                  <c:v>452</c:v>
                </c:pt>
                <c:pt idx="44">
                  <c:v>453</c:v>
                </c:pt>
                <c:pt idx="45">
                  <c:v>454</c:v>
                </c:pt>
                <c:pt idx="46">
                  <c:v>455</c:v>
                </c:pt>
                <c:pt idx="47">
                  <c:v>456</c:v>
                </c:pt>
                <c:pt idx="48">
                  <c:v>457</c:v>
                </c:pt>
                <c:pt idx="49">
                  <c:v>458</c:v>
                </c:pt>
                <c:pt idx="50">
                  <c:v>459</c:v>
                </c:pt>
                <c:pt idx="51">
                  <c:v>460</c:v>
                </c:pt>
                <c:pt idx="52">
                  <c:v>461</c:v>
                </c:pt>
                <c:pt idx="53">
                  <c:v>462</c:v>
                </c:pt>
                <c:pt idx="54">
                  <c:v>463</c:v>
                </c:pt>
                <c:pt idx="55">
                  <c:v>464</c:v>
                </c:pt>
                <c:pt idx="56">
                  <c:v>465</c:v>
                </c:pt>
                <c:pt idx="57">
                  <c:v>466</c:v>
                </c:pt>
                <c:pt idx="58">
                  <c:v>467</c:v>
                </c:pt>
                <c:pt idx="59">
                  <c:v>468</c:v>
                </c:pt>
                <c:pt idx="60">
                  <c:v>469</c:v>
                </c:pt>
                <c:pt idx="61">
                  <c:v>470</c:v>
                </c:pt>
                <c:pt idx="62">
                  <c:v>471</c:v>
                </c:pt>
                <c:pt idx="63">
                  <c:v>472</c:v>
                </c:pt>
                <c:pt idx="64">
                  <c:v>473</c:v>
                </c:pt>
                <c:pt idx="65">
                  <c:v>474</c:v>
                </c:pt>
                <c:pt idx="66">
                  <c:v>475</c:v>
                </c:pt>
                <c:pt idx="67">
                  <c:v>476</c:v>
                </c:pt>
                <c:pt idx="68">
                  <c:v>477</c:v>
                </c:pt>
                <c:pt idx="69">
                  <c:v>478</c:v>
                </c:pt>
                <c:pt idx="70">
                  <c:v>479</c:v>
                </c:pt>
                <c:pt idx="71">
                  <c:v>480</c:v>
                </c:pt>
                <c:pt idx="72">
                  <c:v>481</c:v>
                </c:pt>
                <c:pt idx="73">
                  <c:v>482</c:v>
                </c:pt>
                <c:pt idx="74">
                  <c:v>483</c:v>
                </c:pt>
                <c:pt idx="75">
                  <c:v>484</c:v>
                </c:pt>
                <c:pt idx="76">
                  <c:v>485</c:v>
                </c:pt>
                <c:pt idx="77">
                  <c:v>486</c:v>
                </c:pt>
                <c:pt idx="78">
                  <c:v>487</c:v>
                </c:pt>
                <c:pt idx="79">
                  <c:v>488</c:v>
                </c:pt>
                <c:pt idx="80">
                  <c:v>489</c:v>
                </c:pt>
                <c:pt idx="81">
                  <c:v>490</c:v>
                </c:pt>
                <c:pt idx="82">
                  <c:v>491</c:v>
                </c:pt>
                <c:pt idx="83">
                  <c:v>492</c:v>
                </c:pt>
                <c:pt idx="84">
                  <c:v>493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497</c:v>
                </c:pt>
                <c:pt idx="89">
                  <c:v>498</c:v>
                </c:pt>
                <c:pt idx="90">
                  <c:v>499</c:v>
                </c:pt>
                <c:pt idx="91">
                  <c:v>500</c:v>
                </c:pt>
                <c:pt idx="92">
                  <c:v>501</c:v>
                </c:pt>
                <c:pt idx="93">
                  <c:v>502</c:v>
                </c:pt>
                <c:pt idx="94">
                  <c:v>503</c:v>
                </c:pt>
                <c:pt idx="95">
                  <c:v>504</c:v>
                </c:pt>
                <c:pt idx="96">
                  <c:v>505</c:v>
                </c:pt>
                <c:pt idx="97">
                  <c:v>506</c:v>
                </c:pt>
                <c:pt idx="98">
                  <c:v>507</c:v>
                </c:pt>
                <c:pt idx="99">
                  <c:v>508</c:v>
                </c:pt>
                <c:pt idx="100">
                  <c:v>509</c:v>
                </c:pt>
                <c:pt idx="101">
                  <c:v>510</c:v>
                </c:pt>
                <c:pt idx="102">
                  <c:v>511</c:v>
                </c:pt>
                <c:pt idx="103">
                  <c:v>512</c:v>
                </c:pt>
                <c:pt idx="104">
                  <c:v>513</c:v>
                </c:pt>
                <c:pt idx="105">
                  <c:v>514</c:v>
                </c:pt>
                <c:pt idx="106">
                  <c:v>515</c:v>
                </c:pt>
                <c:pt idx="107">
                  <c:v>516</c:v>
                </c:pt>
                <c:pt idx="108">
                  <c:v>517</c:v>
                </c:pt>
                <c:pt idx="109">
                  <c:v>518</c:v>
                </c:pt>
                <c:pt idx="110">
                  <c:v>519</c:v>
                </c:pt>
                <c:pt idx="111">
                  <c:v>520</c:v>
                </c:pt>
                <c:pt idx="112">
                  <c:v>521</c:v>
                </c:pt>
                <c:pt idx="113">
                  <c:v>522</c:v>
                </c:pt>
                <c:pt idx="114">
                  <c:v>523</c:v>
                </c:pt>
                <c:pt idx="115">
                  <c:v>524</c:v>
                </c:pt>
                <c:pt idx="116">
                  <c:v>525</c:v>
                </c:pt>
                <c:pt idx="117">
                  <c:v>526</c:v>
                </c:pt>
                <c:pt idx="118">
                  <c:v>527</c:v>
                </c:pt>
                <c:pt idx="119">
                  <c:v>528</c:v>
                </c:pt>
                <c:pt idx="120">
                  <c:v>529</c:v>
                </c:pt>
                <c:pt idx="121">
                  <c:v>530</c:v>
                </c:pt>
                <c:pt idx="122">
                  <c:v>531</c:v>
                </c:pt>
                <c:pt idx="123">
                  <c:v>532</c:v>
                </c:pt>
                <c:pt idx="124">
                  <c:v>533</c:v>
                </c:pt>
                <c:pt idx="125">
                  <c:v>534</c:v>
                </c:pt>
                <c:pt idx="126">
                  <c:v>535</c:v>
                </c:pt>
                <c:pt idx="127">
                  <c:v>536</c:v>
                </c:pt>
                <c:pt idx="128">
                  <c:v>537</c:v>
                </c:pt>
                <c:pt idx="129">
                  <c:v>538</c:v>
                </c:pt>
                <c:pt idx="130">
                  <c:v>539</c:v>
                </c:pt>
                <c:pt idx="131">
                  <c:v>540</c:v>
                </c:pt>
                <c:pt idx="132">
                  <c:v>541</c:v>
                </c:pt>
                <c:pt idx="133">
                  <c:v>542</c:v>
                </c:pt>
                <c:pt idx="134">
                  <c:v>543</c:v>
                </c:pt>
                <c:pt idx="135">
                  <c:v>544</c:v>
                </c:pt>
                <c:pt idx="136">
                  <c:v>545</c:v>
                </c:pt>
                <c:pt idx="137">
                  <c:v>546</c:v>
                </c:pt>
                <c:pt idx="138">
                  <c:v>547</c:v>
                </c:pt>
                <c:pt idx="139">
                  <c:v>548</c:v>
                </c:pt>
                <c:pt idx="140">
                  <c:v>549</c:v>
                </c:pt>
                <c:pt idx="141">
                  <c:v>550</c:v>
                </c:pt>
                <c:pt idx="142">
                  <c:v>551</c:v>
                </c:pt>
                <c:pt idx="143">
                  <c:v>552</c:v>
                </c:pt>
                <c:pt idx="144">
                  <c:v>553</c:v>
                </c:pt>
                <c:pt idx="145">
                  <c:v>554</c:v>
                </c:pt>
                <c:pt idx="146">
                  <c:v>555</c:v>
                </c:pt>
                <c:pt idx="147">
                  <c:v>556</c:v>
                </c:pt>
                <c:pt idx="148">
                  <c:v>557</c:v>
                </c:pt>
                <c:pt idx="149">
                  <c:v>558</c:v>
                </c:pt>
                <c:pt idx="150">
                  <c:v>559</c:v>
                </c:pt>
                <c:pt idx="151">
                  <c:v>560</c:v>
                </c:pt>
                <c:pt idx="152">
                  <c:v>561</c:v>
                </c:pt>
                <c:pt idx="153">
                  <c:v>562</c:v>
                </c:pt>
                <c:pt idx="154">
                  <c:v>563</c:v>
                </c:pt>
                <c:pt idx="155">
                  <c:v>564</c:v>
                </c:pt>
                <c:pt idx="156">
                  <c:v>565</c:v>
                </c:pt>
                <c:pt idx="157">
                  <c:v>566</c:v>
                </c:pt>
                <c:pt idx="158">
                  <c:v>567</c:v>
                </c:pt>
                <c:pt idx="159">
                  <c:v>568</c:v>
                </c:pt>
                <c:pt idx="160">
                  <c:v>569</c:v>
                </c:pt>
                <c:pt idx="161">
                  <c:v>570</c:v>
                </c:pt>
                <c:pt idx="162">
                  <c:v>571</c:v>
                </c:pt>
                <c:pt idx="163">
                  <c:v>572</c:v>
                </c:pt>
                <c:pt idx="164">
                  <c:v>573</c:v>
                </c:pt>
                <c:pt idx="165">
                  <c:v>574</c:v>
                </c:pt>
                <c:pt idx="166">
                  <c:v>575</c:v>
                </c:pt>
                <c:pt idx="167">
                  <c:v>576</c:v>
                </c:pt>
                <c:pt idx="168">
                  <c:v>577</c:v>
                </c:pt>
                <c:pt idx="169">
                  <c:v>578</c:v>
                </c:pt>
                <c:pt idx="170">
                  <c:v>579</c:v>
                </c:pt>
                <c:pt idx="171">
                  <c:v>580</c:v>
                </c:pt>
                <c:pt idx="172">
                  <c:v>581</c:v>
                </c:pt>
                <c:pt idx="173">
                  <c:v>582</c:v>
                </c:pt>
                <c:pt idx="174">
                  <c:v>583</c:v>
                </c:pt>
                <c:pt idx="175">
                  <c:v>584</c:v>
                </c:pt>
                <c:pt idx="176">
                  <c:v>585</c:v>
                </c:pt>
                <c:pt idx="177">
                  <c:v>586</c:v>
                </c:pt>
                <c:pt idx="178">
                  <c:v>587</c:v>
                </c:pt>
                <c:pt idx="179">
                  <c:v>588</c:v>
                </c:pt>
                <c:pt idx="180">
                  <c:v>589</c:v>
                </c:pt>
                <c:pt idx="181">
                  <c:v>590</c:v>
                </c:pt>
                <c:pt idx="182">
                  <c:v>591</c:v>
                </c:pt>
                <c:pt idx="183">
                  <c:v>592</c:v>
                </c:pt>
                <c:pt idx="184">
                  <c:v>593</c:v>
                </c:pt>
                <c:pt idx="185">
                  <c:v>594</c:v>
                </c:pt>
                <c:pt idx="186">
                  <c:v>595</c:v>
                </c:pt>
                <c:pt idx="187">
                  <c:v>596</c:v>
                </c:pt>
                <c:pt idx="188">
                  <c:v>597</c:v>
                </c:pt>
                <c:pt idx="189">
                  <c:v>598</c:v>
                </c:pt>
                <c:pt idx="190">
                  <c:v>599</c:v>
                </c:pt>
                <c:pt idx="191">
                  <c:v>600</c:v>
                </c:pt>
                <c:pt idx="192">
                  <c:v>601</c:v>
                </c:pt>
                <c:pt idx="193">
                  <c:v>602</c:v>
                </c:pt>
                <c:pt idx="194">
                  <c:v>603</c:v>
                </c:pt>
                <c:pt idx="195">
                  <c:v>604</c:v>
                </c:pt>
                <c:pt idx="196">
                  <c:v>605</c:v>
                </c:pt>
              </c:numCache>
            </c:numRef>
          </c:xVal>
          <c:yVal>
            <c:numRef>
              <c:f>Graph!$B$411:$B$605</c:f>
              <c:numCache>
                <c:formatCode>General</c:formatCode>
                <c:ptCount val="1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9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2A-BC45-BA109DD60C0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Graph!$A$410:$A$606</c:f>
              <c:numCache>
                <c:formatCode>General</c:formatCode>
                <c:ptCount val="197"/>
                <c:pt idx="0">
                  <c:v>409</c:v>
                </c:pt>
                <c:pt idx="1">
                  <c:v>410</c:v>
                </c:pt>
                <c:pt idx="2">
                  <c:v>411</c:v>
                </c:pt>
                <c:pt idx="3">
                  <c:v>412</c:v>
                </c:pt>
                <c:pt idx="4">
                  <c:v>413</c:v>
                </c:pt>
                <c:pt idx="5">
                  <c:v>414</c:v>
                </c:pt>
                <c:pt idx="6">
                  <c:v>415</c:v>
                </c:pt>
                <c:pt idx="7">
                  <c:v>416</c:v>
                </c:pt>
                <c:pt idx="8">
                  <c:v>417</c:v>
                </c:pt>
                <c:pt idx="9">
                  <c:v>418</c:v>
                </c:pt>
                <c:pt idx="10">
                  <c:v>419</c:v>
                </c:pt>
                <c:pt idx="11">
                  <c:v>420</c:v>
                </c:pt>
                <c:pt idx="12">
                  <c:v>421</c:v>
                </c:pt>
                <c:pt idx="13">
                  <c:v>422</c:v>
                </c:pt>
                <c:pt idx="14">
                  <c:v>423</c:v>
                </c:pt>
                <c:pt idx="15">
                  <c:v>424</c:v>
                </c:pt>
                <c:pt idx="16">
                  <c:v>425</c:v>
                </c:pt>
                <c:pt idx="17">
                  <c:v>426</c:v>
                </c:pt>
                <c:pt idx="18">
                  <c:v>427</c:v>
                </c:pt>
                <c:pt idx="19">
                  <c:v>428</c:v>
                </c:pt>
                <c:pt idx="20">
                  <c:v>429</c:v>
                </c:pt>
                <c:pt idx="21">
                  <c:v>430</c:v>
                </c:pt>
                <c:pt idx="22">
                  <c:v>431</c:v>
                </c:pt>
                <c:pt idx="23">
                  <c:v>432</c:v>
                </c:pt>
                <c:pt idx="24">
                  <c:v>433</c:v>
                </c:pt>
                <c:pt idx="25">
                  <c:v>434</c:v>
                </c:pt>
                <c:pt idx="26">
                  <c:v>435</c:v>
                </c:pt>
                <c:pt idx="27">
                  <c:v>436</c:v>
                </c:pt>
                <c:pt idx="28">
                  <c:v>437</c:v>
                </c:pt>
                <c:pt idx="29">
                  <c:v>438</c:v>
                </c:pt>
                <c:pt idx="30">
                  <c:v>439</c:v>
                </c:pt>
                <c:pt idx="31">
                  <c:v>440</c:v>
                </c:pt>
                <c:pt idx="32">
                  <c:v>441</c:v>
                </c:pt>
                <c:pt idx="33">
                  <c:v>442</c:v>
                </c:pt>
                <c:pt idx="34">
                  <c:v>443</c:v>
                </c:pt>
                <c:pt idx="35">
                  <c:v>444</c:v>
                </c:pt>
                <c:pt idx="36">
                  <c:v>445</c:v>
                </c:pt>
                <c:pt idx="37">
                  <c:v>446</c:v>
                </c:pt>
                <c:pt idx="38">
                  <c:v>447</c:v>
                </c:pt>
                <c:pt idx="39">
                  <c:v>448</c:v>
                </c:pt>
                <c:pt idx="40">
                  <c:v>449</c:v>
                </c:pt>
                <c:pt idx="41">
                  <c:v>450</c:v>
                </c:pt>
                <c:pt idx="42">
                  <c:v>451</c:v>
                </c:pt>
                <c:pt idx="43">
                  <c:v>452</c:v>
                </c:pt>
                <c:pt idx="44">
                  <c:v>453</c:v>
                </c:pt>
                <c:pt idx="45">
                  <c:v>454</c:v>
                </c:pt>
                <c:pt idx="46">
                  <c:v>455</c:v>
                </c:pt>
                <c:pt idx="47">
                  <c:v>456</c:v>
                </c:pt>
                <c:pt idx="48">
                  <c:v>457</c:v>
                </c:pt>
                <c:pt idx="49">
                  <c:v>458</c:v>
                </c:pt>
                <c:pt idx="50">
                  <c:v>459</c:v>
                </c:pt>
                <c:pt idx="51">
                  <c:v>460</c:v>
                </c:pt>
                <c:pt idx="52">
                  <c:v>461</c:v>
                </c:pt>
                <c:pt idx="53">
                  <c:v>462</c:v>
                </c:pt>
                <c:pt idx="54">
                  <c:v>463</c:v>
                </c:pt>
                <c:pt idx="55">
                  <c:v>464</c:v>
                </c:pt>
                <c:pt idx="56">
                  <c:v>465</c:v>
                </c:pt>
                <c:pt idx="57">
                  <c:v>466</c:v>
                </c:pt>
                <c:pt idx="58">
                  <c:v>467</c:v>
                </c:pt>
                <c:pt idx="59">
                  <c:v>468</c:v>
                </c:pt>
                <c:pt idx="60">
                  <c:v>469</c:v>
                </c:pt>
                <c:pt idx="61">
                  <c:v>470</c:v>
                </c:pt>
                <c:pt idx="62">
                  <c:v>471</c:v>
                </c:pt>
                <c:pt idx="63">
                  <c:v>472</c:v>
                </c:pt>
                <c:pt idx="64">
                  <c:v>473</c:v>
                </c:pt>
                <c:pt idx="65">
                  <c:v>474</c:v>
                </c:pt>
                <c:pt idx="66">
                  <c:v>475</c:v>
                </c:pt>
                <c:pt idx="67">
                  <c:v>476</c:v>
                </c:pt>
                <c:pt idx="68">
                  <c:v>477</c:v>
                </c:pt>
                <c:pt idx="69">
                  <c:v>478</c:v>
                </c:pt>
                <c:pt idx="70">
                  <c:v>479</c:v>
                </c:pt>
                <c:pt idx="71">
                  <c:v>480</c:v>
                </c:pt>
                <c:pt idx="72">
                  <c:v>481</c:v>
                </c:pt>
                <c:pt idx="73">
                  <c:v>482</c:v>
                </c:pt>
                <c:pt idx="74">
                  <c:v>483</c:v>
                </c:pt>
                <c:pt idx="75">
                  <c:v>484</c:v>
                </c:pt>
                <c:pt idx="76">
                  <c:v>485</c:v>
                </c:pt>
                <c:pt idx="77">
                  <c:v>486</c:v>
                </c:pt>
                <c:pt idx="78">
                  <c:v>487</c:v>
                </c:pt>
                <c:pt idx="79">
                  <c:v>488</c:v>
                </c:pt>
                <c:pt idx="80">
                  <c:v>489</c:v>
                </c:pt>
                <c:pt idx="81">
                  <c:v>490</c:v>
                </c:pt>
                <c:pt idx="82">
                  <c:v>491</c:v>
                </c:pt>
                <c:pt idx="83">
                  <c:v>492</c:v>
                </c:pt>
                <c:pt idx="84">
                  <c:v>493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497</c:v>
                </c:pt>
                <c:pt idx="89">
                  <c:v>498</c:v>
                </c:pt>
                <c:pt idx="90">
                  <c:v>499</c:v>
                </c:pt>
                <c:pt idx="91">
                  <c:v>500</c:v>
                </c:pt>
                <c:pt idx="92">
                  <c:v>501</c:v>
                </c:pt>
                <c:pt idx="93">
                  <c:v>502</c:v>
                </c:pt>
                <c:pt idx="94">
                  <c:v>503</c:v>
                </c:pt>
                <c:pt idx="95">
                  <c:v>504</c:v>
                </c:pt>
                <c:pt idx="96">
                  <c:v>505</c:v>
                </c:pt>
                <c:pt idx="97">
                  <c:v>506</c:v>
                </c:pt>
                <c:pt idx="98">
                  <c:v>507</c:v>
                </c:pt>
                <c:pt idx="99">
                  <c:v>508</c:v>
                </c:pt>
                <c:pt idx="100">
                  <c:v>509</c:v>
                </c:pt>
                <c:pt idx="101">
                  <c:v>510</c:v>
                </c:pt>
                <c:pt idx="102">
                  <c:v>511</c:v>
                </c:pt>
                <c:pt idx="103">
                  <c:v>512</c:v>
                </c:pt>
                <c:pt idx="104">
                  <c:v>513</c:v>
                </c:pt>
                <c:pt idx="105">
                  <c:v>514</c:v>
                </c:pt>
                <c:pt idx="106">
                  <c:v>515</c:v>
                </c:pt>
                <c:pt idx="107">
                  <c:v>516</c:v>
                </c:pt>
                <c:pt idx="108">
                  <c:v>517</c:v>
                </c:pt>
                <c:pt idx="109">
                  <c:v>518</c:v>
                </c:pt>
                <c:pt idx="110">
                  <c:v>519</c:v>
                </c:pt>
                <c:pt idx="111">
                  <c:v>520</c:v>
                </c:pt>
                <c:pt idx="112">
                  <c:v>521</c:v>
                </c:pt>
                <c:pt idx="113">
                  <c:v>522</c:v>
                </c:pt>
                <c:pt idx="114">
                  <c:v>523</c:v>
                </c:pt>
                <c:pt idx="115">
                  <c:v>524</c:v>
                </c:pt>
                <c:pt idx="116">
                  <c:v>525</c:v>
                </c:pt>
                <c:pt idx="117">
                  <c:v>526</c:v>
                </c:pt>
                <c:pt idx="118">
                  <c:v>527</c:v>
                </c:pt>
                <c:pt idx="119">
                  <c:v>528</c:v>
                </c:pt>
                <c:pt idx="120">
                  <c:v>529</c:v>
                </c:pt>
                <c:pt idx="121">
                  <c:v>530</c:v>
                </c:pt>
                <c:pt idx="122">
                  <c:v>531</c:v>
                </c:pt>
                <c:pt idx="123">
                  <c:v>532</c:v>
                </c:pt>
                <c:pt idx="124">
                  <c:v>533</c:v>
                </c:pt>
                <c:pt idx="125">
                  <c:v>534</c:v>
                </c:pt>
                <c:pt idx="126">
                  <c:v>535</c:v>
                </c:pt>
                <c:pt idx="127">
                  <c:v>536</c:v>
                </c:pt>
                <c:pt idx="128">
                  <c:v>537</c:v>
                </c:pt>
                <c:pt idx="129">
                  <c:v>538</c:v>
                </c:pt>
                <c:pt idx="130">
                  <c:v>539</c:v>
                </c:pt>
                <c:pt idx="131">
                  <c:v>540</c:v>
                </c:pt>
                <c:pt idx="132">
                  <c:v>541</c:v>
                </c:pt>
                <c:pt idx="133">
                  <c:v>542</c:v>
                </c:pt>
                <c:pt idx="134">
                  <c:v>543</c:v>
                </c:pt>
                <c:pt idx="135">
                  <c:v>544</c:v>
                </c:pt>
                <c:pt idx="136">
                  <c:v>545</c:v>
                </c:pt>
                <c:pt idx="137">
                  <c:v>546</c:v>
                </c:pt>
                <c:pt idx="138">
                  <c:v>547</c:v>
                </c:pt>
                <c:pt idx="139">
                  <c:v>548</c:v>
                </c:pt>
                <c:pt idx="140">
                  <c:v>549</c:v>
                </c:pt>
                <c:pt idx="141">
                  <c:v>550</c:v>
                </c:pt>
                <c:pt idx="142">
                  <c:v>551</c:v>
                </c:pt>
                <c:pt idx="143">
                  <c:v>552</c:v>
                </c:pt>
                <c:pt idx="144">
                  <c:v>553</c:v>
                </c:pt>
                <c:pt idx="145">
                  <c:v>554</c:v>
                </c:pt>
                <c:pt idx="146">
                  <c:v>555</c:v>
                </c:pt>
                <c:pt idx="147">
                  <c:v>556</c:v>
                </c:pt>
                <c:pt idx="148">
                  <c:v>557</c:v>
                </c:pt>
                <c:pt idx="149">
                  <c:v>558</c:v>
                </c:pt>
                <c:pt idx="150">
                  <c:v>559</c:v>
                </c:pt>
                <c:pt idx="151">
                  <c:v>560</c:v>
                </c:pt>
                <c:pt idx="152">
                  <c:v>561</c:v>
                </c:pt>
                <c:pt idx="153">
                  <c:v>562</c:v>
                </c:pt>
                <c:pt idx="154">
                  <c:v>563</c:v>
                </c:pt>
                <c:pt idx="155">
                  <c:v>564</c:v>
                </c:pt>
                <c:pt idx="156">
                  <c:v>565</c:v>
                </c:pt>
                <c:pt idx="157">
                  <c:v>566</c:v>
                </c:pt>
                <c:pt idx="158">
                  <c:v>567</c:v>
                </c:pt>
                <c:pt idx="159">
                  <c:v>568</c:v>
                </c:pt>
                <c:pt idx="160">
                  <c:v>569</c:v>
                </c:pt>
                <c:pt idx="161">
                  <c:v>570</c:v>
                </c:pt>
                <c:pt idx="162">
                  <c:v>571</c:v>
                </c:pt>
                <c:pt idx="163">
                  <c:v>572</c:v>
                </c:pt>
                <c:pt idx="164">
                  <c:v>573</c:v>
                </c:pt>
                <c:pt idx="165">
                  <c:v>574</c:v>
                </c:pt>
                <c:pt idx="166">
                  <c:v>575</c:v>
                </c:pt>
                <c:pt idx="167">
                  <c:v>576</c:v>
                </c:pt>
                <c:pt idx="168">
                  <c:v>577</c:v>
                </c:pt>
                <c:pt idx="169">
                  <c:v>578</c:v>
                </c:pt>
                <c:pt idx="170">
                  <c:v>579</c:v>
                </c:pt>
                <c:pt idx="171">
                  <c:v>580</c:v>
                </c:pt>
                <c:pt idx="172">
                  <c:v>581</c:v>
                </c:pt>
                <c:pt idx="173">
                  <c:v>582</c:v>
                </c:pt>
                <c:pt idx="174">
                  <c:v>583</c:v>
                </c:pt>
                <c:pt idx="175">
                  <c:v>584</c:v>
                </c:pt>
                <c:pt idx="176">
                  <c:v>585</c:v>
                </c:pt>
                <c:pt idx="177">
                  <c:v>586</c:v>
                </c:pt>
                <c:pt idx="178">
                  <c:v>587</c:v>
                </c:pt>
                <c:pt idx="179">
                  <c:v>588</c:v>
                </c:pt>
                <c:pt idx="180">
                  <c:v>589</c:v>
                </c:pt>
                <c:pt idx="181">
                  <c:v>590</c:v>
                </c:pt>
                <c:pt idx="182">
                  <c:v>591</c:v>
                </c:pt>
                <c:pt idx="183">
                  <c:v>592</c:v>
                </c:pt>
                <c:pt idx="184">
                  <c:v>593</c:v>
                </c:pt>
                <c:pt idx="185">
                  <c:v>594</c:v>
                </c:pt>
                <c:pt idx="186">
                  <c:v>595</c:v>
                </c:pt>
                <c:pt idx="187">
                  <c:v>596</c:v>
                </c:pt>
                <c:pt idx="188">
                  <c:v>597</c:v>
                </c:pt>
                <c:pt idx="189">
                  <c:v>598</c:v>
                </c:pt>
                <c:pt idx="190">
                  <c:v>599</c:v>
                </c:pt>
                <c:pt idx="191">
                  <c:v>600</c:v>
                </c:pt>
                <c:pt idx="192">
                  <c:v>601</c:v>
                </c:pt>
                <c:pt idx="193">
                  <c:v>602</c:v>
                </c:pt>
                <c:pt idx="194">
                  <c:v>603</c:v>
                </c:pt>
                <c:pt idx="195">
                  <c:v>604</c:v>
                </c:pt>
                <c:pt idx="196">
                  <c:v>605</c:v>
                </c:pt>
              </c:numCache>
            </c:numRef>
          </c:xVal>
          <c:yVal>
            <c:numRef>
              <c:f>Graph!$C$411:$C$605</c:f>
              <c:numCache>
                <c:formatCode>General</c:formatCode>
                <c:ptCount val="19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2A-BC45-BA109DD60C0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Graph!$A$410:$A$606</c:f>
              <c:numCache>
                <c:formatCode>General</c:formatCode>
                <c:ptCount val="197"/>
                <c:pt idx="0">
                  <c:v>409</c:v>
                </c:pt>
                <c:pt idx="1">
                  <c:v>410</c:v>
                </c:pt>
                <c:pt idx="2">
                  <c:v>411</c:v>
                </c:pt>
                <c:pt idx="3">
                  <c:v>412</c:v>
                </c:pt>
                <c:pt idx="4">
                  <c:v>413</c:v>
                </c:pt>
                <c:pt idx="5">
                  <c:v>414</c:v>
                </c:pt>
                <c:pt idx="6">
                  <c:v>415</c:v>
                </c:pt>
                <c:pt idx="7">
                  <c:v>416</c:v>
                </c:pt>
                <c:pt idx="8">
                  <c:v>417</c:v>
                </c:pt>
                <c:pt idx="9">
                  <c:v>418</c:v>
                </c:pt>
                <c:pt idx="10">
                  <c:v>419</c:v>
                </c:pt>
                <c:pt idx="11">
                  <c:v>420</c:v>
                </c:pt>
                <c:pt idx="12">
                  <c:v>421</c:v>
                </c:pt>
                <c:pt idx="13">
                  <c:v>422</c:v>
                </c:pt>
                <c:pt idx="14">
                  <c:v>423</c:v>
                </c:pt>
                <c:pt idx="15">
                  <c:v>424</c:v>
                </c:pt>
                <c:pt idx="16">
                  <c:v>425</c:v>
                </c:pt>
                <c:pt idx="17">
                  <c:v>426</c:v>
                </c:pt>
                <c:pt idx="18">
                  <c:v>427</c:v>
                </c:pt>
                <c:pt idx="19">
                  <c:v>428</c:v>
                </c:pt>
                <c:pt idx="20">
                  <c:v>429</c:v>
                </c:pt>
                <c:pt idx="21">
                  <c:v>430</c:v>
                </c:pt>
                <c:pt idx="22">
                  <c:v>431</c:v>
                </c:pt>
                <c:pt idx="23">
                  <c:v>432</c:v>
                </c:pt>
                <c:pt idx="24">
                  <c:v>433</c:v>
                </c:pt>
                <c:pt idx="25">
                  <c:v>434</c:v>
                </c:pt>
                <c:pt idx="26">
                  <c:v>435</c:v>
                </c:pt>
                <c:pt idx="27">
                  <c:v>436</c:v>
                </c:pt>
                <c:pt idx="28">
                  <c:v>437</c:v>
                </c:pt>
                <c:pt idx="29">
                  <c:v>438</c:v>
                </c:pt>
                <c:pt idx="30">
                  <c:v>439</c:v>
                </c:pt>
                <c:pt idx="31">
                  <c:v>440</c:v>
                </c:pt>
                <c:pt idx="32">
                  <c:v>441</c:v>
                </c:pt>
                <c:pt idx="33">
                  <c:v>442</c:v>
                </c:pt>
                <c:pt idx="34">
                  <c:v>443</c:v>
                </c:pt>
                <c:pt idx="35">
                  <c:v>444</c:v>
                </c:pt>
                <c:pt idx="36">
                  <c:v>445</c:v>
                </c:pt>
                <c:pt idx="37">
                  <c:v>446</c:v>
                </c:pt>
                <c:pt idx="38">
                  <c:v>447</c:v>
                </c:pt>
                <c:pt idx="39">
                  <c:v>448</c:v>
                </c:pt>
                <c:pt idx="40">
                  <c:v>449</c:v>
                </c:pt>
                <c:pt idx="41">
                  <c:v>450</c:v>
                </c:pt>
                <c:pt idx="42">
                  <c:v>451</c:v>
                </c:pt>
                <c:pt idx="43">
                  <c:v>452</c:v>
                </c:pt>
                <c:pt idx="44">
                  <c:v>453</c:v>
                </c:pt>
                <c:pt idx="45">
                  <c:v>454</c:v>
                </c:pt>
                <c:pt idx="46">
                  <c:v>455</c:v>
                </c:pt>
                <c:pt idx="47">
                  <c:v>456</c:v>
                </c:pt>
                <c:pt idx="48">
                  <c:v>457</c:v>
                </c:pt>
                <c:pt idx="49">
                  <c:v>458</c:v>
                </c:pt>
                <c:pt idx="50">
                  <c:v>459</c:v>
                </c:pt>
                <c:pt idx="51">
                  <c:v>460</c:v>
                </c:pt>
                <c:pt idx="52">
                  <c:v>461</c:v>
                </c:pt>
                <c:pt idx="53">
                  <c:v>462</c:v>
                </c:pt>
                <c:pt idx="54">
                  <c:v>463</c:v>
                </c:pt>
                <c:pt idx="55">
                  <c:v>464</c:v>
                </c:pt>
                <c:pt idx="56">
                  <c:v>465</c:v>
                </c:pt>
                <c:pt idx="57">
                  <c:v>466</c:v>
                </c:pt>
                <c:pt idx="58">
                  <c:v>467</c:v>
                </c:pt>
                <c:pt idx="59">
                  <c:v>468</c:v>
                </c:pt>
                <c:pt idx="60">
                  <c:v>469</c:v>
                </c:pt>
                <c:pt idx="61">
                  <c:v>470</c:v>
                </c:pt>
                <c:pt idx="62">
                  <c:v>471</c:v>
                </c:pt>
                <c:pt idx="63">
                  <c:v>472</c:v>
                </c:pt>
                <c:pt idx="64">
                  <c:v>473</c:v>
                </c:pt>
                <c:pt idx="65">
                  <c:v>474</c:v>
                </c:pt>
                <c:pt idx="66">
                  <c:v>475</c:v>
                </c:pt>
                <c:pt idx="67">
                  <c:v>476</c:v>
                </c:pt>
                <c:pt idx="68">
                  <c:v>477</c:v>
                </c:pt>
                <c:pt idx="69">
                  <c:v>478</c:v>
                </c:pt>
                <c:pt idx="70">
                  <c:v>479</c:v>
                </c:pt>
                <c:pt idx="71">
                  <c:v>480</c:v>
                </c:pt>
                <c:pt idx="72">
                  <c:v>481</c:v>
                </c:pt>
                <c:pt idx="73">
                  <c:v>482</c:v>
                </c:pt>
                <c:pt idx="74">
                  <c:v>483</c:v>
                </c:pt>
                <c:pt idx="75">
                  <c:v>484</c:v>
                </c:pt>
                <c:pt idx="76">
                  <c:v>485</c:v>
                </c:pt>
                <c:pt idx="77">
                  <c:v>486</c:v>
                </c:pt>
                <c:pt idx="78">
                  <c:v>487</c:v>
                </c:pt>
                <c:pt idx="79">
                  <c:v>488</c:v>
                </c:pt>
                <c:pt idx="80">
                  <c:v>489</c:v>
                </c:pt>
                <c:pt idx="81">
                  <c:v>490</c:v>
                </c:pt>
                <c:pt idx="82">
                  <c:v>491</c:v>
                </c:pt>
                <c:pt idx="83">
                  <c:v>492</c:v>
                </c:pt>
                <c:pt idx="84">
                  <c:v>493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497</c:v>
                </c:pt>
                <c:pt idx="89">
                  <c:v>498</c:v>
                </c:pt>
                <c:pt idx="90">
                  <c:v>499</c:v>
                </c:pt>
                <c:pt idx="91">
                  <c:v>500</c:v>
                </c:pt>
                <c:pt idx="92">
                  <c:v>501</c:v>
                </c:pt>
                <c:pt idx="93">
                  <c:v>502</c:v>
                </c:pt>
                <c:pt idx="94">
                  <c:v>503</c:v>
                </c:pt>
                <c:pt idx="95">
                  <c:v>504</c:v>
                </c:pt>
                <c:pt idx="96">
                  <c:v>505</c:v>
                </c:pt>
                <c:pt idx="97">
                  <c:v>506</c:v>
                </c:pt>
                <c:pt idx="98">
                  <c:v>507</c:v>
                </c:pt>
                <c:pt idx="99">
                  <c:v>508</c:v>
                </c:pt>
                <c:pt idx="100">
                  <c:v>509</c:v>
                </c:pt>
                <c:pt idx="101">
                  <c:v>510</c:v>
                </c:pt>
                <c:pt idx="102">
                  <c:v>511</c:v>
                </c:pt>
                <c:pt idx="103">
                  <c:v>512</c:v>
                </c:pt>
                <c:pt idx="104">
                  <c:v>513</c:v>
                </c:pt>
                <c:pt idx="105">
                  <c:v>514</c:v>
                </c:pt>
                <c:pt idx="106">
                  <c:v>515</c:v>
                </c:pt>
                <c:pt idx="107">
                  <c:v>516</c:v>
                </c:pt>
                <c:pt idx="108">
                  <c:v>517</c:v>
                </c:pt>
                <c:pt idx="109">
                  <c:v>518</c:v>
                </c:pt>
                <c:pt idx="110">
                  <c:v>519</c:v>
                </c:pt>
                <c:pt idx="111">
                  <c:v>520</c:v>
                </c:pt>
                <c:pt idx="112">
                  <c:v>521</c:v>
                </c:pt>
                <c:pt idx="113">
                  <c:v>522</c:v>
                </c:pt>
                <c:pt idx="114">
                  <c:v>523</c:v>
                </c:pt>
                <c:pt idx="115">
                  <c:v>524</c:v>
                </c:pt>
                <c:pt idx="116">
                  <c:v>525</c:v>
                </c:pt>
                <c:pt idx="117">
                  <c:v>526</c:v>
                </c:pt>
                <c:pt idx="118">
                  <c:v>527</c:v>
                </c:pt>
                <c:pt idx="119">
                  <c:v>528</c:v>
                </c:pt>
                <c:pt idx="120">
                  <c:v>529</c:v>
                </c:pt>
                <c:pt idx="121">
                  <c:v>530</c:v>
                </c:pt>
                <c:pt idx="122">
                  <c:v>531</c:v>
                </c:pt>
                <c:pt idx="123">
                  <c:v>532</c:v>
                </c:pt>
                <c:pt idx="124">
                  <c:v>533</c:v>
                </c:pt>
                <c:pt idx="125">
                  <c:v>534</c:v>
                </c:pt>
                <c:pt idx="126">
                  <c:v>535</c:v>
                </c:pt>
                <c:pt idx="127">
                  <c:v>536</c:v>
                </c:pt>
                <c:pt idx="128">
                  <c:v>537</c:v>
                </c:pt>
                <c:pt idx="129">
                  <c:v>538</c:v>
                </c:pt>
                <c:pt idx="130">
                  <c:v>539</c:v>
                </c:pt>
                <c:pt idx="131">
                  <c:v>540</c:v>
                </c:pt>
                <c:pt idx="132">
                  <c:v>541</c:v>
                </c:pt>
                <c:pt idx="133">
                  <c:v>542</c:v>
                </c:pt>
                <c:pt idx="134">
                  <c:v>543</c:v>
                </c:pt>
                <c:pt idx="135">
                  <c:v>544</c:v>
                </c:pt>
                <c:pt idx="136">
                  <c:v>545</c:v>
                </c:pt>
                <c:pt idx="137">
                  <c:v>546</c:v>
                </c:pt>
                <c:pt idx="138">
                  <c:v>547</c:v>
                </c:pt>
                <c:pt idx="139">
                  <c:v>548</c:v>
                </c:pt>
                <c:pt idx="140">
                  <c:v>549</c:v>
                </c:pt>
                <c:pt idx="141">
                  <c:v>550</c:v>
                </c:pt>
                <c:pt idx="142">
                  <c:v>551</c:v>
                </c:pt>
                <c:pt idx="143">
                  <c:v>552</c:v>
                </c:pt>
                <c:pt idx="144">
                  <c:v>553</c:v>
                </c:pt>
                <c:pt idx="145">
                  <c:v>554</c:v>
                </c:pt>
                <c:pt idx="146">
                  <c:v>555</c:v>
                </c:pt>
                <c:pt idx="147">
                  <c:v>556</c:v>
                </c:pt>
                <c:pt idx="148">
                  <c:v>557</c:v>
                </c:pt>
                <c:pt idx="149">
                  <c:v>558</c:v>
                </c:pt>
                <c:pt idx="150">
                  <c:v>559</c:v>
                </c:pt>
                <c:pt idx="151">
                  <c:v>560</c:v>
                </c:pt>
                <c:pt idx="152">
                  <c:v>561</c:v>
                </c:pt>
                <c:pt idx="153">
                  <c:v>562</c:v>
                </c:pt>
                <c:pt idx="154">
                  <c:v>563</c:v>
                </c:pt>
                <c:pt idx="155">
                  <c:v>564</c:v>
                </c:pt>
                <c:pt idx="156">
                  <c:v>565</c:v>
                </c:pt>
                <c:pt idx="157">
                  <c:v>566</c:v>
                </c:pt>
                <c:pt idx="158">
                  <c:v>567</c:v>
                </c:pt>
                <c:pt idx="159">
                  <c:v>568</c:v>
                </c:pt>
                <c:pt idx="160">
                  <c:v>569</c:v>
                </c:pt>
                <c:pt idx="161">
                  <c:v>570</c:v>
                </c:pt>
                <c:pt idx="162">
                  <c:v>571</c:v>
                </c:pt>
                <c:pt idx="163">
                  <c:v>572</c:v>
                </c:pt>
                <c:pt idx="164">
                  <c:v>573</c:v>
                </c:pt>
                <c:pt idx="165">
                  <c:v>574</c:v>
                </c:pt>
                <c:pt idx="166">
                  <c:v>575</c:v>
                </c:pt>
                <c:pt idx="167">
                  <c:v>576</c:v>
                </c:pt>
                <c:pt idx="168">
                  <c:v>577</c:v>
                </c:pt>
                <c:pt idx="169">
                  <c:v>578</c:v>
                </c:pt>
                <c:pt idx="170">
                  <c:v>579</c:v>
                </c:pt>
                <c:pt idx="171">
                  <c:v>580</c:v>
                </c:pt>
                <c:pt idx="172">
                  <c:v>581</c:v>
                </c:pt>
                <c:pt idx="173">
                  <c:v>582</c:v>
                </c:pt>
                <c:pt idx="174">
                  <c:v>583</c:v>
                </c:pt>
                <c:pt idx="175">
                  <c:v>584</c:v>
                </c:pt>
                <c:pt idx="176">
                  <c:v>585</c:v>
                </c:pt>
                <c:pt idx="177">
                  <c:v>586</c:v>
                </c:pt>
                <c:pt idx="178">
                  <c:v>587</c:v>
                </c:pt>
                <c:pt idx="179">
                  <c:v>588</c:v>
                </c:pt>
                <c:pt idx="180">
                  <c:v>589</c:v>
                </c:pt>
                <c:pt idx="181">
                  <c:v>590</c:v>
                </c:pt>
                <c:pt idx="182">
                  <c:v>591</c:v>
                </c:pt>
                <c:pt idx="183">
                  <c:v>592</c:v>
                </c:pt>
                <c:pt idx="184">
                  <c:v>593</c:v>
                </c:pt>
                <c:pt idx="185">
                  <c:v>594</c:v>
                </c:pt>
                <c:pt idx="186">
                  <c:v>595</c:v>
                </c:pt>
                <c:pt idx="187">
                  <c:v>596</c:v>
                </c:pt>
                <c:pt idx="188">
                  <c:v>597</c:v>
                </c:pt>
                <c:pt idx="189">
                  <c:v>598</c:v>
                </c:pt>
                <c:pt idx="190">
                  <c:v>599</c:v>
                </c:pt>
                <c:pt idx="191">
                  <c:v>600</c:v>
                </c:pt>
                <c:pt idx="192">
                  <c:v>601</c:v>
                </c:pt>
                <c:pt idx="193">
                  <c:v>602</c:v>
                </c:pt>
                <c:pt idx="194">
                  <c:v>603</c:v>
                </c:pt>
                <c:pt idx="195">
                  <c:v>604</c:v>
                </c:pt>
                <c:pt idx="196">
                  <c:v>605</c:v>
                </c:pt>
              </c:numCache>
            </c:numRef>
          </c:xVal>
          <c:yVal>
            <c:numRef>
              <c:f>Graph!$E$411:$E$605</c:f>
              <c:numCache>
                <c:formatCode>General</c:formatCode>
                <c:ptCount val="195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2A-BC45-BA109DD60C0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Graph!$A$410:$A$606</c:f>
              <c:numCache>
                <c:formatCode>General</c:formatCode>
                <c:ptCount val="197"/>
                <c:pt idx="0">
                  <c:v>409</c:v>
                </c:pt>
                <c:pt idx="1">
                  <c:v>410</c:v>
                </c:pt>
                <c:pt idx="2">
                  <c:v>411</c:v>
                </c:pt>
                <c:pt idx="3">
                  <c:v>412</c:v>
                </c:pt>
                <c:pt idx="4">
                  <c:v>413</c:v>
                </c:pt>
                <c:pt idx="5">
                  <c:v>414</c:v>
                </c:pt>
                <c:pt idx="6">
                  <c:v>415</c:v>
                </c:pt>
                <c:pt idx="7">
                  <c:v>416</c:v>
                </c:pt>
                <c:pt idx="8">
                  <c:v>417</c:v>
                </c:pt>
                <c:pt idx="9">
                  <c:v>418</c:v>
                </c:pt>
                <c:pt idx="10">
                  <c:v>419</c:v>
                </c:pt>
                <c:pt idx="11">
                  <c:v>420</c:v>
                </c:pt>
                <c:pt idx="12">
                  <c:v>421</c:v>
                </c:pt>
                <c:pt idx="13">
                  <c:v>422</c:v>
                </c:pt>
                <c:pt idx="14">
                  <c:v>423</c:v>
                </c:pt>
                <c:pt idx="15">
                  <c:v>424</c:v>
                </c:pt>
                <c:pt idx="16">
                  <c:v>425</c:v>
                </c:pt>
                <c:pt idx="17">
                  <c:v>426</c:v>
                </c:pt>
                <c:pt idx="18">
                  <c:v>427</c:v>
                </c:pt>
                <c:pt idx="19">
                  <c:v>428</c:v>
                </c:pt>
                <c:pt idx="20">
                  <c:v>429</c:v>
                </c:pt>
                <c:pt idx="21">
                  <c:v>430</c:v>
                </c:pt>
                <c:pt idx="22">
                  <c:v>431</c:v>
                </c:pt>
                <c:pt idx="23">
                  <c:v>432</c:v>
                </c:pt>
                <c:pt idx="24">
                  <c:v>433</c:v>
                </c:pt>
                <c:pt idx="25">
                  <c:v>434</c:v>
                </c:pt>
                <c:pt idx="26">
                  <c:v>435</c:v>
                </c:pt>
                <c:pt idx="27">
                  <c:v>436</c:v>
                </c:pt>
                <c:pt idx="28">
                  <c:v>437</c:v>
                </c:pt>
                <c:pt idx="29">
                  <c:v>438</c:v>
                </c:pt>
                <c:pt idx="30">
                  <c:v>439</c:v>
                </c:pt>
                <c:pt idx="31">
                  <c:v>440</c:v>
                </c:pt>
                <c:pt idx="32">
                  <c:v>441</c:v>
                </c:pt>
                <c:pt idx="33">
                  <c:v>442</c:v>
                </c:pt>
                <c:pt idx="34">
                  <c:v>443</c:v>
                </c:pt>
                <c:pt idx="35">
                  <c:v>444</c:v>
                </c:pt>
                <c:pt idx="36">
                  <c:v>445</c:v>
                </c:pt>
                <c:pt idx="37">
                  <c:v>446</c:v>
                </c:pt>
                <c:pt idx="38">
                  <c:v>447</c:v>
                </c:pt>
                <c:pt idx="39">
                  <c:v>448</c:v>
                </c:pt>
                <c:pt idx="40">
                  <c:v>449</c:v>
                </c:pt>
                <c:pt idx="41">
                  <c:v>450</c:v>
                </c:pt>
                <c:pt idx="42">
                  <c:v>451</c:v>
                </c:pt>
                <c:pt idx="43">
                  <c:v>452</c:v>
                </c:pt>
                <c:pt idx="44">
                  <c:v>453</c:v>
                </c:pt>
                <c:pt idx="45">
                  <c:v>454</c:v>
                </c:pt>
                <c:pt idx="46">
                  <c:v>455</c:v>
                </c:pt>
                <c:pt idx="47">
                  <c:v>456</c:v>
                </c:pt>
                <c:pt idx="48">
                  <c:v>457</c:v>
                </c:pt>
                <c:pt idx="49">
                  <c:v>458</c:v>
                </c:pt>
                <c:pt idx="50">
                  <c:v>459</c:v>
                </c:pt>
                <c:pt idx="51">
                  <c:v>460</c:v>
                </c:pt>
                <c:pt idx="52">
                  <c:v>461</c:v>
                </c:pt>
                <c:pt idx="53">
                  <c:v>462</c:v>
                </c:pt>
                <c:pt idx="54">
                  <c:v>463</c:v>
                </c:pt>
                <c:pt idx="55">
                  <c:v>464</c:v>
                </c:pt>
                <c:pt idx="56">
                  <c:v>465</c:v>
                </c:pt>
                <c:pt idx="57">
                  <c:v>466</c:v>
                </c:pt>
                <c:pt idx="58">
                  <c:v>467</c:v>
                </c:pt>
                <c:pt idx="59">
                  <c:v>468</c:v>
                </c:pt>
                <c:pt idx="60">
                  <c:v>469</c:v>
                </c:pt>
                <c:pt idx="61">
                  <c:v>470</c:v>
                </c:pt>
                <c:pt idx="62">
                  <c:v>471</c:v>
                </c:pt>
                <c:pt idx="63">
                  <c:v>472</c:v>
                </c:pt>
                <c:pt idx="64">
                  <c:v>473</c:v>
                </c:pt>
                <c:pt idx="65">
                  <c:v>474</c:v>
                </c:pt>
                <c:pt idx="66">
                  <c:v>475</c:v>
                </c:pt>
                <c:pt idx="67">
                  <c:v>476</c:v>
                </c:pt>
                <c:pt idx="68">
                  <c:v>477</c:v>
                </c:pt>
                <c:pt idx="69">
                  <c:v>478</c:v>
                </c:pt>
                <c:pt idx="70">
                  <c:v>479</c:v>
                </c:pt>
                <c:pt idx="71">
                  <c:v>480</c:v>
                </c:pt>
                <c:pt idx="72">
                  <c:v>481</c:v>
                </c:pt>
                <c:pt idx="73">
                  <c:v>482</c:v>
                </c:pt>
                <c:pt idx="74">
                  <c:v>483</c:v>
                </c:pt>
                <c:pt idx="75">
                  <c:v>484</c:v>
                </c:pt>
                <c:pt idx="76">
                  <c:v>485</c:v>
                </c:pt>
                <c:pt idx="77">
                  <c:v>486</c:v>
                </c:pt>
                <c:pt idx="78">
                  <c:v>487</c:v>
                </c:pt>
                <c:pt idx="79">
                  <c:v>488</c:v>
                </c:pt>
                <c:pt idx="80">
                  <c:v>489</c:v>
                </c:pt>
                <c:pt idx="81">
                  <c:v>490</c:v>
                </c:pt>
                <c:pt idx="82">
                  <c:v>491</c:v>
                </c:pt>
                <c:pt idx="83">
                  <c:v>492</c:v>
                </c:pt>
                <c:pt idx="84">
                  <c:v>493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497</c:v>
                </c:pt>
                <c:pt idx="89">
                  <c:v>498</c:v>
                </c:pt>
                <c:pt idx="90">
                  <c:v>499</c:v>
                </c:pt>
                <c:pt idx="91">
                  <c:v>500</c:v>
                </c:pt>
                <c:pt idx="92">
                  <c:v>501</c:v>
                </c:pt>
                <c:pt idx="93">
                  <c:v>502</c:v>
                </c:pt>
                <c:pt idx="94">
                  <c:v>503</c:v>
                </c:pt>
                <c:pt idx="95">
                  <c:v>504</c:v>
                </c:pt>
                <c:pt idx="96">
                  <c:v>505</c:v>
                </c:pt>
                <c:pt idx="97">
                  <c:v>506</c:v>
                </c:pt>
                <c:pt idx="98">
                  <c:v>507</c:v>
                </c:pt>
                <c:pt idx="99">
                  <c:v>508</c:v>
                </c:pt>
                <c:pt idx="100">
                  <c:v>509</c:v>
                </c:pt>
                <c:pt idx="101">
                  <c:v>510</c:v>
                </c:pt>
                <c:pt idx="102">
                  <c:v>511</c:v>
                </c:pt>
                <c:pt idx="103">
                  <c:v>512</c:v>
                </c:pt>
                <c:pt idx="104">
                  <c:v>513</c:v>
                </c:pt>
                <c:pt idx="105">
                  <c:v>514</c:v>
                </c:pt>
                <c:pt idx="106">
                  <c:v>515</c:v>
                </c:pt>
                <c:pt idx="107">
                  <c:v>516</c:v>
                </c:pt>
                <c:pt idx="108">
                  <c:v>517</c:v>
                </c:pt>
                <c:pt idx="109">
                  <c:v>518</c:v>
                </c:pt>
                <c:pt idx="110">
                  <c:v>519</c:v>
                </c:pt>
                <c:pt idx="111">
                  <c:v>520</c:v>
                </c:pt>
                <c:pt idx="112">
                  <c:v>521</c:v>
                </c:pt>
                <c:pt idx="113">
                  <c:v>522</c:v>
                </c:pt>
                <c:pt idx="114">
                  <c:v>523</c:v>
                </c:pt>
                <c:pt idx="115">
                  <c:v>524</c:v>
                </c:pt>
                <c:pt idx="116">
                  <c:v>525</c:v>
                </c:pt>
                <c:pt idx="117">
                  <c:v>526</c:v>
                </c:pt>
                <c:pt idx="118">
                  <c:v>527</c:v>
                </c:pt>
                <c:pt idx="119">
                  <c:v>528</c:v>
                </c:pt>
                <c:pt idx="120">
                  <c:v>529</c:v>
                </c:pt>
                <c:pt idx="121">
                  <c:v>530</c:v>
                </c:pt>
                <c:pt idx="122">
                  <c:v>531</c:v>
                </c:pt>
                <c:pt idx="123">
                  <c:v>532</c:v>
                </c:pt>
                <c:pt idx="124">
                  <c:v>533</c:v>
                </c:pt>
                <c:pt idx="125">
                  <c:v>534</c:v>
                </c:pt>
                <c:pt idx="126">
                  <c:v>535</c:v>
                </c:pt>
                <c:pt idx="127">
                  <c:v>536</c:v>
                </c:pt>
                <c:pt idx="128">
                  <c:v>537</c:v>
                </c:pt>
                <c:pt idx="129">
                  <c:v>538</c:v>
                </c:pt>
                <c:pt idx="130">
                  <c:v>539</c:v>
                </c:pt>
                <c:pt idx="131">
                  <c:v>540</c:v>
                </c:pt>
                <c:pt idx="132">
                  <c:v>541</c:v>
                </c:pt>
                <c:pt idx="133">
                  <c:v>542</c:v>
                </c:pt>
                <c:pt idx="134">
                  <c:v>543</c:v>
                </c:pt>
                <c:pt idx="135">
                  <c:v>544</c:v>
                </c:pt>
                <c:pt idx="136">
                  <c:v>545</c:v>
                </c:pt>
                <c:pt idx="137">
                  <c:v>546</c:v>
                </c:pt>
                <c:pt idx="138">
                  <c:v>547</c:v>
                </c:pt>
                <c:pt idx="139">
                  <c:v>548</c:v>
                </c:pt>
                <c:pt idx="140">
                  <c:v>549</c:v>
                </c:pt>
                <c:pt idx="141">
                  <c:v>550</c:v>
                </c:pt>
                <c:pt idx="142">
                  <c:v>551</c:v>
                </c:pt>
                <c:pt idx="143">
                  <c:v>552</c:v>
                </c:pt>
                <c:pt idx="144">
                  <c:v>553</c:v>
                </c:pt>
                <c:pt idx="145">
                  <c:v>554</c:v>
                </c:pt>
                <c:pt idx="146">
                  <c:v>555</c:v>
                </c:pt>
                <c:pt idx="147">
                  <c:v>556</c:v>
                </c:pt>
                <c:pt idx="148">
                  <c:v>557</c:v>
                </c:pt>
                <c:pt idx="149">
                  <c:v>558</c:v>
                </c:pt>
                <c:pt idx="150">
                  <c:v>559</c:v>
                </c:pt>
                <c:pt idx="151">
                  <c:v>560</c:v>
                </c:pt>
                <c:pt idx="152">
                  <c:v>561</c:v>
                </c:pt>
                <c:pt idx="153">
                  <c:v>562</c:v>
                </c:pt>
                <c:pt idx="154">
                  <c:v>563</c:v>
                </c:pt>
                <c:pt idx="155">
                  <c:v>564</c:v>
                </c:pt>
                <c:pt idx="156">
                  <c:v>565</c:v>
                </c:pt>
                <c:pt idx="157">
                  <c:v>566</c:v>
                </c:pt>
                <c:pt idx="158">
                  <c:v>567</c:v>
                </c:pt>
                <c:pt idx="159">
                  <c:v>568</c:v>
                </c:pt>
                <c:pt idx="160">
                  <c:v>569</c:v>
                </c:pt>
                <c:pt idx="161">
                  <c:v>570</c:v>
                </c:pt>
                <c:pt idx="162">
                  <c:v>571</c:v>
                </c:pt>
                <c:pt idx="163">
                  <c:v>572</c:v>
                </c:pt>
                <c:pt idx="164">
                  <c:v>573</c:v>
                </c:pt>
                <c:pt idx="165">
                  <c:v>574</c:v>
                </c:pt>
                <c:pt idx="166">
                  <c:v>575</c:v>
                </c:pt>
                <c:pt idx="167">
                  <c:v>576</c:v>
                </c:pt>
                <c:pt idx="168">
                  <c:v>577</c:v>
                </c:pt>
                <c:pt idx="169">
                  <c:v>578</c:v>
                </c:pt>
                <c:pt idx="170">
                  <c:v>579</c:v>
                </c:pt>
                <c:pt idx="171">
                  <c:v>580</c:v>
                </c:pt>
                <c:pt idx="172">
                  <c:v>581</c:v>
                </c:pt>
                <c:pt idx="173">
                  <c:v>582</c:v>
                </c:pt>
                <c:pt idx="174">
                  <c:v>583</c:v>
                </c:pt>
                <c:pt idx="175">
                  <c:v>584</c:v>
                </c:pt>
                <c:pt idx="176">
                  <c:v>585</c:v>
                </c:pt>
                <c:pt idx="177">
                  <c:v>586</c:v>
                </c:pt>
                <c:pt idx="178">
                  <c:v>587</c:v>
                </c:pt>
                <c:pt idx="179">
                  <c:v>588</c:v>
                </c:pt>
                <c:pt idx="180">
                  <c:v>589</c:v>
                </c:pt>
                <c:pt idx="181">
                  <c:v>590</c:v>
                </c:pt>
                <c:pt idx="182">
                  <c:v>591</c:v>
                </c:pt>
                <c:pt idx="183">
                  <c:v>592</c:v>
                </c:pt>
                <c:pt idx="184">
                  <c:v>593</c:v>
                </c:pt>
                <c:pt idx="185">
                  <c:v>594</c:v>
                </c:pt>
                <c:pt idx="186">
                  <c:v>595</c:v>
                </c:pt>
                <c:pt idx="187">
                  <c:v>596</c:v>
                </c:pt>
                <c:pt idx="188">
                  <c:v>597</c:v>
                </c:pt>
                <c:pt idx="189">
                  <c:v>598</c:v>
                </c:pt>
                <c:pt idx="190">
                  <c:v>599</c:v>
                </c:pt>
                <c:pt idx="191">
                  <c:v>600</c:v>
                </c:pt>
                <c:pt idx="192">
                  <c:v>601</c:v>
                </c:pt>
                <c:pt idx="193">
                  <c:v>602</c:v>
                </c:pt>
                <c:pt idx="194">
                  <c:v>603</c:v>
                </c:pt>
                <c:pt idx="195">
                  <c:v>604</c:v>
                </c:pt>
                <c:pt idx="196">
                  <c:v>605</c:v>
                </c:pt>
              </c:numCache>
            </c:numRef>
          </c:xVal>
          <c:yVal>
            <c:numRef>
              <c:f>Graph!$G$411:$G$605</c:f>
              <c:numCache>
                <c:formatCode>General</c:formatCode>
                <c:ptCount val="1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2A-BC45-BA109DD60C0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Graph!$A$410:$A$606</c:f>
              <c:numCache>
                <c:formatCode>General</c:formatCode>
                <c:ptCount val="197"/>
                <c:pt idx="0">
                  <c:v>409</c:v>
                </c:pt>
                <c:pt idx="1">
                  <c:v>410</c:v>
                </c:pt>
                <c:pt idx="2">
                  <c:v>411</c:v>
                </c:pt>
                <c:pt idx="3">
                  <c:v>412</c:v>
                </c:pt>
                <c:pt idx="4">
                  <c:v>413</c:v>
                </c:pt>
                <c:pt idx="5">
                  <c:v>414</c:v>
                </c:pt>
                <c:pt idx="6">
                  <c:v>415</c:v>
                </c:pt>
                <c:pt idx="7">
                  <c:v>416</c:v>
                </c:pt>
                <c:pt idx="8">
                  <c:v>417</c:v>
                </c:pt>
                <c:pt idx="9">
                  <c:v>418</c:v>
                </c:pt>
                <c:pt idx="10">
                  <c:v>419</c:v>
                </c:pt>
                <c:pt idx="11">
                  <c:v>420</c:v>
                </c:pt>
                <c:pt idx="12">
                  <c:v>421</c:v>
                </c:pt>
                <c:pt idx="13">
                  <c:v>422</c:v>
                </c:pt>
                <c:pt idx="14">
                  <c:v>423</c:v>
                </c:pt>
                <c:pt idx="15">
                  <c:v>424</c:v>
                </c:pt>
                <c:pt idx="16">
                  <c:v>425</c:v>
                </c:pt>
                <c:pt idx="17">
                  <c:v>426</c:v>
                </c:pt>
                <c:pt idx="18">
                  <c:v>427</c:v>
                </c:pt>
                <c:pt idx="19">
                  <c:v>428</c:v>
                </c:pt>
                <c:pt idx="20">
                  <c:v>429</c:v>
                </c:pt>
                <c:pt idx="21">
                  <c:v>430</c:v>
                </c:pt>
                <c:pt idx="22">
                  <c:v>431</c:v>
                </c:pt>
                <c:pt idx="23">
                  <c:v>432</c:v>
                </c:pt>
                <c:pt idx="24">
                  <c:v>433</c:v>
                </c:pt>
                <c:pt idx="25">
                  <c:v>434</c:v>
                </c:pt>
                <c:pt idx="26">
                  <c:v>435</c:v>
                </c:pt>
                <c:pt idx="27">
                  <c:v>436</c:v>
                </c:pt>
                <c:pt idx="28">
                  <c:v>437</c:v>
                </c:pt>
                <c:pt idx="29">
                  <c:v>438</c:v>
                </c:pt>
                <c:pt idx="30">
                  <c:v>439</c:v>
                </c:pt>
                <c:pt idx="31">
                  <c:v>440</c:v>
                </c:pt>
                <c:pt idx="32">
                  <c:v>441</c:v>
                </c:pt>
                <c:pt idx="33">
                  <c:v>442</c:v>
                </c:pt>
                <c:pt idx="34">
                  <c:v>443</c:v>
                </c:pt>
                <c:pt idx="35">
                  <c:v>444</c:v>
                </c:pt>
                <c:pt idx="36">
                  <c:v>445</c:v>
                </c:pt>
                <c:pt idx="37">
                  <c:v>446</c:v>
                </c:pt>
                <c:pt idx="38">
                  <c:v>447</c:v>
                </c:pt>
                <c:pt idx="39">
                  <c:v>448</c:v>
                </c:pt>
                <c:pt idx="40">
                  <c:v>449</c:v>
                </c:pt>
                <c:pt idx="41">
                  <c:v>450</c:v>
                </c:pt>
                <c:pt idx="42">
                  <c:v>451</c:v>
                </c:pt>
                <c:pt idx="43">
                  <c:v>452</c:v>
                </c:pt>
                <c:pt idx="44">
                  <c:v>453</c:v>
                </c:pt>
                <c:pt idx="45">
                  <c:v>454</c:v>
                </c:pt>
                <c:pt idx="46">
                  <c:v>455</c:v>
                </c:pt>
                <c:pt idx="47">
                  <c:v>456</c:v>
                </c:pt>
                <c:pt idx="48">
                  <c:v>457</c:v>
                </c:pt>
                <c:pt idx="49">
                  <c:v>458</c:v>
                </c:pt>
                <c:pt idx="50">
                  <c:v>459</c:v>
                </c:pt>
                <c:pt idx="51">
                  <c:v>460</c:v>
                </c:pt>
                <c:pt idx="52">
                  <c:v>461</c:v>
                </c:pt>
                <c:pt idx="53">
                  <c:v>462</c:v>
                </c:pt>
                <c:pt idx="54">
                  <c:v>463</c:v>
                </c:pt>
                <c:pt idx="55">
                  <c:v>464</c:v>
                </c:pt>
                <c:pt idx="56">
                  <c:v>465</c:v>
                </c:pt>
                <c:pt idx="57">
                  <c:v>466</c:v>
                </c:pt>
                <c:pt idx="58">
                  <c:v>467</c:v>
                </c:pt>
                <c:pt idx="59">
                  <c:v>468</c:v>
                </c:pt>
                <c:pt idx="60">
                  <c:v>469</c:v>
                </c:pt>
                <c:pt idx="61">
                  <c:v>470</c:v>
                </c:pt>
                <c:pt idx="62">
                  <c:v>471</c:v>
                </c:pt>
                <c:pt idx="63">
                  <c:v>472</c:v>
                </c:pt>
                <c:pt idx="64">
                  <c:v>473</c:v>
                </c:pt>
                <c:pt idx="65">
                  <c:v>474</c:v>
                </c:pt>
                <c:pt idx="66">
                  <c:v>475</c:v>
                </c:pt>
                <c:pt idx="67">
                  <c:v>476</c:v>
                </c:pt>
                <c:pt idx="68">
                  <c:v>477</c:v>
                </c:pt>
                <c:pt idx="69">
                  <c:v>478</c:v>
                </c:pt>
                <c:pt idx="70">
                  <c:v>479</c:v>
                </c:pt>
                <c:pt idx="71">
                  <c:v>480</c:v>
                </c:pt>
                <c:pt idx="72">
                  <c:v>481</c:v>
                </c:pt>
                <c:pt idx="73">
                  <c:v>482</c:v>
                </c:pt>
                <c:pt idx="74">
                  <c:v>483</c:v>
                </c:pt>
                <c:pt idx="75">
                  <c:v>484</c:v>
                </c:pt>
                <c:pt idx="76">
                  <c:v>485</c:v>
                </c:pt>
                <c:pt idx="77">
                  <c:v>486</c:v>
                </c:pt>
                <c:pt idx="78">
                  <c:v>487</c:v>
                </c:pt>
                <c:pt idx="79">
                  <c:v>488</c:v>
                </c:pt>
                <c:pt idx="80">
                  <c:v>489</c:v>
                </c:pt>
                <c:pt idx="81">
                  <c:v>490</c:v>
                </c:pt>
                <c:pt idx="82">
                  <c:v>491</c:v>
                </c:pt>
                <c:pt idx="83">
                  <c:v>492</c:v>
                </c:pt>
                <c:pt idx="84">
                  <c:v>493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497</c:v>
                </c:pt>
                <c:pt idx="89">
                  <c:v>498</c:v>
                </c:pt>
                <c:pt idx="90">
                  <c:v>499</c:v>
                </c:pt>
                <c:pt idx="91">
                  <c:v>500</c:v>
                </c:pt>
                <c:pt idx="92">
                  <c:v>501</c:v>
                </c:pt>
                <c:pt idx="93">
                  <c:v>502</c:v>
                </c:pt>
                <c:pt idx="94">
                  <c:v>503</c:v>
                </c:pt>
                <c:pt idx="95">
                  <c:v>504</c:v>
                </c:pt>
                <c:pt idx="96">
                  <c:v>505</c:v>
                </c:pt>
                <c:pt idx="97">
                  <c:v>506</c:v>
                </c:pt>
                <c:pt idx="98">
                  <c:v>507</c:v>
                </c:pt>
                <c:pt idx="99">
                  <c:v>508</c:v>
                </c:pt>
                <c:pt idx="100">
                  <c:v>509</c:v>
                </c:pt>
                <c:pt idx="101">
                  <c:v>510</c:v>
                </c:pt>
                <c:pt idx="102">
                  <c:v>511</c:v>
                </c:pt>
                <c:pt idx="103">
                  <c:v>512</c:v>
                </c:pt>
                <c:pt idx="104">
                  <c:v>513</c:v>
                </c:pt>
                <c:pt idx="105">
                  <c:v>514</c:v>
                </c:pt>
                <c:pt idx="106">
                  <c:v>515</c:v>
                </c:pt>
                <c:pt idx="107">
                  <c:v>516</c:v>
                </c:pt>
                <c:pt idx="108">
                  <c:v>517</c:v>
                </c:pt>
                <c:pt idx="109">
                  <c:v>518</c:v>
                </c:pt>
                <c:pt idx="110">
                  <c:v>519</c:v>
                </c:pt>
                <c:pt idx="111">
                  <c:v>520</c:v>
                </c:pt>
                <c:pt idx="112">
                  <c:v>521</c:v>
                </c:pt>
                <c:pt idx="113">
                  <c:v>522</c:v>
                </c:pt>
                <c:pt idx="114">
                  <c:v>523</c:v>
                </c:pt>
                <c:pt idx="115">
                  <c:v>524</c:v>
                </c:pt>
                <c:pt idx="116">
                  <c:v>525</c:v>
                </c:pt>
                <c:pt idx="117">
                  <c:v>526</c:v>
                </c:pt>
                <c:pt idx="118">
                  <c:v>527</c:v>
                </c:pt>
                <c:pt idx="119">
                  <c:v>528</c:v>
                </c:pt>
                <c:pt idx="120">
                  <c:v>529</c:v>
                </c:pt>
                <c:pt idx="121">
                  <c:v>530</c:v>
                </c:pt>
                <c:pt idx="122">
                  <c:v>531</c:v>
                </c:pt>
                <c:pt idx="123">
                  <c:v>532</c:v>
                </c:pt>
                <c:pt idx="124">
                  <c:v>533</c:v>
                </c:pt>
                <c:pt idx="125">
                  <c:v>534</c:v>
                </c:pt>
                <c:pt idx="126">
                  <c:v>535</c:v>
                </c:pt>
                <c:pt idx="127">
                  <c:v>536</c:v>
                </c:pt>
                <c:pt idx="128">
                  <c:v>537</c:v>
                </c:pt>
                <c:pt idx="129">
                  <c:v>538</c:v>
                </c:pt>
                <c:pt idx="130">
                  <c:v>539</c:v>
                </c:pt>
                <c:pt idx="131">
                  <c:v>540</c:v>
                </c:pt>
                <c:pt idx="132">
                  <c:v>541</c:v>
                </c:pt>
                <c:pt idx="133">
                  <c:v>542</c:v>
                </c:pt>
                <c:pt idx="134">
                  <c:v>543</c:v>
                </c:pt>
                <c:pt idx="135">
                  <c:v>544</c:v>
                </c:pt>
                <c:pt idx="136">
                  <c:v>545</c:v>
                </c:pt>
                <c:pt idx="137">
                  <c:v>546</c:v>
                </c:pt>
                <c:pt idx="138">
                  <c:v>547</c:v>
                </c:pt>
                <c:pt idx="139">
                  <c:v>548</c:v>
                </c:pt>
                <c:pt idx="140">
                  <c:v>549</c:v>
                </c:pt>
                <c:pt idx="141">
                  <c:v>550</c:v>
                </c:pt>
                <c:pt idx="142">
                  <c:v>551</c:v>
                </c:pt>
                <c:pt idx="143">
                  <c:v>552</c:v>
                </c:pt>
                <c:pt idx="144">
                  <c:v>553</c:v>
                </c:pt>
                <c:pt idx="145">
                  <c:v>554</c:v>
                </c:pt>
                <c:pt idx="146">
                  <c:v>555</c:v>
                </c:pt>
                <c:pt idx="147">
                  <c:v>556</c:v>
                </c:pt>
                <c:pt idx="148">
                  <c:v>557</c:v>
                </c:pt>
                <c:pt idx="149">
                  <c:v>558</c:v>
                </c:pt>
                <c:pt idx="150">
                  <c:v>559</c:v>
                </c:pt>
                <c:pt idx="151">
                  <c:v>560</c:v>
                </c:pt>
                <c:pt idx="152">
                  <c:v>561</c:v>
                </c:pt>
                <c:pt idx="153">
                  <c:v>562</c:v>
                </c:pt>
                <c:pt idx="154">
                  <c:v>563</c:v>
                </c:pt>
                <c:pt idx="155">
                  <c:v>564</c:v>
                </c:pt>
                <c:pt idx="156">
                  <c:v>565</c:v>
                </c:pt>
                <c:pt idx="157">
                  <c:v>566</c:v>
                </c:pt>
                <c:pt idx="158">
                  <c:v>567</c:v>
                </c:pt>
                <c:pt idx="159">
                  <c:v>568</c:v>
                </c:pt>
                <c:pt idx="160">
                  <c:v>569</c:v>
                </c:pt>
                <c:pt idx="161">
                  <c:v>570</c:v>
                </c:pt>
                <c:pt idx="162">
                  <c:v>571</c:v>
                </c:pt>
                <c:pt idx="163">
                  <c:v>572</c:v>
                </c:pt>
                <c:pt idx="164">
                  <c:v>573</c:v>
                </c:pt>
                <c:pt idx="165">
                  <c:v>574</c:v>
                </c:pt>
                <c:pt idx="166">
                  <c:v>575</c:v>
                </c:pt>
                <c:pt idx="167">
                  <c:v>576</c:v>
                </c:pt>
                <c:pt idx="168">
                  <c:v>577</c:v>
                </c:pt>
                <c:pt idx="169">
                  <c:v>578</c:v>
                </c:pt>
                <c:pt idx="170">
                  <c:v>579</c:v>
                </c:pt>
                <c:pt idx="171">
                  <c:v>580</c:v>
                </c:pt>
                <c:pt idx="172">
                  <c:v>581</c:v>
                </c:pt>
                <c:pt idx="173">
                  <c:v>582</c:v>
                </c:pt>
                <c:pt idx="174">
                  <c:v>583</c:v>
                </c:pt>
                <c:pt idx="175">
                  <c:v>584</c:v>
                </c:pt>
                <c:pt idx="176">
                  <c:v>585</c:v>
                </c:pt>
                <c:pt idx="177">
                  <c:v>586</c:v>
                </c:pt>
                <c:pt idx="178">
                  <c:v>587</c:v>
                </c:pt>
                <c:pt idx="179">
                  <c:v>588</c:v>
                </c:pt>
                <c:pt idx="180">
                  <c:v>589</c:v>
                </c:pt>
                <c:pt idx="181">
                  <c:v>590</c:v>
                </c:pt>
                <c:pt idx="182">
                  <c:v>591</c:v>
                </c:pt>
                <c:pt idx="183">
                  <c:v>592</c:v>
                </c:pt>
                <c:pt idx="184">
                  <c:v>593</c:v>
                </c:pt>
                <c:pt idx="185">
                  <c:v>594</c:v>
                </c:pt>
                <c:pt idx="186">
                  <c:v>595</c:v>
                </c:pt>
                <c:pt idx="187">
                  <c:v>596</c:v>
                </c:pt>
                <c:pt idx="188">
                  <c:v>597</c:v>
                </c:pt>
                <c:pt idx="189">
                  <c:v>598</c:v>
                </c:pt>
                <c:pt idx="190">
                  <c:v>599</c:v>
                </c:pt>
                <c:pt idx="191">
                  <c:v>600</c:v>
                </c:pt>
                <c:pt idx="192">
                  <c:v>601</c:v>
                </c:pt>
                <c:pt idx="193">
                  <c:v>602</c:v>
                </c:pt>
                <c:pt idx="194">
                  <c:v>603</c:v>
                </c:pt>
                <c:pt idx="195">
                  <c:v>604</c:v>
                </c:pt>
                <c:pt idx="196">
                  <c:v>605</c:v>
                </c:pt>
              </c:numCache>
            </c:numRef>
          </c:xVal>
          <c:yVal>
            <c:numRef>
              <c:f>Graph!$H$411:$H$605</c:f>
              <c:numCache>
                <c:formatCode>General</c:formatCode>
                <c:ptCount val="1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3E-4F2A-BC45-BA109DD6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5663"/>
        <c:axId val="126446623"/>
      </c:scatterChart>
      <c:valAx>
        <c:axId val="126445663"/>
        <c:scaling>
          <c:orientation val="minMax"/>
          <c:max val="605"/>
          <c:min val="409"/>
        </c:scaling>
        <c:delete val="0"/>
        <c:axPos val="b"/>
        <c:numFmt formatCode="General" sourceLinked="1"/>
        <c:majorTickMark val="out"/>
        <c:minorTickMark val="none"/>
        <c:tickLblPos val="nextTo"/>
        <c:crossAx val="126446623"/>
        <c:crosses val="autoZero"/>
        <c:crossBetween val="midCat"/>
      </c:valAx>
      <c:valAx>
        <c:axId val="126446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445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Graph!$A$609:$A$810</c:f>
              <c:numCache>
                <c:formatCode>General</c:formatCode>
                <c:ptCount val="202"/>
                <c:pt idx="0">
                  <c:v>608</c:v>
                </c:pt>
                <c:pt idx="1">
                  <c:v>609</c:v>
                </c:pt>
                <c:pt idx="2">
                  <c:v>610</c:v>
                </c:pt>
                <c:pt idx="3">
                  <c:v>611</c:v>
                </c:pt>
                <c:pt idx="4">
                  <c:v>612</c:v>
                </c:pt>
                <c:pt idx="5">
                  <c:v>613</c:v>
                </c:pt>
                <c:pt idx="6">
                  <c:v>614</c:v>
                </c:pt>
                <c:pt idx="7">
                  <c:v>615</c:v>
                </c:pt>
                <c:pt idx="8">
                  <c:v>616</c:v>
                </c:pt>
                <c:pt idx="9">
                  <c:v>617</c:v>
                </c:pt>
                <c:pt idx="10">
                  <c:v>618</c:v>
                </c:pt>
                <c:pt idx="11">
                  <c:v>619</c:v>
                </c:pt>
                <c:pt idx="12">
                  <c:v>620</c:v>
                </c:pt>
                <c:pt idx="13">
                  <c:v>621</c:v>
                </c:pt>
                <c:pt idx="14">
                  <c:v>622</c:v>
                </c:pt>
                <c:pt idx="15">
                  <c:v>623</c:v>
                </c:pt>
                <c:pt idx="16">
                  <c:v>624</c:v>
                </c:pt>
                <c:pt idx="17">
                  <c:v>625</c:v>
                </c:pt>
                <c:pt idx="18">
                  <c:v>626</c:v>
                </c:pt>
                <c:pt idx="19">
                  <c:v>627</c:v>
                </c:pt>
                <c:pt idx="20">
                  <c:v>628</c:v>
                </c:pt>
                <c:pt idx="21">
                  <c:v>629</c:v>
                </c:pt>
                <c:pt idx="22">
                  <c:v>630</c:v>
                </c:pt>
                <c:pt idx="23">
                  <c:v>631</c:v>
                </c:pt>
                <c:pt idx="24">
                  <c:v>632</c:v>
                </c:pt>
                <c:pt idx="25">
                  <c:v>633</c:v>
                </c:pt>
                <c:pt idx="26">
                  <c:v>634</c:v>
                </c:pt>
                <c:pt idx="27">
                  <c:v>635</c:v>
                </c:pt>
                <c:pt idx="28">
                  <c:v>636</c:v>
                </c:pt>
                <c:pt idx="29">
                  <c:v>637</c:v>
                </c:pt>
                <c:pt idx="30">
                  <c:v>638</c:v>
                </c:pt>
                <c:pt idx="31">
                  <c:v>639</c:v>
                </c:pt>
                <c:pt idx="32">
                  <c:v>640</c:v>
                </c:pt>
                <c:pt idx="33">
                  <c:v>641</c:v>
                </c:pt>
                <c:pt idx="34">
                  <c:v>642</c:v>
                </c:pt>
                <c:pt idx="35">
                  <c:v>643</c:v>
                </c:pt>
                <c:pt idx="36">
                  <c:v>644</c:v>
                </c:pt>
                <c:pt idx="37">
                  <c:v>645</c:v>
                </c:pt>
                <c:pt idx="38">
                  <c:v>646</c:v>
                </c:pt>
                <c:pt idx="39">
                  <c:v>647</c:v>
                </c:pt>
                <c:pt idx="40">
                  <c:v>648</c:v>
                </c:pt>
                <c:pt idx="41">
                  <c:v>649</c:v>
                </c:pt>
                <c:pt idx="42">
                  <c:v>650</c:v>
                </c:pt>
                <c:pt idx="43">
                  <c:v>651</c:v>
                </c:pt>
                <c:pt idx="44">
                  <c:v>652</c:v>
                </c:pt>
                <c:pt idx="45">
                  <c:v>653</c:v>
                </c:pt>
                <c:pt idx="46">
                  <c:v>654</c:v>
                </c:pt>
                <c:pt idx="47">
                  <c:v>655</c:v>
                </c:pt>
                <c:pt idx="48">
                  <c:v>656</c:v>
                </c:pt>
                <c:pt idx="49">
                  <c:v>657</c:v>
                </c:pt>
                <c:pt idx="50">
                  <c:v>658</c:v>
                </c:pt>
                <c:pt idx="51">
                  <c:v>659</c:v>
                </c:pt>
                <c:pt idx="52">
                  <c:v>660</c:v>
                </c:pt>
                <c:pt idx="53">
                  <c:v>661</c:v>
                </c:pt>
                <c:pt idx="54">
                  <c:v>662</c:v>
                </c:pt>
                <c:pt idx="55">
                  <c:v>663</c:v>
                </c:pt>
                <c:pt idx="56">
                  <c:v>664</c:v>
                </c:pt>
                <c:pt idx="57">
                  <c:v>665</c:v>
                </c:pt>
                <c:pt idx="58">
                  <c:v>666</c:v>
                </c:pt>
                <c:pt idx="59">
                  <c:v>667</c:v>
                </c:pt>
                <c:pt idx="60">
                  <c:v>668</c:v>
                </c:pt>
                <c:pt idx="61">
                  <c:v>669</c:v>
                </c:pt>
                <c:pt idx="62">
                  <c:v>670</c:v>
                </c:pt>
                <c:pt idx="63">
                  <c:v>671</c:v>
                </c:pt>
                <c:pt idx="64">
                  <c:v>672</c:v>
                </c:pt>
                <c:pt idx="65">
                  <c:v>673</c:v>
                </c:pt>
                <c:pt idx="66">
                  <c:v>674</c:v>
                </c:pt>
                <c:pt idx="67">
                  <c:v>675</c:v>
                </c:pt>
                <c:pt idx="68">
                  <c:v>676</c:v>
                </c:pt>
                <c:pt idx="69">
                  <c:v>677</c:v>
                </c:pt>
                <c:pt idx="70">
                  <c:v>678</c:v>
                </c:pt>
                <c:pt idx="71">
                  <c:v>679</c:v>
                </c:pt>
                <c:pt idx="72">
                  <c:v>680</c:v>
                </c:pt>
                <c:pt idx="73">
                  <c:v>681</c:v>
                </c:pt>
                <c:pt idx="74">
                  <c:v>682</c:v>
                </c:pt>
                <c:pt idx="75">
                  <c:v>683</c:v>
                </c:pt>
                <c:pt idx="76">
                  <c:v>684</c:v>
                </c:pt>
                <c:pt idx="77">
                  <c:v>685</c:v>
                </c:pt>
                <c:pt idx="78">
                  <c:v>686</c:v>
                </c:pt>
                <c:pt idx="79">
                  <c:v>687</c:v>
                </c:pt>
                <c:pt idx="80">
                  <c:v>688</c:v>
                </c:pt>
                <c:pt idx="81">
                  <c:v>689</c:v>
                </c:pt>
                <c:pt idx="82">
                  <c:v>690</c:v>
                </c:pt>
                <c:pt idx="83">
                  <c:v>691</c:v>
                </c:pt>
                <c:pt idx="84">
                  <c:v>692</c:v>
                </c:pt>
                <c:pt idx="85">
                  <c:v>693</c:v>
                </c:pt>
                <c:pt idx="86">
                  <c:v>694</c:v>
                </c:pt>
                <c:pt idx="87">
                  <c:v>695</c:v>
                </c:pt>
                <c:pt idx="88">
                  <c:v>696</c:v>
                </c:pt>
                <c:pt idx="89">
                  <c:v>697</c:v>
                </c:pt>
                <c:pt idx="90">
                  <c:v>698</c:v>
                </c:pt>
                <c:pt idx="91">
                  <c:v>699</c:v>
                </c:pt>
                <c:pt idx="92">
                  <c:v>700</c:v>
                </c:pt>
                <c:pt idx="93">
                  <c:v>701</c:v>
                </c:pt>
                <c:pt idx="94">
                  <c:v>702</c:v>
                </c:pt>
                <c:pt idx="95">
                  <c:v>703</c:v>
                </c:pt>
                <c:pt idx="96">
                  <c:v>704</c:v>
                </c:pt>
                <c:pt idx="97">
                  <c:v>705</c:v>
                </c:pt>
                <c:pt idx="98">
                  <c:v>706</c:v>
                </c:pt>
                <c:pt idx="99">
                  <c:v>707</c:v>
                </c:pt>
                <c:pt idx="100">
                  <c:v>708</c:v>
                </c:pt>
                <c:pt idx="101">
                  <c:v>709</c:v>
                </c:pt>
                <c:pt idx="102">
                  <c:v>710</c:v>
                </c:pt>
                <c:pt idx="103">
                  <c:v>711</c:v>
                </c:pt>
                <c:pt idx="104">
                  <c:v>712</c:v>
                </c:pt>
                <c:pt idx="105">
                  <c:v>713</c:v>
                </c:pt>
                <c:pt idx="106">
                  <c:v>714</c:v>
                </c:pt>
                <c:pt idx="107">
                  <c:v>715</c:v>
                </c:pt>
                <c:pt idx="108">
                  <c:v>716</c:v>
                </c:pt>
                <c:pt idx="109">
                  <c:v>717</c:v>
                </c:pt>
                <c:pt idx="110">
                  <c:v>718</c:v>
                </c:pt>
                <c:pt idx="111">
                  <c:v>719</c:v>
                </c:pt>
                <c:pt idx="112">
                  <c:v>720</c:v>
                </c:pt>
                <c:pt idx="113">
                  <c:v>721</c:v>
                </c:pt>
                <c:pt idx="114">
                  <c:v>722</c:v>
                </c:pt>
                <c:pt idx="115">
                  <c:v>723</c:v>
                </c:pt>
                <c:pt idx="116">
                  <c:v>724</c:v>
                </c:pt>
                <c:pt idx="117">
                  <c:v>725</c:v>
                </c:pt>
                <c:pt idx="118">
                  <c:v>726</c:v>
                </c:pt>
                <c:pt idx="119">
                  <c:v>727</c:v>
                </c:pt>
                <c:pt idx="120">
                  <c:v>728</c:v>
                </c:pt>
                <c:pt idx="121">
                  <c:v>729</c:v>
                </c:pt>
                <c:pt idx="122">
                  <c:v>730</c:v>
                </c:pt>
                <c:pt idx="123">
                  <c:v>731</c:v>
                </c:pt>
                <c:pt idx="124">
                  <c:v>732</c:v>
                </c:pt>
                <c:pt idx="125">
                  <c:v>733</c:v>
                </c:pt>
                <c:pt idx="126">
                  <c:v>734</c:v>
                </c:pt>
                <c:pt idx="127">
                  <c:v>735</c:v>
                </c:pt>
                <c:pt idx="128">
                  <c:v>736</c:v>
                </c:pt>
                <c:pt idx="129">
                  <c:v>737</c:v>
                </c:pt>
                <c:pt idx="130">
                  <c:v>738</c:v>
                </c:pt>
                <c:pt idx="131">
                  <c:v>739</c:v>
                </c:pt>
                <c:pt idx="132">
                  <c:v>740</c:v>
                </c:pt>
                <c:pt idx="133">
                  <c:v>741</c:v>
                </c:pt>
                <c:pt idx="134">
                  <c:v>742</c:v>
                </c:pt>
                <c:pt idx="135">
                  <c:v>743</c:v>
                </c:pt>
                <c:pt idx="136">
                  <c:v>744</c:v>
                </c:pt>
                <c:pt idx="137">
                  <c:v>745</c:v>
                </c:pt>
                <c:pt idx="138">
                  <c:v>746</c:v>
                </c:pt>
                <c:pt idx="139">
                  <c:v>747</c:v>
                </c:pt>
                <c:pt idx="140">
                  <c:v>748</c:v>
                </c:pt>
                <c:pt idx="141">
                  <c:v>749</c:v>
                </c:pt>
                <c:pt idx="142">
                  <c:v>750</c:v>
                </c:pt>
                <c:pt idx="143">
                  <c:v>751</c:v>
                </c:pt>
                <c:pt idx="144">
                  <c:v>752</c:v>
                </c:pt>
                <c:pt idx="145">
                  <c:v>753</c:v>
                </c:pt>
                <c:pt idx="146">
                  <c:v>754</c:v>
                </c:pt>
                <c:pt idx="147">
                  <c:v>755</c:v>
                </c:pt>
                <c:pt idx="148">
                  <c:v>756</c:v>
                </c:pt>
                <c:pt idx="149">
                  <c:v>757</c:v>
                </c:pt>
                <c:pt idx="150">
                  <c:v>758</c:v>
                </c:pt>
                <c:pt idx="151">
                  <c:v>759</c:v>
                </c:pt>
                <c:pt idx="152">
                  <c:v>760</c:v>
                </c:pt>
                <c:pt idx="153">
                  <c:v>761</c:v>
                </c:pt>
                <c:pt idx="154">
                  <c:v>762</c:v>
                </c:pt>
                <c:pt idx="155">
                  <c:v>763</c:v>
                </c:pt>
                <c:pt idx="156">
                  <c:v>764</c:v>
                </c:pt>
                <c:pt idx="157">
                  <c:v>765</c:v>
                </c:pt>
                <c:pt idx="158">
                  <c:v>766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770</c:v>
                </c:pt>
                <c:pt idx="163">
                  <c:v>771</c:v>
                </c:pt>
                <c:pt idx="164">
                  <c:v>772</c:v>
                </c:pt>
                <c:pt idx="165">
                  <c:v>773</c:v>
                </c:pt>
                <c:pt idx="166">
                  <c:v>774</c:v>
                </c:pt>
                <c:pt idx="167">
                  <c:v>775</c:v>
                </c:pt>
                <c:pt idx="168">
                  <c:v>776</c:v>
                </c:pt>
                <c:pt idx="169">
                  <c:v>777</c:v>
                </c:pt>
                <c:pt idx="170">
                  <c:v>778</c:v>
                </c:pt>
                <c:pt idx="171">
                  <c:v>779</c:v>
                </c:pt>
                <c:pt idx="172">
                  <c:v>780</c:v>
                </c:pt>
                <c:pt idx="173">
                  <c:v>781</c:v>
                </c:pt>
                <c:pt idx="174">
                  <c:v>782</c:v>
                </c:pt>
                <c:pt idx="175">
                  <c:v>783</c:v>
                </c:pt>
                <c:pt idx="176">
                  <c:v>784</c:v>
                </c:pt>
                <c:pt idx="177">
                  <c:v>785</c:v>
                </c:pt>
                <c:pt idx="178">
                  <c:v>786</c:v>
                </c:pt>
                <c:pt idx="179">
                  <c:v>787</c:v>
                </c:pt>
                <c:pt idx="180">
                  <c:v>788</c:v>
                </c:pt>
                <c:pt idx="181">
                  <c:v>789</c:v>
                </c:pt>
                <c:pt idx="182">
                  <c:v>790</c:v>
                </c:pt>
                <c:pt idx="183">
                  <c:v>791</c:v>
                </c:pt>
                <c:pt idx="184">
                  <c:v>792</c:v>
                </c:pt>
                <c:pt idx="185">
                  <c:v>793</c:v>
                </c:pt>
                <c:pt idx="186">
                  <c:v>794</c:v>
                </c:pt>
                <c:pt idx="187">
                  <c:v>795</c:v>
                </c:pt>
                <c:pt idx="188">
                  <c:v>796</c:v>
                </c:pt>
                <c:pt idx="189">
                  <c:v>797</c:v>
                </c:pt>
                <c:pt idx="190">
                  <c:v>798</c:v>
                </c:pt>
                <c:pt idx="191">
                  <c:v>799</c:v>
                </c:pt>
                <c:pt idx="192">
                  <c:v>800</c:v>
                </c:pt>
                <c:pt idx="193">
                  <c:v>801</c:v>
                </c:pt>
                <c:pt idx="194">
                  <c:v>802</c:v>
                </c:pt>
                <c:pt idx="195">
                  <c:v>803</c:v>
                </c:pt>
                <c:pt idx="196">
                  <c:v>804</c:v>
                </c:pt>
                <c:pt idx="197">
                  <c:v>805</c:v>
                </c:pt>
                <c:pt idx="198">
                  <c:v>806</c:v>
                </c:pt>
                <c:pt idx="199">
                  <c:v>807</c:v>
                </c:pt>
                <c:pt idx="200">
                  <c:v>808</c:v>
                </c:pt>
                <c:pt idx="201">
                  <c:v>809</c:v>
                </c:pt>
              </c:numCache>
            </c:numRef>
          </c:xVal>
          <c:yVal>
            <c:numRef>
              <c:f>Graph!$D$610:$D$809</c:f>
              <c:numCache>
                <c:formatCode>General</c:formatCode>
                <c:ptCount val="200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3-47DA-A993-0C1EFCE2B99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Graph!$A$609:$A$810</c:f>
              <c:numCache>
                <c:formatCode>General</c:formatCode>
                <c:ptCount val="202"/>
                <c:pt idx="0">
                  <c:v>608</c:v>
                </c:pt>
                <c:pt idx="1">
                  <c:v>609</c:v>
                </c:pt>
                <c:pt idx="2">
                  <c:v>610</c:v>
                </c:pt>
                <c:pt idx="3">
                  <c:v>611</c:v>
                </c:pt>
                <c:pt idx="4">
                  <c:v>612</c:v>
                </c:pt>
                <c:pt idx="5">
                  <c:v>613</c:v>
                </c:pt>
                <c:pt idx="6">
                  <c:v>614</c:v>
                </c:pt>
                <c:pt idx="7">
                  <c:v>615</c:v>
                </c:pt>
                <c:pt idx="8">
                  <c:v>616</c:v>
                </c:pt>
                <c:pt idx="9">
                  <c:v>617</c:v>
                </c:pt>
                <c:pt idx="10">
                  <c:v>618</c:v>
                </c:pt>
                <c:pt idx="11">
                  <c:v>619</c:v>
                </c:pt>
                <c:pt idx="12">
                  <c:v>620</c:v>
                </c:pt>
                <c:pt idx="13">
                  <c:v>621</c:v>
                </c:pt>
                <c:pt idx="14">
                  <c:v>622</c:v>
                </c:pt>
                <c:pt idx="15">
                  <c:v>623</c:v>
                </c:pt>
                <c:pt idx="16">
                  <c:v>624</c:v>
                </c:pt>
                <c:pt idx="17">
                  <c:v>625</c:v>
                </c:pt>
                <c:pt idx="18">
                  <c:v>626</c:v>
                </c:pt>
                <c:pt idx="19">
                  <c:v>627</c:v>
                </c:pt>
                <c:pt idx="20">
                  <c:v>628</c:v>
                </c:pt>
                <c:pt idx="21">
                  <c:v>629</c:v>
                </c:pt>
                <c:pt idx="22">
                  <c:v>630</c:v>
                </c:pt>
                <c:pt idx="23">
                  <c:v>631</c:v>
                </c:pt>
                <c:pt idx="24">
                  <c:v>632</c:v>
                </c:pt>
                <c:pt idx="25">
                  <c:v>633</c:v>
                </c:pt>
                <c:pt idx="26">
                  <c:v>634</c:v>
                </c:pt>
                <c:pt idx="27">
                  <c:v>635</c:v>
                </c:pt>
                <c:pt idx="28">
                  <c:v>636</c:v>
                </c:pt>
                <c:pt idx="29">
                  <c:v>637</c:v>
                </c:pt>
                <c:pt idx="30">
                  <c:v>638</c:v>
                </c:pt>
                <c:pt idx="31">
                  <c:v>639</c:v>
                </c:pt>
                <c:pt idx="32">
                  <c:v>640</c:v>
                </c:pt>
                <c:pt idx="33">
                  <c:v>641</c:v>
                </c:pt>
                <c:pt idx="34">
                  <c:v>642</c:v>
                </c:pt>
                <c:pt idx="35">
                  <c:v>643</c:v>
                </c:pt>
                <c:pt idx="36">
                  <c:v>644</c:v>
                </c:pt>
                <c:pt idx="37">
                  <c:v>645</c:v>
                </c:pt>
                <c:pt idx="38">
                  <c:v>646</c:v>
                </c:pt>
                <c:pt idx="39">
                  <c:v>647</c:v>
                </c:pt>
                <c:pt idx="40">
                  <c:v>648</c:v>
                </c:pt>
                <c:pt idx="41">
                  <c:v>649</c:v>
                </c:pt>
                <c:pt idx="42">
                  <c:v>650</c:v>
                </c:pt>
                <c:pt idx="43">
                  <c:v>651</c:v>
                </c:pt>
                <c:pt idx="44">
                  <c:v>652</c:v>
                </c:pt>
                <c:pt idx="45">
                  <c:v>653</c:v>
                </c:pt>
                <c:pt idx="46">
                  <c:v>654</c:v>
                </c:pt>
                <c:pt idx="47">
                  <c:v>655</c:v>
                </c:pt>
                <c:pt idx="48">
                  <c:v>656</c:v>
                </c:pt>
                <c:pt idx="49">
                  <c:v>657</c:v>
                </c:pt>
                <c:pt idx="50">
                  <c:v>658</c:v>
                </c:pt>
                <c:pt idx="51">
                  <c:v>659</c:v>
                </c:pt>
                <c:pt idx="52">
                  <c:v>660</c:v>
                </c:pt>
                <c:pt idx="53">
                  <c:v>661</c:v>
                </c:pt>
                <c:pt idx="54">
                  <c:v>662</c:v>
                </c:pt>
                <c:pt idx="55">
                  <c:v>663</c:v>
                </c:pt>
                <c:pt idx="56">
                  <c:v>664</c:v>
                </c:pt>
                <c:pt idx="57">
                  <c:v>665</c:v>
                </c:pt>
                <c:pt idx="58">
                  <c:v>666</c:v>
                </c:pt>
                <c:pt idx="59">
                  <c:v>667</c:v>
                </c:pt>
                <c:pt idx="60">
                  <c:v>668</c:v>
                </c:pt>
                <c:pt idx="61">
                  <c:v>669</c:v>
                </c:pt>
                <c:pt idx="62">
                  <c:v>670</c:v>
                </c:pt>
                <c:pt idx="63">
                  <c:v>671</c:v>
                </c:pt>
                <c:pt idx="64">
                  <c:v>672</c:v>
                </c:pt>
                <c:pt idx="65">
                  <c:v>673</c:v>
                </c:pt>
                <c:pt idx="66">
                  <c:v>674</c:v>
                </c:pt>
                <c:pt idx="67">
                  <c:v>675</c:v>
                </c:pt>
                <c:pt idx="68">
                  <c:v>676</c:v>
                </c:pt>
                <c:pt idx="69">
                  <c:v>677</c:v>
                </c:pt>
                <c:pt idx="70">
                  <c:v>678</c:v>
                </c:pt>
                <c:pt idx="71">
                  <c:v>679</c:v>
                </c:pt>
                <c:pt idx="72">
                  <c:v>680</c:v>
                </c:pt>
                <c:pt idx="73">
                  <c:v>681</c:v>
                </c:pt>
                <c:pt idx="74">
                  <c:v>682</c:v>
                </c:pt>
                <c:pt idx="75">
                  <c:v>683</c:v>
                </c:pt>
                <c:pt idx="76">
                  <c:v>684</c:v>
                </c:pt>
                <c:pt idx="77">
                  <c:v>685</c:v>
                </c:pt>
                <c:pt idx="78">
                  <c:v>686</c:v>
                </c:pt>
                <c:pt idx="79">
                  <c:v>687</c:v>
                </c:pt>
                <c:pt idx="80">
                  <c:v>688</c:v>
                </c:pt>
                <c:pt idx="81">
                  <c:v>689</c:v>
                </c:pt>
                <c:pt idx="82">
                  <c:v>690</c:v>
                </c:pt>
                <c:pt idx="83">
                  <c:v>691</c:v>
                </c:pt>
                <c:pt idx="84">
                  <c:v>692</c:v>
                </c:pt>
                <c:pt idx="85">
                  <c:v>693</c:v>
                </c:pt>
                <c:pt idx="86">
                  <c:v>694</c:v>
                </c:pt>
                <c:pt idx="87">
                  <c:v>695</c:v>
                </c:pt>
                <c:pt idx="88">
                  <c:v>696</c:v>
                </c:pt>
                <c:pt idx="89">
                  <c:v>697</c:v>
                </c:pt>
                <c:pt idx="90">
                  <c:v>698</c:v>
                </c:pt>
                <c:pt idx="91">
                  <c:v>699</c:v>
                </c:pt>
                <c:pt idx="92">
                  <c:v>700</c:v>
                </c:pt>
                <c:pt idx="93">
                  <c:v>701</c:v>
                </c:pt>
                <c:pt idx="94">
                  <c:v>702</c:v>
                </c:pt>
                <c:pt idx="95">
                  <c:v>703</c:v>
                </c:pt>
                <c:pt idx="96">
                  <c:v>704</c:v>
                </c:pt>
                <c:pt idx="97">
                  <c:v>705</c:v>
                </c:pt>
                <c:pt idx="98">
                  <c:v>706</c:v>
                </c:pt>
                <c:pt idx="99">
                  <c:v>707</c:v>
                </c:pt>
                <c:pt idx="100">
                  <c:v>708</c:v>
                </c:pt>
                <c:pt idx="101">
                  <c:v>709</c:v>
                </c:pt>
                <c:pt idx="102">
                  <c:v>710</c:v>
                </c:pt>
                <c:pt idx="103">
                  <c:v>711</c:v>
                </c:pt>
                <c:pt idx="104">
                  <c:v>712</c:v>
                </c:pt>
                <c:pt idx="105">
                  <c:v>713</c:v>
                </c:pt>
                <c:pt idx="106">
                  <c:v>714</c:v>
                </c:pt>
                <c:pt idx="107">
                  <c:v>715</c:v>
                </c:pt>
                <c:pt idx="108">
                  <c:v>716</c:v>
                </c:pt>
                <c:pt idx="109">
                  <c:v>717</c:v>
                </c:pt>
                <c:pt idx="110">
                  <c:v>718</c:v>
                </c:pt>
                <c:pt idx="111">
                  <c:v>719</c:v>
                </c:pt>
                <c:pt idx="112">
                  <c:v>720</c:v>
                </c:pt>
                <c:pt idx="113">
                  <c:v>721</c:v>
                </c:pt>
                <c:pt idx="114">
                  <c:v>722</c:v>
                </c:pt>
                <c:pt idx="115">
                  <c:v>723</c:v>
                </c:pt>
                <c:pt idx="116">
                  <c:v>724</c:v>
                </c:pt>
                <c:pt idx="117">
                  <c:v>725</c:v>
                </c:pt>
                <c:pt idx="118">
                  <c:v>726</c:v>
                </c:pt>
                <c:pt idx="119">
                  <c:v>727</c:v>
                </c:pt>
                <c:pt idx="120">
                  <c:v>728</c:v>
                </c:pt>
                <c:pt idx="121">
                  <c:v>729</c:v>
                </c:pt>
                <c:pt idx="122">
                  <c:v>730</c:v>
                </c:pt>
                <c:pt idx="123">
                  <c:v>731</c:v>
                </c:pt>
                <c:pt idx="124">
                  <c:v>732</c:v>
                </c:pt>
                <c:pt idx="125">
                  <c:v>733</c:v>
                </c:pt>
                <c:pt idx="126">
                  <c:v>734</c:v>
                </c:pt>
                <c:pt idx="127">
                  <c:v>735</c:v>
                </c:pt>
                <c:pt idx="128">
                  <c:v>736</c:v>
                </c:pt>
                <c:pt idx="129">
                  <c:v>737</c:v>
                </c:pt>
                <c:pt idx="130">
                  <c:v>738</c:v>
                </c:pt>
                <c:pt idx="131">
                  <c:v>739</c:v>
                </c:pt>
                <c:pt idx="132">
                  <c:v>740</c:v>
                </c:pt>
                <c:pt idx="133">
                  <c:v>741</c:v>
                </c:pt>
                <c:pt idx="134">
                  <c:v>742</c:v>
                </c:pt>
                <c:pt idx="135">
                  <c:v>743</c:v>
                </c:pt>
                <c:pt idx="136">
                  <c:v>744</c:v>
                </c:pt>
                <c:pt idx="137">
                  <c:v>745</c:v>
                </c:pt>
                <c:pt idx="138">
                  <c:v>746</c:v>
                </c:pt>
                <c:pt idx="139">
                  <c:v>747</c:v>
                </c:pt>
                <c:pt idx="140">
                  <c:v>748</c:v>
                </c:pt>
                <c:pt idx="141">
                  <c:v>749</c:v>
                </c:pt>
                <c:pt idx="142">
                  <c:v>750</c:v>
                </c:pt>
                <c:pt idx="143">
                  <c:v>751</c:v>
                </c:pt>
                <c:pt idx="144">
                  <c:v>752</c:v>
                </c:pt>
                <c:pt idx="145">
                  <c:v>753</c:v>
                </c:pt>
                <c:pt idx="146">
                  <c:v>754</c:v>
                </c:pt>
                <c:pt idx="147">
                  <c:v>755</c:v>
                </c:pt>
                <c:pt idx="148">
                  <c:v>756</c:v>
                </c:pt>
                <c:pt idx="149">
                  <c:v>757</c:v>
                </c:pt>
                <c:pt idx="150">
                  <c:v>758</c:v>
                </c:pt>
                <c:pt idx="151">
                  <c:v>759</c:v>
                </c:pt>
                <c:pt idx="152">
                  <c:v>760</c:v>
                </c:pt>
                <c:pt idx="153">
                  <c:v>761</c:v>
                </c:pt>
                <c:pt idx="154">
                  <c:v>762</c:v>
                </c:pt>
                <c:pt idx="155">
                  <c:v>763</c:v>
                </c:pt>
                <c:pt idx="156">
                  <c:v>764</c:v>
                </c:pt>
                <c:pt idx="157">
                  <c:v>765</c:v>
                </c:pt>
                <c:pt idx="158">
                  <c:v>766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770</c:v>
                </c:pt>
                <c:pt idx="163">
                  <c:v>771</c:v>
                </c:pt>
                <c:pt idx="164">
                  <c:v>772</c:v>
                </c:pt>
                <c:pt idx="165">
                  <c:v>773</c:v>
                </c:pt>
                <c:pt idx="166">
                  <c:v>774</c:v>
                </c:pt>
                <c:pt idx="167">
                  <c:v>775</c:v>
                </c:pt>
                <c:pt idx="168">
                  <c:v>776</c:v>
                </c:pt>
                <c:pt idx="169">
                  <c:v>777</c:v>
                </c:pt>
                <c:pt idx="170">
                  <c:v>778</c:v>
                </c:pt>
                <c:pt idx="171">
                  <c:v>779</c:v>
                </c:pt>
                <c:pt idx="172">
                  <c:v>780</c:v>
                </c:pt>
                <c:pt idx="173">
                  <c:v>781</c:v>
                </c:pt>
                <c:pt idx="174">
                  <c:v>782</c:v>
                </c:pt>
                <c:pt idx="175">
                  <c:v>783</c:v>
                </c:pt>
                <c:pt idx="176">
                  <c:v>784</c:v>
                </c:pt>
                <c:pt idx="177">
                  <c:v>785</c:v>
                </c:pt>
                <c:pt idx="178">
                  <c:v>786</c:v>
                </c:pt>
                <c:pt idx="179">
                  <c:v>787</c:v>
                </c:pt>
                <c:pt idx="180">
                  <c:v>788</c:v>
                </c:pt>
                <c:pt idx="181">
                  <c:v>789</c:v>
                </c:pt>
                <c:pt idx="182">
                  <c:v>790</c:v>
                </c:pt>
                <c:pt idx="183">
                  <c:v>791</c:v>
                </c:pt>
                <c:pt idx="184">
                  <c:v>792</c:v>
                </c:pt>
                <c:pt idx="185">
                  <c:v>793</c:v>
                </c:pt>
                <c:pt idx="186">
                  <c:v>794</c:v>
                </c:pt>
                <c:pt idx="187">
                  <c:v>795</c:v>
                </c:pt>
                <c:pt idx="188">
                  <c:v>796</c:v>
                </c:pt>
                <c:pt idx="189">
                  <c:v>797</c:v>
                </c:pt>
                <c:pt idx="190">
                  <c:v>798</c:v>
                </c:pt>
                <c:pt idx="191">
                  <c:v>799</c:v>
                </c:pt>
                <c:pt idx="192">
                  <c:v>800</c:v>
                </c:pt>
                <c:pt idx="193">
                  <c:v>801</c:v>
                </c:pt>
                <c:pt idx="194">
                  <c:v>802</c:v>
                </c:pt>
                <c:pt idx="195">
                  <c:v>803</c:v>
                </c:pt>
                <c:pt idx="196">
                  <c:v>804</c:v>
                </c:pt>
                <c:pt idx="197">
                  <c:v>805</c:v>
                </c:pt>
                <c:pt idx="198">
                  <c:v>806</c:v>
                </c:pt>
                <c:pt idx="199">
                  <c:v>807</c:v>
                </c:pt>
                <c:pt idx="200">
                  <c:v>808</c:v>
                </c:pt>
                <c:pt idx="201">
                  <c:v>809</c:v>
                </c:pt>
              </c:numCache>
            </c:numRef>
          </c:xVal>
          <c:yVal>
            <c:numRef>
              <c:f>Graph!$B$610:$B$809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3-47DA-A993-0C1EFCE2B99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Graph!$A$609:$A$810</c:f>
              <c:numCache>
                <c:formatCode>General</c:formatCode>
                <c:ptCount val="202"/>
                <c:pt idx="0">
                  <c:v>608</c:v>
                </c:pt>
                <c:pt idx="1">
                  <c:v>609</c:v>
                </c:pt>
                <c:pt idx="2">
                  <c:v>610</c:v>
                </c:pt>
                <c:pt idx="3">
                  <c:v>611</c:v>
                </c:pt>
                <c:pt idx="4">
                  <c:v>612</c:v>
                </c:pt>
                <c:pt idx="5">
                  <c:v>613</c:v>
                </c:pt>
                <c:pt idx="6">
                  <c:v>614</c:v>
                </c:pt>
                <c:pt idx="7">
                  <c:v>615</c:v>
                </c:pt>
                <c:pt idx="8">
                  <c:v>616</c:v>
                </c:pt>
                <c:pt idx="9">
                  <c:v>617</c:v>
                </c:pt>
                <c:pt idx="10">
                  <c:v>618</c:v>
                </c:pt>
                <c:pt idx="11">
                  <c:v>619</c:v>
                </c:pt>
                <c:pt idx="12">
                  <c:v>620</c:v>
                </c:pt>
                <c:pt idx="13">
                  <c:v>621</c:v>
                </c:pt>
                <c:pt idx="14">
                  <c:v>622</c:v>
                </c:pt>
                <c:pt idx="15">
                  <c:v>623</c:v>
                </c:pt>
                <c:pt idx="16">
                  <c:v>624</c:v>
                </c:pt>
                <c:pt idx="17">
                  <c:v>625</c:v>
                </c:pt>
                <c:pt idx="18">
                  <c:v>626</c:v>
                </c:pt>
                <c:pt idx="19">
                  <c:v>627</c:v>
                </c:pt>
                <c:pt idx="20">
                  <c:v>628</c:v>
                </c:pt>
                <c:pt idx="21">
                  <c:v>629</c:v>
                </c:pt>
                <c:pt idx="22">
                  <c:v>630</c:v>
                </c:pt>
                <c:pt idx="23">
                  <c:v>631</c:v>
                </c:pt>
                <c:pt idx="24">
                  <c:v>632</c:v>
                </c:pt>
                <c:pt idx="25">
                  <c:v>633</c:v>
                </c:pt>
                <c:pt idx="26">
                  <c:v>634</c:v>
                </c:pt>
                <c:pt idx="27">
                  <c:v>635</c:v>
                </c:pt>
                <c:pt idx="28">
                  <c:v>636</c:v>
                </c:pt>
                <c:pt idx="29">
                  <c:v>637</c:v>
                </c:pt>
                <c:pt idx="30">
                  <c:v>638</c:v>
                </c:pt>
                <c:pt idx="31">
                  <c:v>639</c:v>
                </c:pt>
                <c:pt idx="32">
                  <c:v>640</c:v>
                </c:pt>
                <c:pt idx="33">
                  <c:v>641</c:v>
                </c:pt>
                <c:pt idx="34">
                  <c:v>642</c:v>
                </c:pt>
                <c:pt idx="35">
                  <c:v>643</c:v>
                </c:pt>
                <c:pt idx="36">
                  <c:v>644</c:v>
                </c:pt>
                <c:pt idx="37">
                  <c:v>645</c:v>
                </c:pt>
                <c:pt idx="38">
                  <c:v>646</c:v>
                </c:pt>
                <c:pt idx="39">
                  <c:v>647</c:v>
                </c:pt>
                <c:pt idx="40">
                  <c:v>648</c:v>
                </c:pt>
                <c:pt idx="41">
                  <c:v>649</c:v>
                </c:pt>
                <c:pt idx="42">
                  <c:v>650</c:v>
                </c:pt>
                <c:pt idx="43">
                  <c:v>651</c:v>
                </c:pt>
                <c:pt idx="44">
                  <c:v>652</c:v>
                </c:pt>
                <c:pt idx="45">
                  <c:v>653</c:v>
                </c:pt>
                <c:pt idx="46">
                  <c:v>654</c:v>
                </c:pt>
                <c:pt idx="47">
                  <c:v>655</c:v>
                </c:pt>
                <c:pt idx="48">
                  <c:v>656</c:v>
                </c:pt>
                <c:pt idx="49">
                  <c:v>657</c:v>
                </c:pt>
                <c:pt idx="50">
                  <c:v>658</c:v>
                </c:pt>
                <c:pt idx="51">
                  <c:v>659</c:v>
                </c:pt>
                <c:pt idx="52">
                  <c:v>660</c:v>
                </c:pt>
                <c:pt idx="53">
                  <c:v>661</c:v>
                </c:pt>
                <c:pt idx="54">
                  <c:v>662</c:v>
                </c:pt>
                <c:pt idx="55">
                  <c:v>663</c:v>
                </c:pt>
                <c:pt idx="56">
                  <c:v>664</c:v>
                </c:pt>
                <c:pt idx="57">
                  <c:v>665</c:v>
                </c:pt>
                <c:pt idx="58">
                  <c:v>666</c:v>
                </c:pt>
                <c:pt idx="59">
                  <c:v>667</c:v>
                </c:pt>
                <c:pt idx="60">
                  <c:v>668</c:v>
                </c:pt>
                <c:pt idx="61">
                  <c:v>669</c:v>
                </c:pt>
                <c:pt idx="62">
                  <c:v>670</c:v>
                </c:pt>
                <c:pt idx="63">
                  <c:v>671</c:v>
                </c:pt>
                <c:pt idx="64">
                  <c:v>672</c:v>
                </c:pt>
                <c:pt idx="65">
                  <c:v>673</c:v>
                </c:pt>
                <c:pt idx="66">
                  <c:v>674</c:v>
                </c:pt>
                <c:pt idx="67">
                  <c:v>675</c:v>
                </c:pt>
                <c:pt idx="68">
                  <c:v>676</c:v>
                </c:pt>
                <c:pt idx="69">
                  <c:v>677</c:v>
                </c:pt>
                <c:pt idx="70">
                  <c:v>678</c:v>
                </c:pt>
                <c:pt idx="71">
                  <c:v>679</c:v>
                </c:pt>
                <c:pt idx="72">
                  <c:v>680</c:v>
                </c:pt>
                <c:pt idx="73">
                  <c:v>681</c:v>
                </c:pt>
                <c:pt idx="74">
                  <c:v>682</c:v>
                </c:pt>
                <c:pt idx="75">
                  <c:v>683</c:v>
                </c:pt>
                <c:pt idx="76">
                  <c:v>684</c:v>
                </c:pt>
                <c:pt idx="77">
                  <c:v>685</c:v>
                </c:pt>
                <c:pt idx="78">
                  <c:v>686</c:v>
                </c:pt>
                <c:pt idx="79">
                  <c:v>687</c:v>
                </c:pt>
                <c:pt idx="80">
                  <c:v>688</c:v>
                </c:pt>
                <c:pt idx="81">
                  <c:v>689</c:v>
                </c:pt>
                <c:pt idx="82">
                  <c:v>690</c:v>
                </c:pt>
                <c:pt idx="83">
                  <c:v>691</c:v>
                </c:pt>
                <c:pt idx="84">
                  <c:v>692</c:v>
                </c:pt>
                <c:pt idx="85">
                  <c:v>693</c:v>
                </c:pt>
                <c:pt idx="86">
                  <c:v>694</c:v>
                </c:pt>
                <c:pt idx="87">
                  <c:v>695</c:v>
                </c:pt>
                <c:pt idx="88">
                  <c:v>696</c:v>
                </c:pt>
                <c:pt idx="89">
                  <c:v>697</c:v>
                </c:pt>
                <c:pt idx="90">
                  <c:v>698</c:v>
                </c:pt>
                <c:pt idx="91">
                  <c:v>699</c:v>
                </c:pt>
                <c:pt idx="92">
                  <c:v>700</c:v>
                </c:pt>
                <c:pt idx="93">
                  <c:v>701</c:v>
                </c:pt>
                <c:pt idx="94">
                  <c:v>702</c:v>
                </c:pt>
                <c:pt idx="95">
                  <c:v>703</c:v>
                </c:pt>
                <c:pt idx="96">
                  <c:v>704</c:v>
                </c:pt>
                <c:pt idx="97">
                  <c:v>705</c:v>
                </c:pt>
                <c:pt idx="98">
                  <c:v>706</c:v>
                </c:pt>
                <c:pt idx="99">
                  <c:v>707</c:v>
                </c:pt>
                <c:pt idx="100">
                  <c:v>708</c:v>
                </c:pt>
                <c:pt idx="101">
                  <c:v>709</c:v>
                </c:pt>
                <c:pt idx="102">
                  <c:v>710</c:v>
                </c:pt>
                <c:pt idx="103">
                  <c:v>711</c:v>
                </c:pt>
                <c:pt idx="104">
                  <c:v>712</c:v>
                </c:pt>
                <c:pt idx="105">
                  <c:v>713</c:v>
                </c:pt>
                <c:pt idx="106">
                  <c:v>714</c:v>
                </c:pt>
                <c:pt idx="107">
                  <c:v>715</c:v>
                </c:pt>
                <c:pt idx="108">
                  <c:v>716</c:v>
                </c:pt>
                <c:pt idx="109">
                  <c:v>717</c:v>
                </c:pt>
                <c:pt idx="110">
                  <c:v>718</c:v>
                </c:pt>
                <c:pt idx="111">
                  <c:v>719</c:v>
                </c:pt>
                <c:pt idx="112">
                  <c:v>720</c:v>
                </c:pt>
                <c:pt idx="113">
                  <c:v>721</c:v>
                </c:pt>
                <c:pt idx="114">
                  <c:v>722</c:v>
                </c:pt>
                <c:pt idx="115">
                  <c:v>723</c:v>
                </c:pt>
                <c:pt idx="116">
                  <c:v>724</c:v>
                </c:pt>
                <c:pt idx="117">
                  <c:v>725</c:v>
                </c:pt>
                <c:pt idx="118">
                  <c:v>726</c:v>
                </c:pt>
                <c:pt idx="119">
                  <c:v>727</c:v>
                </c:pt>
                <c:pt idx="120">
                  <c:v>728</c:v>
                </c:pt>
                <c:pt idx="121">
                  <c:v>729</c:v>
                </c:pt>
                <c:pt idx="122">
                  <c:v>730</c:v>
                </c:pt>
                <c:pt idx="123">
                  <c:v>731</c:v>
                </c:pt>
                <c:pt idx="124">
                  <c:v>732</c:v>
                </c:pt>
                <c:pt idx="125">
                  <c:v>733</c:v>
                </c:pt>
                <c:pt idx="126">
                  <c:v>734</c:v>
                </c:pt>
                <c:pt idx="127">
                  <c:v>735</c:v>
                </c:pt>
                <c:pt idx="128">
                  <c:v>736</c:v>
                </c:pt>
                <c:pt idx="129">
                  <c:v>737</c:v>
                </c:pt>
                <c:pt idx="130">
                  <c:v>738</c:v>
                </c:pt>
                <c:pt idx="131">
                  <c:v>739</c:v>
                </c:pt>
                <c:pt idx="132">
                  <c:v>740</c:v>
                </c:pt>
                <c:pt idx="133">
                  <c:v>741</c:v>
                </c:pt>
                <c:pt idx="134">
                  <c:v>742</c:v>
                </c:pt>
                <c:pt idx="135">
                  <c:v>743</c:v>
                </c:pt>
                <c:pt idx="136">
                  <c:v>744</c:v>
                </c:pt>
                <c:pt idx="137">
                  <c:v>745</c:v>
                </c:pt>
                <c:pt idx="138">
                  <c:v>746</c:v>
                </c:pt>
                <c:pt idx="139">
                  <c:v>747</c:v>
                </c:pt>
                <c:pt idx="140">
                  <c:v>748</c:v>
                </c:pt>
                <c:pt idx="141">
                  <c:v>749</c:v>
                </c:pt>
                <c:pt idx="142">
                  <c:v>750</c:v>
                </c:pt>
                <c:pt idx="143">
                  <c:v>751</c:v>
                </c:pt>
                <c:pt idx="144">
                  <c:v>752</c:v>
                </c:pt>
                <c:pt idx="145">
                  <c:v>753</c:v>
                </c:pt>
                <c:pt idx="146">
                  <c:v>754</c:v>
                </c:pt>
                <c:pt idx="147">
                  <c:v>755</c:v>
                </c:pt>
                <c:pt idx="148">
                  <c:v>756</c:v>
                </c:pt>
                <c:pt idx="149">
                  <c:v>757</c:v>
                </c:pt>
                <c:pt idx="150">
                  <c:v>758</c:v>
                </c:pt>
                <c:pt idx="151">
                  <c:v>759</c:v>
                </c:pt>
                <c:pt idx="152">
                  <c:v>760</c:v>
                </c:pt>
                <c:pt idx="153">
                  <c:v>761</c:v>
                </c:pt>
                <c:pt idx="154">
                  <c:v>762</c:v>
                </c:pt>
                <c:pt idx="155">
                  <c:v>763</c:v>
                </c:pt>
                <c:pt idx="156">
                  <c:v>764</c:v>
                </c:pt>
                <c:pt idx="157">
                  <c:v>765</c:v>
                </c:pt>
                <c:pt idx="158">
                  <c:v>766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770</c:v>
                </c:pt>
                <c:pt idx="163">
                  <c:v>771</c:v>
                </c:pt>
                <c:pt idx="164">
                  <c:v>772</c:v>
                </c:pt>
                <c:pt idx="165">
                  <c:v>773</c:v>
                </c:pt>
                <c:pt idx="166">
                  <c:v>774</c:v>
                </c:pt>
                <c:pt idx="167">
                  <c:v>775</c:v>
                </c:pt>
                <c:pt idx="168">
                  <c:v>776</c:v>
                </c:pt>
                <c:pt idx="169">
                  <c:v>777</c:v>
                </c:pt>
                <c:pt idx="170">
                  <c:v>778</c:v>
                </c:pt>
                <c:pt idx="171">
                  <c:v>779</c:v>
                </c:pt>
                <c:pt idx="172">
                  <c:v>780</c:v>
                </c:pt>
                <c:pt idx="173">
                  <c:v>781</c:v>
                </c:pt>
                <c:pt idx="174">
                  <c:v>782</c:v>
                </c:pt>
                <c:pt idx="175">
                  <c:v>783</c:v>
                </c:pt>
                <c:pt idx="176">
                  <c:v>784</c:v>
                </c:pt>
                <c:pt idx="177">
                  <c:v>785</c:v>
                </c:pt>
                <c:pt idx="178">
                  <c:v>786</c:v>
                </c:pt>
                <c:pt idx="179">
                  <c:v>787</c:v>
                </c:pt>
                <c:pt idx="180">
                  <c:v>788</c:v>
                </c:pt>
                <c:pt idx="181">
                  <c:v>789</c:v>
                </c:pt>
                <c:pt idx="182">
                  <c:v>790</c:v>
                </c:pt>
                <c:pt idx="183">
                  <c:v>791</c:v>
                </c:pt>
                <c:pt idx="184">
                  <c:v>792</c:v>
                </c:pt>
                <c:pt idx="185">
                  <c:v>793</c:v>
                </c:pt>
                <c:pt idx="186">
                  <c:v>794</c:v>
                </c:pt>
                <c:pt idx="187">
                  <c:v>795</c:v>
                </c:pt>
                <c:pt idx="188">
                  <c:v>796</c:v>
                </c:pt>
                <c:pt idx="189">
                  <c:v>797</c:v>
                </c:pt>
                <c:pt idx="190">
                  <c:v>798</c:v>
                </c:pt>
                <c:pt idx="191">
                  <c:v>799</c:v>
                </c:pt>
                <c:pt idx="192">
                  <c:v>800</c:v>
                </c:pt>
                <c:pt idx="193">
                  <c:v>801</c:v>
                </c:pt>
                <c:pt idx="194">
                  <c:v>802</c:v>
                </c:pt>
                <c:pt idx="195">
                  <c:v>803</c:v>
                </c:pt>
                <c:pt idx="196">
                  <c:v>804</c:v>
                </c:pt>
                <c:pt idx="197">
                  <c:v>805</c:v>
                </c:pt>
                <c:pt idx="198">
                  <c:v>806</c:v>
                </c:pt>
                <c:pt idx="199">
                  <c:v>807</c:v>
                </c:pt>
                <c:pt idx="200">
                  <c:v>808</c:v>
                </c:pt>
                <c:pt idx="201">
                  <c:v>809</c:v>
                </c:pt>
              </c:numCache>
            </c:numRef>
          </c:xVal>
          <c:yVal>
            <c:numRef>
              <c:f>Graph!$C$610:$C$809</c:f>
              <c:numCache>
                <c:formatCode>General</c:formatCode>
                <c:ptCount val="200"/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03-47DA-A993-0C1EFCE2B99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Graph!$A$609:$A$810</c:f>
              <c:numCache>
                <c:formatCode>General</c:formatCode>
                <c:ptCount val="202"/>
                <c:pt idx="0">
                  <c:v>608</c:v>
                </c:pt>
                <c:pt idx="1">
                  <c:v>609</c:v>
                </c:pt>
                <c:pt idx="2">
                  <c:v>610</c:v>
                </c:pt>
                <c:pt idx="3">
                  <c:v>611</c:v>
                </c:pt>
                <c:pt idx="4">
                  <c:v>612</c:v>
                </c:pt>
                <c:pt idx="5">
                  <c:v>613</c:v>
                </c:pt>
                <c:pt idx="6">
                  <c:v>614</c:v>
                </c:pt>
                <c:pt idx="7">
                  <c:v>615</c:v>
                </c:pt>
                <c:pt idx="8">
                  <c:v>616</c:v>
                </c:pt>
                <c:pt idx="9">
                  <c:v>617</c:v>
                </c:pt>
                <c:pt idx="10">
                  <c:v>618</c:v>
                </c:pt>
                <c:pt idx="11">
                  <c:v>619</c:v>
                </c:pt>
                <c:pt idx="12">
                  <c:v>620</c:v>
                </c:pt>
                <c:pt idx="13">
                  <c:v>621</c:v>
                </c:pt>
                <c:pt idx="14">
                  <c:v>622</c:v>
                </c:pt>
                <c:pt idx="15">
                  <c:v>623</c:v>
                </c:pt>
                <c:pt idx="16">
                  <c:v>624</c:v>
                </c:pt>
                <c:pt idx="17">
                  <c:v>625</c:v>
                </c:pt>
                <c:pt idx="18">
                  <c:v>626</c:v>
                </c:pt>
                <c:pt idx="19">
                  <c:v>627</c:v>
                </c:pt>
                <c:pt idx="20">
                  <c:v>628</c:v>
                </c:pt>
                <c:pt idx="21">
                  <c:v>629</c:v>
                </c:pt>
                <c:pt idx="22">
                  <c:v>630</c:v>
                </c:pt>
                <c:pt idx="23">
                  <c:v>631</c:v>
                </c:pt>
                <c:pt idx="24">
                  <c:v>632</c:v>
                </c:pt>
                <c:pt idx="25">
                  <c:v>633</c:v>
                </c:pt>
                <c:pt idx="26">
                  <c:v>634</c:v>
                </c:pt>
                <c:pt idx="27">
                  <c:v>635</c:v>
                </c:pt>
                <c:pt idx="28">
                  <c:v>636</c:v>
                </c:pt>
                <c:pt idx="29">
                  <c:v>637</c:v>
                </c:pt>
                <c:pt idx="30">
                  <c:v>638</c:v>
                </c:pt>
                <c:pt idx="31">
                  <c:v>639</c:v>
                </c:pt>
                <c:pt idx="32">
                  <c:v>640</c:v>
                </c:pt>
                <c:pt idx="33">
                  <c:v>641</c:v>
                </c:pt>
                <c:pt idx="34">
                  <c:v>642</c:v>
                </c:pt>
                <c:pt idx="35">
                  <c:v>643</c:v>
                </c:pt>
                <c:pt idx="36">
                  <c:v>644</c:v>
                </c:pt>
                <c:pt idx="37">
                  <c:v>645</c:v>
                </c:pt>
                <c:pt idx="38">
                  <c:v>646</c:v>
                </c:pt>
                <c:pt idx="39">
                  <c:v>647</c:v>
                </c:pt>
                <c:pt idx="40">
                  <c:v>648</c:v>
                </c:pt>
                <c:pt idx="41">
                  <c:v>649</c:v>
                </c:pt>
                <c:pt idx="42">
                  <c:v>650</c:v>
                </c:pt>
                <c:pt idx="43">
                  <c:v>651</c:v>
                </c:pt>
                <c:pt idx="44">
                  <c:v>652</c:v>
                </c:pt>
                <c:pt idx="45">
                  <c:v>653</c:v>
                </c:pt>
                <c:pt idx="46">
                  <c:v>654</c:v>
                </c:pt>
                <c:pt idx="47">
                  <c:v>655</c:v>
                </c:pt>
                <c:pt idx="48">
                  <c:v>656</c:v>
                </c:pt>
                <c:pt idx="49">
                  <c:v>657</c:v>
                </c:pt>
                <c:pt idx="50">
                  <c:v>658</c:v>
                </c:pt>
                <c:pt idx="51">
                  <c:v>659</c:v>
                </c:pt>
                <c:pt idx="52">
                  <c:v>660</c:v>
                </c:pt>
                <c:pt idx="53">
                  <c:v>661</c:v>
                </c:pt>
                <c:pt idx="54">
                  <c:v>662</c:v>
                </c:pt>
                <c:pt idx="55">
                  <c:v>663</c:v>
                </c:pt>
                <c:pt idx="56">
                  <c:v>664</c:v>
                </c:pt>
                <c:pt idx="57">
                  <c:v>665</c:v>
                </c:pt>
                <c:pt idx="58">
                  <c:v>666</c:v>
                </c:pt>
                <c:pt idx="59">
                  <c:v>667</c:v>
                </c:pt>
                <c:pt idx="60">
                  <c:v>668</c:v>
                </c:pt>
                <c:pt idx="61">
                  <c:v>669</c:v>
                </c:pt>
                <c:pt idx="62">
                  <c:v>670</c:v>
                </c:pt>
                <c:pt idx="63">
                  <c:v>671</c:v>
                </c:pt>
                <c:pt idx="64">
                  <c:v>672</c:v>
                </c:pt>
                <c:pt idx="65">
                  <c:v>673</c:v>
                </c:pt>
                <c:pt idx="66">
                  <c:v>674</c:v>
                </c:pt>
                <c:pt idx="67">
                  <c:v>675</c:v>
                </c:pt>
                <c:pt idx="68">
                  <c:v>676</c:v>
                </c:pt>
                <c:pt idx="69">
                  <c:v>677</c:v>
                </c:pt>
                <c:pt idx="70">
                  <c:v>678</c:v>
                </c:pt>
                <c:pt idx="71">
                  <c:v>679</c:v>
                </c:pt>
                <c:pt idx="72">
                  <c:v>680</c:v>
                </c:pt>
                <c:pt idx="73">
                  <c:v>681</c:v>
                </c:pt>
                <c:pt idx="74">
                  <c:v>682</c:v>
                </c:pt>
                <c:pt idx="75">
                  <c:v>683</c:v>
                </c:pt>
                <c:pt idx="76">
                  <c:v>684</c:v>
                </c:pt>
                <c:pt idx="77">
                  <c:v>685</c:v>
                </c:pt>
                <c:pt idx="78">
                  <c:v>686</c:v>
                </c:pt>
                <c:pt idx="79">
                  <c:v>687</c:v>
                </c:pt>
                <c:pt idx="80">
                  <c:v>688</c:v>
                </c:pt>
                <c:pt idx="81">
                  <c:v>689</c:v>
                </c:pt>
                <c:pt idx="82">
                  <c:v>690</c:v>
                </c:pt>
                <c:pt idx="83">
                  <c:v>691</c:v>
                </c:pt>
                <c:pt idx="84">
                  <c:v>692</c:v>
                </c:pt>
                <c:pt idx="85">
                  <c:v>693</c:v>
                </c:pt>
                <c:pt idx="86">
                  <c:v>694</c:v>
                </c:pt>
                <c:pt idx="87">
                  <c:v>695</c:v>
                </c:pt>
                <c:pt idx="88">
                  <c:v>696</c:v>
                </c:pt>
                <c:pt idx="89">
                  <c:v>697</c:v>
                </c:pt>
                <c:pt idx="90">
                  <c:v>698</c:v>
                </c:pt>
                <c:pt idx="91">
                  <c:v>699</c:v>
                </c:pt>
                <c:pt idx="92">
                  <c:v>700</c:v>
                </c:pt>
                <c:pt idx="93">
                  <c:v>701</c:v>
                </c:pt>
                <c:pt idx="94">
                  <c:v>702</c:v>
                </c:pt>
                <c:pt idx="95">
                  <c:v>703</c:v>
                </c:pt>
                <c:pt idx="96">
                  <c:v>704</c:v>
                </c:pt>
                <c:pt idx="97">
                  <c:v>705</c:v>
                </c:pt>
                <c:pt idx="98">
                  <c:v>706</c:v>
                </c:pt>
                <c:pt idx="99">
                  <c:v>707</c:v>
                </c:pt>
                <c:pt idx="100">
                  <c:v>708</c:v>
                </c:pt>
                <c:pt idx="101">
                  <c:v>709</c:v>
                </c:pt>
                <c:pt idx="102">
                  <c:v>710</c:v>
                </c:pt>
                <c:pt idx="103">
                  <c:v>711</c:v>
                </c:pt>
                <c:pt idx="104">
                  <c:v>712</c:v>
                </c:pt>
                <c:pt idx="105">
                  <c:v>713</c:v>
                </c:pt>
                <c:pt idx="106">
                  <c:v>714</c:v>
                </c:pt>
                <c:pt idx="107">
                  <c:v>715</c:v>
                </c:pt>
                <c:pt idx="108">
                  <c:v>716</c:v>
                </c:pt>
                <c:pt idx="109">
                  <c:v>717</c:v>
                </c:pt>
                <c:pt idx="110">
                  <c:v>718</c:v>
                </c:pt>
                <c:pt idx="111">
                  <c:v>719</c:v>
                </c:pt>
                <c:pt idx="112">
                  <c:v>720</c:v>
                </c:pt>
                <c:pt idx="113">
                  <c:v>721</c:v>
                </c:pt>
                <c:pt idx="114">
                  <c:v>722</c:v>
                </c:pt>
                <c:pt idx="115">
                  <c:v>723</c:v>
                </c:pt>
                <c:pt idx="116">
                  <c:v>724</c:v>
                </c:pt>
                <c:pt idx="117">
                  <c:v>725</c:v>
                </c:pt>
                <c:pt idx="118">
                  <c:v>726</c:v>
                </c:pt>
                <c:pt idx="119">
                  <c:v>727</c:v>
                </c:pt>
                <c:pt idx="120">
                  <c:v>728</c:v>
                </c:pt>
                <c:pt idx="121">
                  <c:v>729</c:v>
                </c:pt>
                <c:pt idx="122">
                  <c:v>730</c:v>
                </c:pt>
                <c:pt idx="123">
                  <c:v>731</c:v>
                </c:pt>
                <c:pt idx="124">
                  <c:v>732</c:v>
                </c:pt>
                <c:pt idx="125">
                  <c:v>733</c:v>
                </c:pt>
                <c:pt idx="126">
                  <c:v>734</c:v>
                </c:pt>
                <c:pt idx="127">
                  <c:v>735</c:v>
                </c:pt>
                <c:pt idx="128">
                  <c:v>736</c:v>
                </c:pt>
                <c:pt idx="129">
                  <c:v>737</c:v>
                </c:pt>
                <c:pt idx="130">
                  <c:v>738</c:v>
                </c:pt>
                <c:pt idx="131">
                  <c:v>739</c:v>
                </c:pt>
                <c:pt idx="132">
                  <c:v>740</c:v>
                </c:pt>
                <c:pt idx="133">
                  <c:v>741</c:v>
                </c:pt>
                <c:pt idx="134">
                  <c:v>742</c:v>
                </c:pt>
                <c:pt idx="135">
                  <c:v>743</c:v>
                </c:pt>
                <c:pt idx="136">
                  <c:v>744</c:v>
                </c:pt>
                <c:pt idx="137">
                  <c:v>745</c:v>
                </c:pt>
                <c:pt idx="138">
                  <c:v>746</c:v>
                </c:pt>
                <c:pt idx="139">
                  <c:v>747</c:v>
                </c:pt>
                <c:pt idx="140">
                  <c:v>748</c:v>
                </c:pt>
                <c:pt idx="141">
                  <c:v>749</c:v>
                </c:pt>
                <c:pt idx="142">
                  <c:v>750</c:v>
                </c:pt>
                <c:pt idx="143">
                  <c:v>751</c:v>
                </c:pt>
                <c:pt idx="144">
                  <c:v>752</c:v>
                </c:pt>
                <c:pt idx="145">
                  <c:v>753</c:v>
                </c:pt>
                <c:pt idx="146">
                  <c:v>754</c:v>
                </c:pt>
                <c:pt idx="147">
                  <c:v>755</c:v>
                </c:pt>
                <c:pt idx="148">
                  <c:v>756</c:v>
                </c:pt>
                <c:pt idx="149">
                  <c:v>757</c:v>
                </c:pt>
                <c:pt idx="150">
                  <c:v>758</c:v>
                </c:pt>
                <c:pt idx="151">
                  <c:v>759</c:v>
                </c:pt>
                <c:pt idx="152">
                  <c:v>760</c:v>
                </c:pt>
                <c:pt idx="153">
                  <c:v>761</c:v>
                </c:pt>
                <c:pt idx="154">
                  <c:v>762</c:v>
                </c:pt>
                <c:pt idx="155">
                  <c:v>763</c:v>
                </c:pt>
                <c:pt idx="156">
                  <c:v>764</c:v>
                </c:pt>
                <c:pt idx="157">
                  <c:v>765</c:v>
                </c:pt>
                <c:pt idx="158">
                  <c:v>766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770</c:v>
                </c:pt>
                <c:pt idx="163">
                  <c:v>771</c:v>
                </c:pt>
                <c:pt idx="164">
                  <c:v>772</c:v>
                </c:pt>
                <c:pt idx="165">
                  <c:v>773</c:v>
                </c:pt>
                <c:pt idx="166">
                  <c:v>774</c:v>
                </c:pt>
                <c:pt idx="167">
                  <c:v>775</c:v>
                </c:pt>
                <c:pt idx="168">
                  <c:v>776</c:v>
                </c:pt>
                <c:pt idx="169">
                  <c:v>777</c:v>
                </c:pt>
                <c:pt idx="170">
                  <c:v>778</c:v>
                </c:pt>
                <c:pt idx="171">
                  <c:v>779</c:v>
                </c:pt>
                <c:pt idx="172">
                  <c:v>780</c:v>
                </c:pt>
                <c:pt idx="173">
                  <c:v>781</c:v>
                </c:pt>
                <c:pt idx="174">
                  <c:v>782</c:v>
                </c:pt>
                <c:pt idx="175">
                  <c:v>783</c:v>
                </c:pt>
                <c:pt idx="176">
                  <c:v>784</c:v>
                </c:pt>
                <c:pt idx="177">
                  <c:v>785</c:v>
                </c:pt>
                <c:pt idx="178">
                  <c:v>786</c:v>
                </c:pt>
                <c:pt idx="179">
                  <c:v>787</c:v>
                </c:pt>
                <c:pt idx="180">
                  <c:v>788</c:v>
                </c:pt>
                <c:pt idx="181">
                  <c:v>789</c:v>
                </c:pt>
                <c:pt idx="182">
                  <c:v>790</c:v>
                </c:pt>
                <c:pt idx="183">
                  <c:v>791</c:v>
                </c:pt>
                <c:pt idx="184">
                  <c:v>792</c:v>
                </c:pt>
                <c:pt idx="185">
                  <c:v>793</c:v>
                </c:pt>
                <c:pt idx="186">
                  <c:v>794</c:v>
                </c:pt>
                <c:pt idx="187">
                  <c:v>795</c:v>
                </c:pt>
                <c:pt idx="188">
                  <c:v>796</c:v>
                </c:pt>
                <c:pt idx="189">
                  <c:v>797</c:v>
                </c:pt>
                <c:pt idx="190">
                  <c:v>798</c:v>
                </c:pt>
                <c:pt idx="191">
                  <c:v>799</c:v>
                </c:pt>
                <c:pt idx="192">
                  <c:v>800</c:v>
                </c:pt>
                <c:pt idx="193">
                  <c:v>801</c:v>
                </c:pt>
                <c:pt idx="194">
                  <c:v>802</c:v>
                </c:pt>
                <c:pt idx="195">
                  <c:v>803</c:v>
                </c:pt>
                <c:pt idx="196">
                  <c:v>804</c:v>
                </c:pt>
                <c:pt idx="197">
                  <c:v>805</c:v>
                </c:pt>
                <c:pt idx="198">
                  <c:v>806</c:v>
                </c:pt>
                <c:pt idx="199">
                  <c:v>807</c:v>
                </c:pt>
                <c:pt idx="200">
                  <c:v>808</c:v>
                </c:pt>
                <c:pt idx="201">
                  <c:v>809</c:v>
                </c:pt>
              </c:numCache>
            </c:numRef>
          </c:xVal>
          <c:yVal>
            <c:numRef>
              <c:f>Graph!$E$610:$E$809</c:f>
              <c:numCache>
                <c:formatCode>General</c:formatCode>
                <c:ptCount val="200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03-47DA-A993-0C1EFCE2B99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Graph!$A$609:$A$810</c:f>
              <c:numCache>
                <c:formatCode>General</c:formatCode>
                <c:ptCount val="202"/>
                <c:pt idx="0">
                  <c:v>608</c:v>
                </c:pt>
                <c:pt idx="1">
                  <c:v>609</c:v>
                </c:pt>
                <c:pt idx="2">
                  <c:v>610</c:v>
                </c:pt>
                <c:pt idx="3">
                  <c:v>611</c:v>
                </c:pt>
                <c:pt idx="4">
                  <c:v>612</c:v>
                </c:pt>
                <c:pt idx="5">
                  <c:v>613</c:v>
                </c:pt>
                <c:pt idx="6">
                  <c:v>614</c:v>
                </c:pt>
                <c:pt idx="7">
                  <c:v>615</c:v>
                </c:pt>
                <c:pt idx="8">
                  <c:v>616</c:v>
                </c:pt>
                <c:pt idx="9">
                  <c:v>617</c:v>
                </c:pt>
                <c:pt idx="10">
                  <c:v>618</c:v>
                </c:pt>
                <c:pt idx="11">
                  <c:v>619</c:v>
                </c:pt>
                <c:pt idx="12">
                  <c:v>620</c:v>
                </c:pt>
                <c:pt idx="13">
                  <c:v>621</c:v>
                </c:pt>
                <c:pt idx="14">
                  <c:v>622</c:v>
                </c:pt>
                <c:pt idx="15">
                  <c:v>623</c:v>
                </c:pt>
                <c:pt idx="16">
                  <c:v>624</c:v>
                </c:pt>
                <c:pt idx="17">
                  <c:v>625</c:v>
                </c:pt>
                <c:pt idx="18">
                  <c:v>626</c:v>
                </c:pt>
                <c:pt idx="19">
                  <c:v>627</c:v>
                </c:pt>
                <c:pt idx="20">
                  <c:v>628</c:v>
                </c:pt>
                <c:pt idx="21">
                  <c:v>629</c:v>
                </c:pt>
                <c:pt idx="22">
                  <c:v>630</c:v>
                </c:pt>
                <c:pt idx="23">
                  <c:v>631</c:v>
                </c:pt>
                <c:pt idx="24">
                  <c:v>632</c:v>
                </c:pt>
                <c:pt idx="25">
                  <c:v>633</c:v>
                </c:pt>
                <c:pt idx="26">
                  <c:v>634</c:v>
                </c:pt>
                <c:pt idx="27">
                  <c:v>635</c:v>
                </c:pt>
                <c:pt idx="28">
                  <c:v>636</c:v>
                </c:pt>
                <c:pt idx="29">
                  <c:v>637</c:v>
                </c:pt>
                <c:pt idx="30">
                  <c:v>638</c:v>
                </c:pt>
                <c:pt idx="31">
                  <c:v>639</c:v>
                </c:pt>
                <c:pt idx="32">
                  <c:v>640</c:v>
                </c:pt>
                <c:pt idx="33">
                  <c:v>641</c:v>
                </c:pt>
                <c:pt idx="34">
                  <c:v>642</c:v>
                </c:pt>
                <c:pt idx="35">
                  <c:v>643</c:v>
                </c:pt>
                <c:pt idx="36">
                  <c:v>644</c:v>
                </c:pt>
                <c:pt idx="37">
                  <c:v>645</c:v>
                </c:pt>
                <c:pt idx="38">
                  <c:v>646</c:v>
                </c:pt>
                <c:pt idx="39">
                  <c:v>647</c:v>
                </c:pt>
                <c:pt idx="40">
                  <c:v>648</c:v>
                </c:pt>
                <c:pt idx="41">
                  <c:v>649</c:v>
                </c:pt>
                <c:pt idx="42">
                  <c:v>650</c:v>
                </c:pt>
                <c:pt idx="43">
                  <c:v>651</c:v>
                </c:pt>
                <c:pt idx="44">
                  <c:v>652</c:v>
                </c:pt>
                <c:pt idx="45">
                  <c:v>653</c:v>
                </c:pt>
                <c:pt idx="46">
                  <c:v>654</c:v>
                </c:pt>
                <c:pt idx="47">
                  <c:v>655</c:v>
                </c:pt>
                <c:pt idx="48">
                  <c:v>656</c:v>
                </c:pt>
                <c:pt idx="49">
                  <c:v>657</c:v>
                </c:pt>
                <c:pt idx="50">
                  <c:v>658</c:v>
                </c:pt>
                <c:pt idx="51">
                  <c:v>659</c:v>
                </c:pt>
                <c:pt idx="52">
                  <c:v>660</c:v>
                </c:pt>
                <c:pt idx="53">
                  <c:v>661</c:v>
                </c:pt>
                <c:pt idx="54">
                  <c:v>662</c:v>
                </c:pt>
                <c:pt idx="55">
                  <c:v>663</c:v>
                </c:pt>
                <c:pt idx="56">
                  <c:v>664</c:v>
                </c:pt>
                <c:pt idx="57">
                  <c:v>665</c:v>
                </c:pt>
                <c:pt idx="58">
                  <c:v>666</c:v>
                </c:pt>
                <c:pt idx="59">
                  <c:v>667</c:v>
                </c:pt>
                <c:pt idx="60">
                  <c:v>668</c:v>
                </c:pt>
                <c:pt idx="61">
                  <c:v>669</c:v>
                </c:pt>
                <c:pt idx="62">
                  <c:v>670</c:v>
                </c:pt>
                <c:pt idx="63">
                  <c:v>671</c:v>
                </c:pt>
                <c:pt idx="64">
                  <c:v>672</c:v>
                </c:pt>
                <c:pt idx="65">
                  <c:v>673</c:v>
                </c:pt>
                <c:pt idx="66">
                  <c:v>674</c:v>
                </c:pt>
                <c:pt idx="67">
                  <c:v>675</c:v>
                </c:pt>
                <c:pt idx="68">
                  <c:v>676</c:v>
                </c:pt>
                <c:pt idx="69">
                  <c:v>677</c:v>
                </c:pt>
                <c:pt idx="70">
                  <c:v>678</c:v>
                </c:pt>
                <c:pt idx="71">
                  <c:v>679</c:v>
                </c:pt>
                <c:pt idx="72">
                  <c:v>680</c:v>
                </c:pt>
                <c:pt idx="73">
                  <c:v>681</c:v>
                </c:pt>
                <c:pt idx="74">
                  <c:v>682</c:v>
                </c:pt>
                <c:pt idx="75">
                  <c:v>683</c:v>
                </c:pt>
                <c:pt idx="76">
                  <c:v>684</c:v>
                </c:pt>
                <c:pt idx="77">
                  <c:v>685</c:v>
                </c:pt>
                <c:pt idx="78">
                  <c:v>686</c:v>
                </c:pt>
                <c:pt idx="79">
                  <c:v>687</c:v>
                </c:pt>
                <c:pt idx="80">
                  <c:v>688</c:v>
                </c:pt>
                <c:pt idx="81">
                  <c:v>689</c:v>
                </c:pt>
                <c:pt idx="82">
                  <c:v>690</c:v>
                </c:pt>
                <c:pt idx="83">
                  <c:v>691</c:v>
                </c:pt>
                <c:pt idx="84">
                  <c:v>692</c:v>
                </c:pt>
                <c:pt idx="85">
                  <c:v>693</c:v>
                </c:pt>
                <c:pt idx="86">
                  <c:v>694</c:v>
                </c:pt>
                <c:pt idx="87">
                  <c:v>695</c:v>
                </c:pt>
                <c:pt idx="88">
                  <c:v>696</c:v>
                </c:pt>
                <c:pt idx="89">
                  <c:v>697</c:v>
                </c:pt>
                <c:pt idx="90">
                  <c:v>698</c:v>
                </c:pt>
                <c:pt idx="91">
                  <c:v>699</c:v>
                </c:pt>
                <c:pt idx="92">
                  <c:v>700</c:v>
                </c:pt>
                <c:pt idx="93">
                  <c:v>701</c:v>
                </c:pt>
                <c:pt idx="94">
                  <c:v>702</c:v>
                </c:pt>
                <c:pt idx="95">
                  <c:v>703</c:v>
                </c:pt>
                <c:pt idx="96">
                  <c:v>704</c:v>
                </c:pt>
                <c:pt idx="97">
                  <c:v>705</c:v>
                </c:pt>
                <c:pt idx="98">
                  <c:v>706</c:v>
                </c:pt>
                <c:pt idx="99">
                  <c:v>707</c:v>
                </c:pt>
                <c:pt idx="100">
                  <c:v>708</c:v>
                </c:pt>
                <c:pt idx="101">
                  <c:v>709</c:v>
                </c:pt>
                <c:pt idx="102">
                  <c:v>710</c:v>
                </c:pt>
                <c:pt idx="103">
                  <c:v>711</c:v>
                </c:pt>
                <c:pt idx="104">
                  <c:v>712</c:v>
                </c:pt>
                <c:pt idx="105">
                  <c:v>713</c:v>
                </c:pt>
                <c:pt idx="106">
                  <c:v>714</c:v>
                </c:pt>
                <c:pt idx="107">
                  <c:v>715</c:v>
                </c:pt>
                <c:pt idx="108">
                  <c:v>716</c:v>
                </c:pt>
                <c:pt idx="109">
                  <c:v>717</c:v>
                </c:pt>
                <c:pt idx="110">
                  <c:v>718</c:v>
                </c:pt>
                <c:pt idx="111">
                  <c:v>719</c:v>
                </c:pt>
                <c:pt idx="112">
                  <c:v>720</c:v>
                </c:pt>
                <c:pt idx="113">
                  <c:v>721</c:v>
                </c:pt>
                <c:pt idx="114">
                  <c:v>722</c:v>
                </c:pt>
                <c:pt idx="115">
                  <c:v>723</c:v>
                </c:pt>
                <c:pt idx="116">
                  <c:v>724</c:v>
                </c:pt>
                <c:pt idx="117">
                  <c:v>725</c:v>
                </c:pt>
                <c:pt idx="118">
                  <c:v>726</c:v>
                </c:pt>
                <c:pt idx="119">
                  <c:v>727</c:v>
                </c:pt>
                <c:pt idx="120">
                  <c:v>728</c:v>
                </c:pt>
                <c:pt idx="121">
                  <c:v>729</c:v>
                </c:pt>
                <c:pt idx="122">
                  <c:v>730</c:v>
                </c:pt>
                <c:pt idx="123">
                  <c:v>731</c:v>
                </c:pt>
                <c:pt idx="124">
                  <c:v>732</c:v>
                </c:pt>
                <c:pt idx="125">
                  <c:v>733</c:v>
                </c:pt>
                <c:pt idx="126">
                  <c:v>734</c:v>
                </c:pt>
                <c:pt idx="127">
                  <c:v>735</c:v>
                </c:pt>
                <c:pt idx="128">
                  <c:v>736</c:v>
                </c:pt>
                <c:pt idx="129">
                  <c:v>737</c:v>
                </c:pt>
                <c:pt idx="130">
                  <c:v>738</c:v>
                </c:pt>
                <c:pt idx="131">
                  <c:v>739</c:v>
                </c:pt>
                <c:pt idx="132">
                  <c:v>740</c:v>
                </c:pt>
                <c:pt idx="133">
                  <c:v>741</c:v>
                </c:pt>
                <c:pt idx="134">
                  <c:v>742</c:v>
                </c:pt>
                <c:pt idx="135">
                  <c:v>743</c:v>
                </c:pt>
                <c:pt idx="136">
                  <c:v>744</c:v>
                </c:pt>
                <c:pt idx="137">
                  <c:v>745</c:v>
                </c:pt>
                <c:pt idx="138">
                  <c:v>746</c:v>
                </c:pt>
                <c:pt idx="139">
                  <c:v>747</c:v>
                </c:pt>
                <c:pt idx="140">
                  <c:v>748</c:v>
                </c:pt>
                <c:pt idx="141">
                  <c:v>749</c:v>
                </c:pt>
                <c:pt idx="142">
                  <c:v>750</c:v>
                </c:pt>
                <c:pt idx="143">
                  <c:v>751</c:v>
                </c:pt>
                <c:pt idx="144">
                  <c:v>752</c:v>
                </c:pt>
                <c:pt idx="145">
                  <c:v>753</c:v>
                </c:pt>
                <c:pt idx="146">
                  <c:v>754</c:v>
                </c:pt>
                <c:pt idx="147">
                  <c:v>755</c:v>
                </c:pt>
                <c:pt idx="148">
                  <c:v>756</c:v>
                </c:pt>
                <c:pt idx="149">
                  <c:v>757</c:v>
                </c:pt>
                <c:pt idx="150">
                  <c:v>758</c:v>
                </c:pt>
                <c:pt idx="151">
                  <c:v>759</c:v>
                </c:pt>
                <c:pt idx="152">
                  <c:v>760</c:v>
                </c:pt>
                <c:pt idx="153">
                  <c:v>761</c:v>
                </c:pt>
                <c:pt idx="154">
                  <c:v>762</c:v>
                </c:pt>
                <c:pt idx="155">
                  <c:v>763</c:v>
                </c:pt>
                <c:pt idx="156">
                  <c:v>764</c:v>
                </c:pt>
                <c:pt idx="157">
                  <c:v>765</c:v>
                </c:pt>
                <c:pt idx="158">
                  <c:v>766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770</c:v>
                </c:pt>
                <c:pt idx="163">
                  <c:v>771</c:v>
                </c:pt>
                <c:pt idx="164">
                  <c:v>772</c:v>
                </c:pt>
                <c:pt idx="165">
                  <c:v>773</c:v>
                </c:pt>
                <c:pt idx="166">
                  <c:v>774</c:v>
                </c:pt>
                <c:pt idx="167">
                  <c:v>775</c:v>
                </c:pt>
                <c:pt idx="168">
                  <c:v>776</c:v>
                </c:pt>
                <c:pt idx="169">
                  <c:v>777</c:v>
                </c:pt>
                <c:pt idx="170">
                  <c:v>778</c:v>
                </c:pt>
                <c:pt idx="171">
                  <c:v>779</c:v>
                </c:pt>
                <c:pt idx="172">
                  <c:v>780</c:v>
                </c:pt>
                <c:pt idx="173">
                  <c:v>781</c:v>
                </c:pt>
                <c:pt idx="174">
                  <c:v>782</c:v>
                </c:pt>
                <c:pt idx="175">
                  <c:v>783</c:v>
                </c:pt>
                <c:pt idx="176">
                  <c:v>784</c:v>
                </c:pt>
                <c:pt idx="177">
                  <c:v>785</c:v>
                </c:pt>
                <c:pt idx="178">
                  <c:v>786</c:v>
                </c:pt>
                <c:pt idx="179">
                  <c:v>787</c:v>
                </c:pt>
                <c:pt idx="180">
                  <c:v>788</c:v>
                </c:pt>
                <c:pt idx="181">
                  <c:v>789</c:v>
                </c:pt>
                <c:pt idx="182">
                  <c:v>790</c:v>
                </c:pt>
                <c:pt idx="183">
                  <c:v>791</c:v>
                </c:pt>
                <c:pt idx="184">
                  <c:v>792</c:v>
                </c:pt>
                <c:pt idx="185">
                  <c:v>793</c:v>
                </c:pt>
                <c:pt idx="186">
                  <c:v>794</c:v>
                </c:pt>
                <c:pt idx="187">
                  <c:v>795</c:v>
                </c:pt>
                <c:pt idx="188">
                  <c:v>796</c:v>
                </c:pt>
                <c:pt idx="189">
                  <c:v>797</c:v>
                </c:pt>
                <c:pt idx="190">
                  <c:v>798</c:v>
                </c:pt>
                <c:pt idx="191">
                  <c:v>799</c:v>
                </c:pt>
                <c:pt idx="192">
                  <c:v>800</c:v>
                </c:pt>
                <c:pt idx="193">
                  <c:v>801</c:v>
                </c:pt>
                <c:pt idx="194">
                  <c:v>802</c:v>
                </c:pt>
                <c:pt idx="195">
                  <c:v>803</c:v>
                </c:pt>
                <c:pt idx="196">
                  <c:v>804</c:v>
                </c:pt>
                <c:pt idx="197">
                  <c:v>805</c:v>
                </c:pt>
                <c:pt idx="198">
                  <c:v>806</c:v>
                </c:pt>
                <c:pt idx="199">
                  <c:v>807</c:v>
                </c:pt>
                <c:pt idx="200">
                  <c:v>808</c:v>
                </c:pt>
                <c:pt idx="201">
                  <c:v>809</c:v>
                </c:pt>
              </c:numCache>
            </c:numRef>
          </c:xVal>
          <c:yVal>
            <c:numRef>
              <c:f>Graph!$G$610:$G$809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03-47DA-A993-0C1EFCE2B99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Graph!$A$609:$A$810</c:f>
              <c:numCache>
                <c:formatCode>General</c:formatCode>
                <c:ptCount val="202"/>
                <c:pt idx="0">
                  <c:v>608</c:v>
                </c:pt>
                <c:pt idx="1">
                  <c:v>609</c:v>
                </c:pt>
                <c:pt idx="2">
                  <c:v>610</c:v>
                </c:pt>
                <c:pt idx="3">
                  <c:v>611</c:v>
                </c:pt>
                <c:pt idx="4">
                  <c:v>612</c:v>
                </c:pt>
                <c:pt idx="5">
                  <c:v>613</c:v>
                </c:pt>
                <c:pt idx="6">
                  <c:v>614</c:v>
                </c:pt>
                <c:pt idx="7">
                  <c:v>615</c:v>
                </c:pt>
                <c:pt idx="8">
                  <c:v>616</c:v>
                </c:pt>
                <c:pt idx="9">
                  <c:v>617</c:v>
                </c:pt>
                <c:pt idx="10">
                  <c:v>618</c:v>
                </c:pt>
                <c:pt idx="11">
                  <c:v>619</c:v>
                </c:pt>
                <c:pt idx="12">
                  <c:v>620</c:v>
                </c:pt>
                <c:pt idx="13">
                  <c:v>621</c:v>
                </c:pt>
                <c:pt idx="14">
                  <c:v>622</c:v>
                </c:pt>
                <c:pt idx="15">
                  <c:v>623</c:v>
                </c:pt>
                <c:pt idx="16">
                  <c:v>624</c:v>
                </c:pt>
                <c:pt idx="17">
                  <c:v>625</c:v>
                </c:pt>
                <c:pt idx="18">
                  <c:v>626</c:v>
                </c:pt>
                <c:pt idx="19">
                  <c:v>627</c:v>
                </c:pt>
                <c:pt idx="20">
                  <c:v>628</c:v>
                </c:pt>
                <c:pt idx="21">
                  <c:v>629</c:v>
                </c:pt>
                <c:pt idx="22">
                  <c:v>630</c:v>
                </c:pt>
                <c:pt idx="23">
                  <c:v>631</c:v>
                </c:pt>
                <c:pt idx="24">
                  <c:v>632</c:v>
                </c:pt>
                <c:pt idx="25">
                  <c:v>633</c:v>
                </c:pt>
                <c:pt idx="26">
                  <c:v>634</c:v>
                </c:pt>
                <c:pt idx="27">
                  <c:v>635</c:v>
                </c:pt>
                <c:pt idx="28">
                  <c:v>636</c:v>
                </c:pt>
                <c:pt idx="29">
                  <c:v>637</c:v>
                </c:pt>
                <c:pt idx="30">
                  <c:v>638</c:v>
                </c:pt>
                <c:pt idx="31">
                  <c:v>639</c:v>
                </c:pt>
                <c:pt idx="32">
                  <c:v>640</c:v>
                </c:pt>
                <c:pt idx="33">
                  <c:v>641</c:v>
                </c:pt>
                <c:pt idx="34">
                  <c:v>642</c:v>
                </c:pt>
                <c:pt idx="35">
                  <c:v>643</c:v>
                </c:pt>
                <c:pt idx="36">
                  <c:v>644</c:v>
                </c:pt>
                <c:pt idx="37">
                  <c:v>645</c:v>
                </c:pt>
                <c:pt idx="38">
                  <c:v>646</c:v>
                </c:pt>
                <c:pt idx="39">
                  <c:v>647</c:v>
                </c:pt>
                <c:pt idx="40">
                  <c:v>648</c:v>
                </c:pt>
                <c:pt idx="41">
                  <c:v>649</c:v>
                </c:pt>
                <c:pt idx="42">
                  <c:v>650</c:v>
                </c:pt>
                <c:pt idx="43">
                  <c:v>651</c:v>
                </c:pt>
                <c:pt idx="44">
                  <c:v>652</c:v>
                </c:pt>
                <c:pt idx="45">
                  <c:v>653</c:v>
                </c:pt>
                <c:pt idx="46">
                  <c:v>654</c:v>
                </c:pt>
                <c:pt idx="47">
                  <c:v>655</c:v>
                </c:pt>
                <c:pt idx="48">
                  <c:v>656</c:v>
                </c:pt>
                <c:pt idx="49">
                  <c:v>657</c:v>
                </c:pt>
                <c:pt idx="50">
                  <c:v>658</c:v>
                </c:pt>
                <c:pt idx="51">
                  <c:v>659</c:v>
                </c:pt>
                <c:pt idx="52">
                  <c:v>660</c:v>
                </c:pt>
                <c:pt idx="53">
                  <c:v>661</c:v>
                </c:pt>
                <c:pt idx="54">
                  <c:v>662</c:v>
                </c:pt>
                <c:pt idx="55">
                  <c:v>663</c:v>
                </c:pt>
                <c:pt idx="56">
                  <c:v>664</c:v>
                </c:pt>
                <c:pt idx="57">
                  <c:v>665</c:v>
                </c:pt>
                <c:pt idx="58">
                  <c:v>666</c:v>
                </c:pt>
                <c:pt idx="59">
                  <c:v>667</c:v>
                </c:pt>
                <c:pt idx="60">
                  <c:v>668</c:v>
                </c:pt>
                <c:pt idx="61">
                  <c:v>669</c:v>
                </c:pt>
                <c:pt idx="62">
                  <c:v>670</c:v>
                </c:pt>
                <c:pt idx="63">
                  <c:v>671</c:v>
                </c:pt>
                <c:pt idx="64">
                  <c:v>672</c:v>
                </c:pt>
                <c:pt idx="65">
                  <c:v>673</c:v>
                </c:pt>
                <c:pt idx="66">
                  <c:v>674</c:v>
                </c:pt>
                <c:pt idx="67">
                  <c:v>675</c:v>
                </c:pt>
                <c:pt idx="68">
                  <c:v>676</c:v>
                </c:pt>
                <c:pt idx="69">
                  <c:v>677</c:v>
                </c:pt>
                <c:pt idx="70">
                  <c:v>678</c:v>
                </c:pt>
                <c:pt idx="71">
                  <c:v>679</c:v>
                </c:pt>
                <c:pt idx="72">
                  <c:v>680</c:v>
                </c:pt>
                <c:pt idx="73">
                  <c:v>681</c:v>
                </c:pt>
                <c:pt idx="74">
                  <c:v>682</c:v>
                </c:pt>
                <c:pt idx="75">
                  <c:v>683</c:v>
                </c:pt>
                <c:pt idx="76">
                  <c:v>684</c:v>
                </c:pt>
                <c:pt idx="77">
                  <c:v>685</c:v>
                </c:pt>
                <c:pt idx="78">
                  <c:v>686</c:v>
                </c:pt>
                <c:pt idx="79">
                  <c:v>687</c:v>
                </c:pt>
                <c:pt idx="80">
                  <c:v>688</c:v>
                </c:pt>
                <c:pt idx="81">
                  <c:v>689</c:v>
                </c:pt>
                <c:pt idx="82">
                  <c:v>690</c:v>
                </c:pt>
                <c:pt idx="83">
                  <c:v>691</c:v>
                </c:pt>
                <c:pt idx="84">
                  <c:v>692</c:v>
                </c:pt>
                <c:pt idx="85">
                  <c:v>693</c:v>
                </c:pt>
                <c:pt idx="86">
                  <c:v>694</c:v>
                </c:pt>
                <c:pt idx="87">
                  <c:v>695</c:v>
                </c:pt>
                <c:pt idx="88">
                  <c:v>696</c:v>
                </c:pt>
                <c:pt idx="89">
                  <c:v>697</c:v>
                </c:pt>
                <c:pt idx="90">
                  <c:v>698</c:v>
                </c:pt>
                <c:pt idx="91">
                  <c:v>699</c:v>
                </c:pt>
                <c:pt idx="92">
                  <c:v>700</c:v>
                </c:pt>
                <c:pt idx="93">
                  <c:v>701</c:v>
                </c:pt>
                <c:pt idx="94">
                  <c:v>702</c:v>
                </c:pt>
                <c:pt idx="95">
                  <c:v>703</c:v>
                </c:pt>
                <c:pt idx="96">
                  <c:v>704</c:v>
                </c:pt>
                <c:pt idx="97">
                  <c:v>705</c:v>
                </c:pt>
                <c:pt idx="98">
                  <c:v>706</c:v>
                </c:pt>
                <c:pt idx="99">
                  <c:v>707</c:v>
                </c:pt>
                <c:pt idx="100">
                  <c:v>708</c:v>
                </c:pt>
                <c:pt idx="101">
                  <c:v>709</c:v>
                </c:pt>
                <c:pt idx="102">
                  <c:v>710</c:v>
                </c:pt>
                <c:pt idx="103">
                  <c:v>711</c:v>
                </c:pt>
                <c:pt idx="104">
                  <c:v>712</c:v>
                </c:pt>
                <c:pt idx="105">
                  <c:v>713</c:v>
                </c:pt>
                <c:pt idx="106">
                  <c:v>714</c:v>
                </c:pt>
                <c:pt idx="107">
                  <c:v>715</c:v>
                </c:pt>
                <c:pt idx="108">
                  <c:v>716</c:v>
                </c:pt>
                <c:pt idx="109">
                  <c:v>717</c:v>
                </c:pt>
                <c:pt idx="110">
                  <c:v>718</c:v>
                </c:pt>
                <c:pt idx="111">
                  <c:v>719</c:v>
                </c:pt>
                <c:pt idx="112">
                  <c:v>720</c:v>
                </c:pt>
                <c:pt idx="113">
                  <c:v>721</c:v>
                </c:pt>
                <c:pt idx="114">
                  <c:v>722</c:v>
                </c:pt>
                <c:pt idx="115">
                  <c:v>723</c:v>
                </c:pt>
                <c:pt idx="116">
                  <c:v>724</c:v>
                </c:pt>
                <c:pt idx="117">
                  <c:v>725</c:v>
                </c:pt>
                <c:pt idx="118">
                  <c:v>726</c:v>
                </c:pt>
                <c:pt idx="119">
                  <c:v>727</c:v>
                </c:pt>
                <c:pt idx="120">
                  <c:v>728</c:v>
                </c:pt>
                <c:pt idx="121">
                  <c:v>729</c:v>
                </c:pt>
                <c:pt idx="122">
                  <c:v>730</c:v>
                </c:pt>
                <c:pt idx="123">
                  <c:v>731</c:v>
                </c:pt>
                <c:pt idx="124">
                  <c:v>732</c:v>
                </c:pt>
                <c:pt idx="125">
                  <c:v>733</c:v>
                </c:pt>
                <c:pt idx="126">
                  <c:v>734</c:v>
                </c:pt>
                <c:pt idx="127">
                  <c:v>735</c:v>
                </c:pt>
                <c:pt idx="128">
                  <c:v>736</c:v>
                </c:pt>
                <c:pt idx="129">
                  <c:v>737</c:v>
                </c:pt>
                <c:pt idx="130">
                  <c:v>738</c:v>
                </c:pt>
                <c:pt idx="131">
                  <c:v>739</c:v>
                </c:pt>
                <c:pt idx="132">
                  <c:v>740</c:v>
                </c:pt>
                <c:pt idx="133">
                  <c:v>741</c:v>
                </c:pt>
                <c:pt idx="134">
                  <c:v>742</c:v>
                </c:pt>
                <c:pt idx="135">
                  <c:v>743</c:v>
                </c:pt>
                <c:pt idx="136">
                  <c:v>744</c:v>
                </c:pt>
                <c:pt idx="137">
                  <c:v>745</c:v>
                </c:pt>
                <c:pt idx="138">
                  <c:v>746</c:v>
                </c:pt>
                <c:pt idx="139">
                  <c:v>747</c:v>
                </c:pt>
                <c:pt idx="140">
                  <c:v>748</c:v>
                </c:pt>
                <c:pt idx="141">
                  <c:v>749</c:v>
                </c:pt>
                <c:pt idx="142">
                  <c:v>750</c:v>
                </c:pt>
                <c:pt idx="143">
                  <c:v>751</c:v>
                </c:pt>
                <c:pt idx="144">
                  <c:v>752</c:v>
                </c:pt>
                <c:pt idx="145">
                  <c:v>753</c:v>
                </c:pt>
                <c:pt idx="146">
                  <c:v>754</c:v>
                </c:pt>
                <c:pt idx="147">
                  <c:v>755</c:v>
                </c:pt>
                <c:pt idx="148">
                  <c:v>756</c:v>
                </c:pt>
                <c:pt idx="149">
                  <c:v>757</c:v>
                </c:pt>
                <c:pt idx="150">
                  <c:v>758</c:v>
                </c:pt>
                <c:pt idx="151">
                  <c:v>759</c:v>
                </c:pt>
                <c:pt idx="152">
                  <c:v>760</c:v>
                </c:pt>
                <c:pt idx="153">
                  <c:v>761</c:v>
                </c:pt>
                <c:pt idx="154">
                  <c:v>762</c:v>
                </c:pt>
                <c:pt idx="155">
                  <c:v>763</c:v>
                </c:pt>
                <c:pt idx="156">
                  <c:v>764</c:v>
                </c:pt>
                <c:pt idx="157">
                  <c:v>765</c:v>
                </c:pt>
                <c:pt idx="158">
                  <c:v>766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770</c:v>
                </c:pt>
                <c:pt idx="163">
                  <c:v>771</c:v>
                </c:pt>
                <c:pt idx="164">
                  <c:v>772</c:v>
                </c:pt>
                <c:pt idx="165">
                  <c:v>773</c:v>
                </c:pt>
                <c:pt idx="166">
                  <c:v>774</c:v>
                </c:pt>
                <c:pt idx="167">
                  <c:v>775</c:v>
                </c:pt>
                <c:pt idx="168">
                  <c:v>776</c:v>
                </c:pt>
                <c:pt idx="169">
                  <c:v>777</c:v>
                </c:pt>
                <c:pt idx="170">
                  <c:v>778</c:v>
                </c:pt>
                <c:pt idx="171">
                  <c:v>779</c:v>
                </c:pt>
                <c:pt idx="172">
                  <c:v>780</c:v>
                </c:pt>
                <c:pt idx="173">
                  <c:v>781</c:v>
                </c:pt>
                <c:pt idx="174">
                  <c:v>782</c:v>
                </c:pt>
                <c:pt idx="175">
                  <c:v>783</c:v>
                </c:pt>
                <c:pt idx="176">
                  <c:v>784</c:v>
                </c:pt>
                <c:pt idx="177">
                  <c:v>785</c:v>
                </c:pt>
                <c:pt idx="178">
                  <c:v>786</c:v>
                </c:pt>
                <c:pt idx="179">
                  <c:v>787</c:v>
                </c:pt>
                <c:pt idx="180">
                  <c:v>788</c:v>
                </c:pt>
                <c:pt idx="181">
                  <c:v>789</c:v>
                </c:pt>
                <c:pt idx="182">
                  <c:v>790</c:v>
                </c:pt>
                <c:pt idx="183">
                  <c:v>791</c:v>
                </c:pt>
                <c:pt idx="184">
                  <c:v>792</c:v>
                </c:pt>
                <c:pt idx="185">
                  <c:v>793</c:v>
                </c:pt>
                <c:pt idx="186">
                  <c:v>794</c:v>
                </c:pt>
                <c:pt idx="187">
                  <c:v>795</c:v>
                </c:pt>
                <c:pt idx="188">
                  <c:v>796</c:v>
                </c:pt>
                <c:pt idx="189">
                  <c:v>797</c:v>
                </c:pt>
                <c:pt idx="190">
                  <c:v>798</c:v>
                </c:pt>
                <c:pt idx="191">
                  <c:v>799</c:v>
                </c:pt>
                <c:pt idx="192">
                  <c:v>800</c:v>
                </c:pt>
                <c:pt idx="193">
                  <c:v>801</c:v>
                </c:pt>
                <c:pt idx="194">
                  <c:v>802</c:v>
                </c:pt>
                <c:pt idx="195">
                  <c:v>803</c:v>
                </c:pt>
                <c:pt idx="196">
                  <c:v>804</c:v>
                </c:pt>
                <c:pt idx="197">
                  <c:v>805</c:v>
                </c:pt>
                <c:pt idx="198">
                  <c:v>806</c:v>
                </c:pt>
                <c:pt idx="199">
                  <c:v>807</c:v>
                </c:pt>
                <c:pt idx="200">
                  <c:v>808</c:v>
                </c:pt>
                <c:pt idx="201">
                  <c:v>809</c:v>
                </c:pt>
              </c:numCache>
            </c:numRef>
          </c:xVal>
          <c:yVal>
            <c:numRef>
              <c:f>Graph!$H$610:$H$809</c:f>
              <c:numCache>
                <c:formatCode>General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03-47DA-A993-0C1EFCE2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60623"/>
        <c:axId val="127440751"/>
      </c:scatterChart>
      <c:valAx>
        <c:axId val="126760623"/>
        <c:scaling>
          <c:orientation val="minMax"/>
          <c:max val="809"/>
          <c:min val="608"/>
        </c:scaling>
        <c:delete val="0"/>
        <c:axPos val="b"/>
        <c:numFmt formatCode="General" sourceLinked="1"/>
        <c:majorTickMark val="out"/>
        <c:minorTickMark val="none"/>
        <c:tickLblPos val="nextTo"/>
        <c:crossAx val="127440751"/>
        <c:crosses val="autoZero"/>
        <c:crossBetween val="midCat"/>
      </c:valAx>
      <c:valAx>
        <c:axId val="127440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760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Graph!$A$813:$A$1113</c:f>
              <c:numCache>
                <c:formatCode>General</c:formatCode>
                <c:ptCount val="301"/>
                <c:pt idx="0">
                  <c:v>812</c:v>
                </c:pt>
                <c:pt idx="1">
                  <c:v>813</c:v>
                </c:pt>
                <c:pt idx="2">
                  <c:v>814</c:v>
                </c:pt>
                <c:pt idx="3">
                  <c:v>815</c:v>
                </c:pt>
                <c:pt idx="4">
                  <c:v>816</c:v>
                </c:pt>
                <c:pt idx="5">
                  <c:v>817</c:v>
                </c:pt>
                <c:pt idx="6">
                  <c:v>818</c:v>
                </c:pt>
                <c:pt idx="7">
                  <c:v>819</c:v>
                </c:pt>
                <c:pt idx="8">
                  <c:v>820</c:v>
                </c:pt>
                <c:pt idx="9">
                  <c:v>821</c:v>
                </c:pt>
                <c:pt idx="10">
                  <c:v>822</c:v>
                </c:pt>
                <c:pt idx="11">
                  <c:v>823</c:v>
                </c:pt>
                <c:pt idx="12">
                  <c:v>824</c:v>
                </c:pt>
                <c:pt idx="13">
                  <c:v>825</c:v>
                </c:pt>
                <c:pt idx="14">
                  <c:v>826</c:v>
                </c:pt>
                <c:pt idx="15">
                  <c:v>827</c:v>
                </c:pt>
                <c:pt idx="16">
                  <c:v>828</c:v>
                </c:pt>
                <c:pt idx="17">
                  <c:v>829</c:v>
                </c:pt>
                <c:pt idx="18">
                  <c:v>830</c:v>
                </c:pt>
                <c:pt idx="19">
                  <c:v>831</c:v>
                </c:pt>
                <c:pt idx="20">
                  <c:v>832</c:v>
                </c:pt>
                <c:pt idx="21">
                  <c:v>833</c:v>
                </c:pt>
                <c:pt idx="22">
                  <c:v>834</c:v>
                </c:pt>
                <c:pt idx="23">
                  <c:v>835</c:v>
                </c:pt>
                <c:pt idx="24">
                  <c:v>836</c:v>
                </c:pt>
                <c:pt idx="25">
                  <c:v>837</c:v>
                </c:pt>
                <c:pt idx="26">
                  <c:v>838</c:v>
                </c:pt>
                <c:pt idx="27">
                  <c:v>839</c:v>
                </c:pt>
                <c:pt idx="28">
                  <c:v>840</c:v>
                </c:pt>
                <c:pt idx="29">
                  <c:v>841</c:v>
                </c:pt>
                <c:pt idx="30">
                  <c:v>842</c:v>
                </c:pt>
                <c:pt idx="31">
                  <c:v>843</c:v>
                </c:pt>
                <c:pt idx="32">
                  <c:v>844</c:v>
                </c:pt>
                <c:pt idx="33">
                  <c:v>845</c:v>
                </c:pt>
                <c:pt idx="34">
                  <c:v>846</c:v>
                </c:pt>
                <c:pt idx="35">
                  <c:v>847</c:v>
                </c:pt>
                <c:pt idx="36">
                  <c:v>848</c:v>
                </c:pt>
                <c:pt idx="37">
                  <c:v>849</c:v>
                </c:pt>
                <c:pt idx="38">
                  <c:v>850</c:v>
                </c:pt>
                <c:pt idx="39">
                  <c:v>851</c:v>
                </c:pt>
                <c:pt idx="40">
                  <c:v>852</c:v>
                </c:pt>
                <c:pt idx="41">
                  <c:v>853</c:v>
                </c:pt>
                <c:pt idx="42">
                  <c:v>854</c:v>
                </c:pt>
                <c:pt idx="43">
                  <c:v>855</c:v>
                </c:pt>
                <c:pt idx="44">
                  <c:v>856</c:v>
                </c:pt>
                <c:pt idx="45">
                  <c:v>857</c:v>
                </c:pt>
                <c:pt idx="46">
                  <c:v>858</c:v>
                </c:pt>
                <c:pt idx="47">
                  <c:v>859</c:v>
                </c:pt>
                <c:pt idx="48">
                  <c:v>860</c:v>
                </c:pt>
                <c:pt idx="49">
                  <c:v>861</c:v>
                </c:pt>
                <c:pt idx="50">
                  <c:v>862</c:v>
                </c:pt>
                <c:pt idx="51">
                  <c:v>863</c:v>
                </c:pt>
                <c:pt idx="52">
                  <c:v>864</c:v>
                </c:pt>
                <c:pt idx="53">
                  <c:v>865</c:v>
                </c:pt>
                <c:pt idx="54">
                  <c:v>866</c:v>
                </c:pt>
                <c:pt idx="55">
                  <c:v>867</c:v>
                </c:pt>
                <c:pt idx="56">
                  <c:v>868</c:v>
                </c:pt>
                <c:pt idx="57">
                  <c:v>869</c:v>
                </c:pt>
                <c:pt idx="58">
                  <c:v>870</c:v>
                </c:pt>
                <c:pt idx="59">
                  <c:v>871</c:v>
                </c:pt>
                <c:pt idx="60">
                  <c:v>872</c:v>
                </c:pt>
                <c:pt idx="61">
                  <c:v>873</c:v>
                </c:pt>
                <c:pt idx="62">
                  <c:v>874</c:v>
                </c:pt>
                <c:pt idx="63">
                  <c:v>875</c:v>
                </c:pt>
                <c:pt idx="64">
                  <c:v>876</c:v>
                </c:pt>
                <c:pt idx="65">
                  <c:v>877</c:v>
                </c:pt>
                <c:pt idx="66">
                  <c:v>878</c:v>
                </c:pt>
                <c:pt idx="67">
                  <c:v>879</c:v>
                </c:pt>
                <c:pt idx="68">
                  <c:v>880</c:v>
                </c:pt>
                <c:pt idx="69">
                  <c:v>881</c:v>
                </c:pt>
                <c:pt idx="70">
                  <c:v>882</c:v>
                </c:pt>
                <c:pt idx="71">
                  <c:v>883</c:v>
                </c:pt>
                <c:pt idx="72">
                  <c:v>884</c:v>
                </c:pt>
                <c:pt idx="73">
                  <c:v>885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889</c:v>
                </c:pt>
                <c:pt idx="78">
                  <c:v>890</c:v>
                </c:pt>
                <c:pt idx="79">
                  <c:v>891</c:v>
                </c:pt>
                <c:pt idx="80">
                  <c:v>892</c:v>
                </c:pt>
                <c:pt idx="81">
                  <c:v>893</c:v>
                </c:pt>
                <c:pt idx="82">
                  <c:v>894</c:v>
                </c:pt>
                <c:pt idx="83">
                  <c:v>895</c:v>
                </c:pt>
                <c:pt idx="84">
                  <c:v>896</c:v>
                </c:pt>
                <c:pt idx="85">
                  <c:v>897</c:v>
                </c:pt>
                <c:pt idx="86">
                  <c:v>898</c:v>
                </c:pt>
                <c:pt idx="87">
                  <c:v>899</c:v>
                </c:pt>
                <c:pt idx="88">
                  <c:v>900</c:v>
                </c:pt>
                <c:pt idx="89">
                  <c:v>901</c:v>
                </c:pt>
                <c:pt idx="90">
                  <c:v>902</c:v>
                </c:pt>
                <c:pt idx="91">
                  <c:v>903</c:v>
                </c:pt>
                <c:pt idx="92">
                  <c:v>904</c:v>
                </c:pt>
                <c:pt idx="93">
                  <c:v>905</c:v>
                </c:pt>
                <c:pt idx="94">
                  <c:v>906</c:v>
                </c:pt>
                <c:pt idx="95">
                  <c:v>907</c:v>
                </c:pt>
                <c:pt idx="96">
                  <c:v>908</c:v>
                </c:pt>
                <c:pt idx="97">
                  <c:v>909</c:v>
                </c:pt>
                <c:pt idx="98">
                  <c:v>910</c:v>
                </c:pt>
                <c:pt idx="99">
                  <c:v>911</c:v>
                </c:pt>
                <c:pt idx="100">
                  <c:v>912</c:v>
                </c:pt>
                <c:pt idx="101">
                  <c:v>913</c:v>
                </c:pt>
                <c:pt idx="102">
                  <c:v>914</c:v>
                </c:pt>
                <c:pt idx="103">
                  <c:v>915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934</c:v>
                </c:pt>
                <c:pt idx="123">
                  <c:v>935</c:v>
                </c:pt>
                <c:pt idx="124">
                  <c:v>936</c:v>
                </c:pt>
                <c:pt idx="125">
                  <c:v>937</c:v>
                </c:pt>
                <c:pt idx="126">
                  <c:v>938</c:v>
                </c:pt>
                <c:pt idx="127">
                  <c:v>939</c:v>
                </c:pt>
                <c:pt idx="128">
                  <c:v>940</c:v>
                </c:pt>
                <c:pt idx="129">
                  <c:v>941</c:v>
                </c:pt>
                <c:pt idx="130">
                  <c:v>942</c:v>
                </c:pt>
                <c:pt idx="131">
                  <c:v>943</c:v>
                </c:pt>
                <c:pt idx="132">
                  <c:v>944</c:v>
                </c:pt>
                <c:pt idx="133">
                  <c:v>945</c:v>
                </c:pt>
                <c:pt idx="134">
                  <c:v>946</c:v>
                </c:pt>
                <c:pt idx="135">
                  <c:v>947</c:v>
                </c:pt>
                <c:pt idx="136">
                  <c:v>948</c:v>
                </c:pt>
                <c:pt idx="137">
                  <c:v>949</c:v>
                </c:pt>
                <c:pt idx="138">
                  <c:v>950</c:v>
                </c:pt>
                <c:pt idx="139">
                  <c:v>951</c:v>
                </c:pt>
                <c:pt idx="140">
                  <c:v>952</c:v>
                </c:pt>
                <c:pt idx="141">
                  <c:v>953</c:v>
                </c:pt>
                <c:pt idx="142">
                  <c:v>954</c:v>
                </c:pt>
                <c:pt idx="143">
                  <c:v>955</c:v>
                </c:pt>
                <c:pt idx="144">
                  <c:v>956</c:v>
                </c:pt>
                <c:pt idx="145">
                  <c:v>957</c:v>
                </c:pt>
                <c:pt idx="146">
                  <c:v>958</c:v>
                </c:pt>
                <c:pt idx="147">
                  <c:v>959</c:v>
                </c:pt>
                <c:pt idx="148">
                  <c:v>960</c:v>
                </c:pt>
                <c:pt idx="149">
                  <c:v>961</c:v>
                </c:pt>
                <c:pt idx="150">
                  <c:v>962</c:v>
                </c:pt>
                <c:pt idx="151">
                  <c:v>963</c:v>
                </c:pt>
                <c:pt idx="152">
                  <c:v>964</c:v>
                </c:pt>
                <c:pt idx="153">
                  <c:v>965</c:v>
                </c:pt>
                <c:pt idx="154">
                  <c:v>966</c:v>
                </c:pt>
                <c:pt idx="155">
                  <c:v>967</c:v>
                </c:pt>
                <c:pt idx="156">
                  <c:v>968</c:v>
                </c:pt>
                <c:pt idx="157">
                  <c:v>969</c:v>
                </c:pt>
                <c:pt idx="158">
                  <c:v>970</c:v>
                </c:pt>
                <c:pt idx="159">
                  <c:v>971</c:v>
                </c:pt>
                <c:pt idx="160">
                  <c:v>972</c:v>
                </c:pt>
                <c:pt idx="161">
                  <c:v>973</c:v>
                </c:pt>
                <c:pt idx="162">
                  <c:v>974</c:v>
                </c:pt>
                <c:pt idx="163">
                  <c:v>975</c:v>
                </c:pt>
                <c:pt idx="164">
                  <c:v>976</c:v>
                </c:pt>
                <c:pt idx="165">
                  <c:v>977</c:v>
                </c:pt>
                <c:pt idx="166">
                  <c:v>978</c:v>
                </c:pt>
                <c:pt idx="167">
                  <c:v>979</c:v>
                </c:pt>
                <c:pt idx="168">
                  <c:v>980</c:v>
                </c:pt>
                <c:pt idx="169">
                  <c:v>981</c:v>
                </c:pt>
                <c:pt idx="170">
                  <c:v>982</c:v>
                </c:pt>
                <c:pt idx="171">
                  <c:v>983</c:v>
                </c:pt>
                <c:pt idx="172">
                  <c:v>984</c:v>
                </c:pt>
                <c:pt idx="173">
                  <c:v>985</c:v>
                </c:pt>
                <c:pt idx="174">
                  <c:v>986</c:v>
                </c:pt>
                <c:pt idx="175">
                  <c:v>987</c:v>
                </c:pt>
                <c:pt idx="176">
                  <c:v>988</c:v>
                </c:pt>
                <c:pt idx="177">
                  <c:v>989</c:v>
                </c:pt>
                <c:pt idx="178">
                  <c:v>990</c:v>
                </c:pt>
                <c:pt idx="179">
                  <c:v>991</c:v>
                </c:pt>
                <c:pt idx="180">
                  <c:v>992</c:v>
                </c:pt>
                <c:pt idx="181">
                  <c:v>993</c:v>
                </c:pt>
                <c:pt idx="182">
                  <c:v>994</c:v>
                </c:pt>
                <c:pt idx="183">
                  <c:v>995</c:v>
                </c:pt>
                <c:pt idx="184">
                  <c:v>996</c:v>
                </c:pt>
                <c:pt idx="185">
                  <c:v>997</c:v>
                </c:pt>
                <c:pt idx="186">
                  <c:v>998</c:v>
                </c:pt>
                <c:pt idx="187">
                  <c:v>999</c:v>
                </c:pt>
                <c:pt idx="188">
                  <c:v>1000</c:v>
                </c:pt>
                <c:pt idx="189">
                  <c:v>1001</c:v>
                </c:pt>
                <c:pt idx="190">
                  <c:v>1002</c:v>
                </c:pt>
                <c:pt idx="191">
                  <c:v>1003</c:v>
                </c:pt>
                <c:pt idx="192">
                  <c:v>1004</c:v>
                </c:pt>
                <c:pt idx="193">
                  <c:v>1005</c:v>
                </c:pt>
                <c:pt idx="194">
                  <c:v>1006</c:v>
                </c:pt>
                <c:pt idx="195">
                  <c:v>1007</c:v>
                </c:pt>
                <c:pt idx="196">
                  <c:v>1008</c:v>
                </c:pt>
                <c:pt idx="197">
                  <c:v>1009</c:v>
                </c:pt>
                <c:pt idx="198">
                  <c:v>1010</c:v>
                </c:pt>
                <c:pt idx="199">
                  <c:v>1011</c:v>
                </c:pt>
                <c:pt idx="200">
                  <c:v>1012</c:v>
                </c:pt>
                <c:pt idx="201">
                  <c:v>1013</c:v>
                </c:pt>
                <c:pt idx="202">
                  <c:v>1014</c:v>
                </c:pt>
                <c:pt idx="203">
                  <c:v>1015</c:v>
                </c:pt>
                <c:pt idx="204">
                  <c:v>1016</c:v>
                </c:pt>
                <c:pt idx="205">
                  <c:v>1017</c:v>
                </c:pt>
                <c:pt idx="206">
                  <c:v>1018</c:v>
                </c:pt>
                <c:pt idx="207">
                  <c:v>1019</c:v>
                </c:pt>
                <c:pt idx="208">
                  <c:v>1020</c:v>
                </c:pt>
                <c:pt idx="209">
                  <c:v>1021</c:v>
                </c:pt>
                <c:pt idx="210">
                  <c:v>1022</c:v>
                </c:pt>
                <c:pt idx="211">
                  <c:v>1023</c:v>
                </c:pt>
                <c:pt idx="212">
                  <c:v>1024</c:v>
                </c:pt>
                <c:pt idx="213">
                  <c:v>1025</c:v>
                </c:pt>
                <c:pt idx="214">
                  <c:v>1026</c:v>
                </c:pt>
                <c:pt idx="215">
                  <c:v>1027</c:v>
                </c:pt>
                <c:pt idx="216">
                  <c:v>1028</c:v>
                </c:pt>
                <c:pt idx="217">
                  <c:v>1029</c:v>
                </c:pt>
                <c:pt idx="218">
                  <c:v>1030</c:v>
                </c:pt>
                <c:pt idx="219">
                  <c:v>1031</c:v>
                </c:pt>
                <c:pt idx="220">
                  <c:v>1032</c:v>
                </c:pt>
                <c:pt idx="221">
                  <c:v>1033</c:v>
                </c:pt>
                <c:pt idx="222">
                  <c:v>1034</c:v>
                </c:pt>
                <c:pt idx="223">
                  <c:v>1035</c:v>
                </c:pt>
                <c:pt idx="224">
                  <c:v>1036</c:v>
                </c:pt>
                <c:pt idx="225">
                  <c:v>1037</c:v>
                </c:pt>
                <c:pt idx="226">
                  <c:v>1038</c:v>
                </c:pt>
                <c:pt idx="227">
                  <c:v>1039</c:v>
                </c:pt>
                <c:pt idx="228">
                  <c:v>1040</c:v>
                </c:pt>
                <c:pt idx="229">
                  <c:v>1041</c:v>
                </c:pt>
                <c:pt idx="230">
                  <c:v>1042</c:v>
                </c:pt>
                <c:pt idx="231">
                  <c:v>1043</c:v>
                </c:pt>
                <c:pt idx="232">
                  <c:v>1044</c:v>
                </c:pt>
                <c:pt idx="233">
                  <c:v>1045</c:v>
                </c:pt>
                <c:pt idx="234">
                  <c:v>1046</c:v>
                </c:pt>
                <c:pt idx="235">
                  <c:v>1047</c:v>
                </c:pt>
                <c:pt idx="236">
                  <c:v>1048</c:v>
                </c:pt>
                <c:pt idx="237">
                  <c:v>1049</c:v>
                </c:pt>
                <c:pt idx="238">
                  <c:v>1050</c:v>
                </c:pt>
                <c:pt idx="239">
                  <c:v>1051</c:v>
                </c:pt>
                <c:pt idx="240">
                  <c:v>1052</c:v>
                </c:pt>
                <c:pt idx="241">
                  <c:v>1053</c:v>
                </c:pt>
                <c:pt idx="242">
                  <c:v>1054</c:v>
                </c:pt>
                <c:pt idx="243">
                  <c:v>1055</c:v>
                </c:pt>
                <c:pt idx="244">
                  <c:v>1056</c:v>
                </c:pt>
                <c:pt idx="245">
                  <c:v>1057</c:v>
                </c:pt>
                <c:pt idx="246">
                  <c:v>1058</c:v>
                </c:pt>
                <c:pt idx="247">
                  <c:v>1059</c:v>
                </c:pt>
                <c:pt idx="248">
                  <c:v>1060</c:v>
                </c:pt>
                <c:pt idx="249">
                  <c:v>1061</c:v>
                </c:pt>
                <c:pt idx="250">
                  <c:v>1062</c:v>
                </c:pt>
                <c:pt idx="251">
                  <c:v>1063</c:v>
                </c:pt>
                <c:pt idx="252">
                  <c:v>1064</c:v>
                </c:pt>
                <c:pt idx="253">
                  <c:v>1065</c:v>
                </c:pt>
                <c:pt idx="254">
                  <c:v>1066</c:v>
                </c:pt>
                <c:pt idx="255">
                  <c:v>1067</c:v>
                </c:pt>
                <c:pt idx="256">
                  <c:v>1068</c:v>
                </c:pt>
                <c:pt idx="257">
                  <c:v>1069</c:v>
                </c:pt>
                <c:pt idx="258">
                  <c:v>1070</c:v>
                </c:pt>
                <c:pt idx="259">
                  <c:v>1071</c:v>
                </c:pt>
                <c:pt idx="260">
                  <c:v>1072</c:v>
                </c:pt>
                <c:pt idx="261">
                  <c:v>1073</c:v>
                </c:pt>
                <c:pt idx="262">
                  <c:v>1074</c:v>
                </c:pt>
                <c:pt idx="263">
                  <c:v>1075</c:v>
                </c:pt>
                <c:pt idx="264">
                  <c:v>1076</c:v>
                </c:pt>
                <c:pt idx="265">
                  <c:v>1077</c:v>
                </c:pt>
                <c:pt idx="266">
                  <c:v>1078</c:v>
                </c:pt>
                <c:pt idx="267">
                  <c:v>1079</c:v>
                </c:pt>
                <c:pt idx="268">
                  <c:v>1080</c:v>
                </c:pt>
                <c:pt idx="269">
                  <c:v>1081</c:v>
                </c:pt>
                <c:pt idx="270">
                  <c:v>1082</c:v>
                </c:pt>
                <c:pt idx="271">
                  <c:v>1083</c:v>
                </c:pt>
                <c:pt idx="272">
                  <c:v>1084</c:v>
                </c:pt>
                <c:pt idx="273">
                  <c:v>1085</c:v>
                </c:pt>
                <c:pt idx="274">
                  <c:v>1086</c:v>
                </c:pt>
                <c:pt idx="275">
                  <c:v>1087</c:v>
                </c:pt>
                <c:pt idx="276">
                  <c:v>1088</c:v>
                </c:pt>
                <c:pt idx="277">
                  <c:v>1089</c:v>
                </c:pt>
                <c:pt idx="278">
                  <c:v>1090</c:v>
                </c:pt>
                <c:pt idx="279">
                  <c:v>1091</c:v>
                </c:pt>
                <c:pt idx="280">
                  <c:v>1092</c:v>
                </c:pt>
                <c:pt idx="281">
                  <c:v>1093</c:v>
                </c:pt>
                <c:pt idx="282">
                  <c:v>1094</c:v>
                </c:pt>
                <c:pt idx="283">
                  <c:v>1095</c:v>
                </c:pt>
                <c:pt idx="284">
                  <c:v>1096</c:v>
                </c:pt>
                <c:pt idx="285">
                  <c:v>1097</c:v>
                </c:pt>
                <c:pt idx="286">
                  <c:v>1098</c:v>
                </c:pt>
                <c:pt idx="287">
                  <c:v>1099</c:v>
                </c:pt>
                <c:pt idx="288">
                  <c:v>1100</c:v>
                </c:pt>
                <c:pt idx="289">
                  <c:v>1101</c:v>
                </c:pt>
                <c:pt idx="290">
                  <c:v>1102</c:v>
                </c:pt>
                <c:pt idx="291">
                  <c:v>1103</c:v>
                </c:pt>
                <c:pt idx="292">
                  <c:v>1104</c:v>
                </c:pt>
                <c:pt idx="293">
                  <c:v>1105</c:v>
                </c:pt>
                <c:pt idx="294">
                  <c:v>1106</c:v>
                </c:pt>
                <c:pt idx="295">
                  <c:v>1107</c:v>
                </c:pt>
                <c:pt idx="296">
                  <c:v>1108</c:v>
                </c:pt>
                <c:pt idx="297">
                  <c:v>1109</c:v>
                </c:pt>
                <c:pt idx="298">
                  <c:v>1110</c:v>
                </c:pt>
                <c:pt idx="299">
                  <c:v>1111</c:v>
                </c:pt>
                <c:pt idx="300">
                  <c:v>1112</c:v>
                </c:pt>
              </c:numCache>
            </c:numRef>
          </c:xVal>
          <c:yVal>
            <c:numRef>
              <c:f>Graph!$D$814:$D$1112</c:f>
              <c:numCache>
                <c:formatCode>General</c:formatCode>
                <c:ptCount val="299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3-453E-9632-FDE97F23354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Graph!$A$813:$A$1113</c:f>
              <c:numCache>
                <c:formatCode>General</c:formatCode>
                <c:ptCount val="301"/>
                <c:pt idx="0">
                  <c:v>812</c:v>
                </c:pt>
                <c:pt idx="1">
                  <c:v>813</c:v>
                </c:pt>
                <c:pt idx="2">
                  <c:v>814</c:v>
                </c:pt>
                <c:pt idx="3">
                  <c:v>815</c:v>
                </c:pt>
                <c:pt idx="4">
                  <c:v>816</c:v>
                </c:pt>
                <c:pt idx="5">
                  <c:v>817</c:v>
                </c:pt>
                <c:pt idx="6">
                  <c:v>818</c:v>
                </c:pt>
                <c:pt idx="7">
                  <c:v>819</c:v>
                </c:pt>
                <c:pt idx="8">
                  <c:v>820</c:v>
                </c:pt>
                <c:pt idx="9">
                  <c:v>821</c:v>
                </c:pt>
                <c:pt idx="10">
                  <c:v>822</c:v>
                </c:pt>
                <c:pt idx="11">
                  <c:v>823</c:v>
                </c:pt>
                <c:pt idx="12">
                  <c:v>824</c:v>
                </c:pt>
                <c:pt idx="13">
                  <c:v>825</c:v>
                </c:pt>
                <c:pt idx="14">
                  <c:v>826</c:v>
                </c:pt>
                <c:pt idx="15">
                  <c:v>827</c:v>
                </c:pt>
                <c:pt idx="16">
                  <c:v>828</c:v>
                </c:pt>
                <c:pt idx="17">
                  <c:v>829</c:v>
                </c:pt>
                <c:pt idx="18">
                  <c:v>830</c:v>
                </c:pt>
                <c:pt idx="19">
                  <c:v>831</c:v>
                </c:pt>
                <c:pt idx="20">
                  <c:v>832</c:v>
                </c:pt>
                <c:pt idx="21">
                  <c:v>833</c:v>
                </c:pt>
                <c:pt idx="22">
                  <c:v>834</c:v>
                </c:pt>
                <c:pt idx="23">
                  <c:v>835</c:v>
                </c:pt>
                <c:pt idx="24">
                  <c:v>836</c:v>
                </c:pt>
                <c:pt idx="25">
                  <c:v>837</c:v>
                </c:pt>
                <c:pt idx="26">
                  <c:v>838</c:v>
                </c:pt>
                <c:pt idx="27">
                  <c:v>839</c:v>
                </c:pt>
                <c:pt idx="28">
                  <c:v>840</c:v>
                </c:pt>
                <c:pt idx="29">
                  <c:v>841</c:v>
                </c:pt>
                <c:pt idx="30">
                  <c:v>842</c:v>
                </c:pt>
                <c:pt idx="31">
                  <c:v>843</c:v>
                </c:pt>
                <c:pt idx="32">
                  <c:v>844</c:v>
                </c:pt>
                <c:pt idx="33">
                  <c:v>845</c:v>
                </c:pt>
                <c:pt idx="34">
                  <c:v>846</c:v>
                </c:pt>
                <c:pt idx="35">
                  <c:v>847</c:v>
                </c:pt>
                <c:pt idx="36">
                  <c:v>848</c:v>
                </c:pt>
                <c:pt idx="37">
                  <c:v>849</c:v>
                </c:pt>
                <c:pt idx="38">
                  <c:v>850</c:v>
                </c:pt>
                <c:pt idx="39">
                  <c:v>851</c:v>
                </c:pt>
                <c:pt idx="40">
                  <c:v>852</c:v>
                </c:pt>
                <c:pt idx="41">
                  <c:v>853</c:v>
                </c:pt>
                <c:pt idx="42">
                  <c:v>854</c:v>
                </c:pt>
                <c:pt idx="43">
                  <c:v>855</c:v>
                </c:pt>
                <c:pt idx="44">
                  <c:v>856</c:v>
                </c:pt>
                <c:pt idx="45">
                  <c:v>857</c:v>
                </c:pt>
                <c:pt idx="46">
                  <c:v>858</c:v>
                </c:pt>
                <c:pt idx="47">
                  <c:v>859</c:v>
                </c:pt>
                <c:pt idx="48">
                  <c:v>860</c:v>
                </c:pt>
                <c:pt idx="49">
                  <c:v>861</c:v>
                </c:pt>
                <c:pt idx="50">
                  <c:v>862</c:v>
                </c:pt>
                <c:pt idx="51">
                  <c:v>863</c:v>
                </c:pt>
                <c:pt idx="52">
                  <c:v>864</c:v>
                </c:pt>
                <c:pt idx="53">
                  <c:v>865</c:v>
                </c:pt>
                <c:pt idx="54">
                  <c:v>866</c:v>
                </c:pt>
                <c:pt idx="55">
                  <c:v>867</c:v>
                </c:pt>
                <c:pt idx="56">
                  <c:v>868</c:v>
                </c:pt>
                <c:pt idx="57">
                  <c:v>869</c:v>
                </c:pt>
                <c:pt idx="58">
                  <c:v>870</c:v>
                </c:pt>
                <c:pt idx="59">
                  <c:v>871</c:v>
                </c:pt>
                <c:pt idx="60">
                  <c:v>872</c:v>
                </c:pt>
                <c:pt idx="61">
                  <c:v>873</c:v>
                </c:pt>
                <c:pt idx="62">
                  <c:v>874</c:v>
                </c:pt>
                <c:pt idx="63">
                  <c:v>875</c:v>
                </c:pt>
                <c:pt idx="64">
                  <c:v>876</c:v>
                </c:pt>
                <c:pt idx="65">
                  <c:v>877</c:v>
                </c:pt>
                <c:pt idx="66">
                  <c:v>878</c:v>
                </c:pt>
                <c:pt idx="67">
                  <c:v>879</c:v>
                </c:pt>
                <c:pt idx="68">
                  <c:v>880</c:v>
                </c:pt>
                <c:pt idx="69">
                  <c:v>881</c:v>
                </c:pt>
                <c:pt idx="70">
                  <c:v>882</c:v>
                </c:pt>
                <c:pt idx="71">
                  <c:v>883</c:v>
                </c:pt>
                <c:pt idx="72">
                  <c:v>884</c:v>
                </c:pt>
                <c:pt idx="73">
                  <c:v>885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889</c:v>
                </c:pt>
                <c:pt idx="78">
                  <c:v>890</c:v>
                </c:pt>
                <c:pt idx="79">
                  <c:v>891</c:v>
                </c:pt>
                <c:pt idx="80">
                  <c:v>892</c:v>
                </c:pt>
                <c:pt idx="81">
                  <c:v>893</c:v>
                </c:pt>
                <c:pt idx="82">
                  <c:v>894</c:v>
                </c:pt>
                <c:pt idx="83">
                  <c:v>895</c:v>
                </c:pt>
                <c:pt idx="84">
                  <c:v>896</c:v>
                </c:pt>
                <c:pt idx="85">
                  <c:v>897</c:v>
                </c:pt>
                <c:pt idx="86">
                  <c:v>898</c:v>
                </c:pt>
                <c:pt idx="87">
                  <c:v>899</c:v>
                </c:pt>
                <c:pt idx="88">
                  <c:v>900</c:v>
                </c:pt>
                <c:pt idx="89">
                  <c:v>901</c:v>
                </c:pt>
                <c:pt idx="90">
                  <c:v>902</c:v>
                </c:pt>
                <c:pt idx="91">
                  <c:v>903</c:v>
                </c:pt>
                <c:pt idx="92">
                  <c:v>904</c:v>
                </c:pt>
                <c:pt idx="93">
                  <c:v>905</c:v>
                </c:pt>
                <c:pt idx="94">
                  <c:v>906</c:v>
                </c:pt>
                <c:pt idx="95">
                  <c:v>907</c:v>
                </c:pt>
                <c:pt idx="96">
                  <c:v>908</c:v>
                </c:pt>
                <c:pt idx="97">
                  <c:v>909</c:v>
                </c:pt>
                <c:pt idx="98">
                  <c:v>910</c:v>
                </c:pt>
                <c:pt idx="99">
                  <c:v>911</c:v>
                </c:pt>
                <c:pt idx="100">
                  <c:v>912</c:v>
                </c:pt>
                <c:pt idx="101">
                  <c:v>913</c:v>
                </c:pt>
                <c:pt idx="102">
                  <c:v>914</c:v>
                </c:pt>
                <c:pt idx="103">
                  <c:v>915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934</c:v>
                </c:pt>
                <c:pt idx="123">
                  <c:v>935</c:v>
                </c:pt>
                <c:pt idx="124">
                  <c:v>936</c:v>
                </c:pt>
                <c:pt idx="125">
                  <c:v>937</c:v>
                </c:pt>
                <c:pt idx="126">
                  <c:v>938</c:v>
                </c:pt>
                <c:pt idx="127">
                  <c:v>939</c:v>
                </c:pt>
                <c:pt idx="128">
                  <c:v>940</c:v>
                </c:pt>
                <c:pt idx="129">
                  <c:v>941</c:v>
                </c:pt>
                <c:pt idx="130">
                  <c:v>942</c:v>
                </c:pt>
                <c:pt idx="131">
                  <c:v>943</c:v>
                </c:pt>
                <c:pt idx="132">
                  <c:v>944</c:v>
                </c:pt>
                <c:pt idx="133">
                  <c:v>945</c:v>
                </c:pt>
                <c:pt idx="134">
                  <c:v>946</c:v>
                </c:pt>
                <c:pt idx="135">
                  <c:v>947</c:v>
                </c:pt>
                <c:pt idx="136">
                  <c:v>948</c:v>
                </c:pt>
                <c:pt idx="137">
                  <c:v>949</c:v>
                </c:pt>
                <c:pt idx="138">
                  <c:v>950</c:v>
                </c:pt>
                <c:pt idx="139">
                  <c:v>951</c:v>
                </c:pt>
                <c:pt idx="140">
                  <c:v>952</c:v>
                </c:pt>
                <c:pt idx="141">
                  <c:v>953</c:v>
                </c:pt>
                <c:pt idx="142">
                  <c:v>954</c:v>
                </c:pt>
                <c:pt idx="143">
                  <c:v>955</c:v>
                </c:pt>
                <c:pt idx="144">
                  <c:v>956</c:v>
                </c:pt>
                <c:pt idx="145">
                  <c:v>957</c:v>
                </c:pt>
                <c:pt idx="146">
                  <c:v>958</c:v>
                </c:pt>
                <c:pt idx="147">
                  <c:v>959</c:v>
                </c:pt>
                <c:pt idx="148">
                  <c:v>960</c:v>
                </c:pt>
                <c:pt idx="149">
                  <c:v>961</c:v>
                </c:pt>
                <c:pt idx="150">
                  <c:v>962</c:v>
                </c:pt>
                <c:pt idx="151">
                  <c:v>963</c:v>
                </c:pt>
                <c:pt idx="152">
                  <c:v>964</c:v>
                </c:pt>
                <c:pt idx="153">
                  <c:v>965</c:v>
                </c:pt>
                <c:pt idx="154">
                  <c:v>966</c:v>
                </c:pt>
                <c:pt idx="155">
                  <c:v>967</c:v>
                </c:pt>
                <c:pt idx="156">
                  <c:v>968</c:v>
                </c:pt>
                <c:pt idx="157">
                  <c:v>969</c:v>
                </c:pt>
                <c:pt idx="158">
                  <c:v>970</c:v>
                </c:pt>
                <c:pt idx="159">
                  <c:v>971</c:v>
                </c:pt>
                <c:pt idx="160">
                  <c:v>972</c:v>
                </c:pt>
                <c:pt idx="161">
                  <c:v>973</c:v>
                </c:pt>
                <c:pt idx="162">
                  <c:v>974</c:v>
                </c:pt>
                <c:pt idx="163">
                  <c:v>975</c:v>
                </c:pt>
                <c:pt idx="164">
                  <c:v>976</c:v>
                </c:pt>
                <c:pt idx="165">
                  <c:v>977</c:v>
                </c:pt>
                <c:pt idx="166">
                  <c:v>978</c:v>
                </c:pt>
                <c:pt idx="167">
                  <c:v>979</c:v>
                </c:pt>
                <c:pt idx="168">
                  <c:v>980</c:v>
                </c:pt>
                <c:pt idx="169">
                  <c:v>981</c:v>
                </c:pt>
                <c:pt idx="170">
                  <c:v>982</c:v>
                </c:pt>
                <c:pt idx="171">
                  <c:v>983</c:v>
                </c:pt>
                <c:pt idx="172">
                  <c:v>984</c:v>
                </c:pt>
                <c:pt idx="173">
                  <c:v>985</c:v>
                </c:pt>
                <c:pt idx="174">
                  <c:v>986</c:v>
                </c:pt>
                <c:pt idx="175">
                  <c:v>987</c:v>
                </c:pt>
                <c:pt idx="176">
                  <c:v>988</c:v>
                </c:pt>
                <c:pt idx="177">
                  <c:v>989</c:v>
                </c:pt>
                <c:pt idx="178">
                  <c:v>990</c:v>
                </c:pt>
                <c:pt idx="179">
                  <c:v>991</c:v>
                </c:pt>
                <c:pt idx="180">
                  <c:v>992</c:v>
                </c:pt>
                <c:pt idx="181">
                  <c:v>993</c:v>
                </c:pt>
                <c:pt idx="182">
                  <c:v>994</c:v>
                </c:pt>
                <c:pt idx="183">
                  <c:v>995</c:v>
                </c:pt>
                <c:pt idx="184">
                  <c:v>996</c:v>
                </c:pt>
                <c:pt idx="185">
                  <c:v>997</c:v>
                </c:pt>
                <c:pt idx="186">
                  <c:v>998</c:v>
                </c:pt>
                <c:pt idx="187">
                  <c:v>999</c:v>
                </c:pt>
                <c:pt idx="188">
                  <c:v>1000</c:v>
                </c:pt>
                <c:pt idx="189">
                  <c:v>1001</c:v>
                </c:pt>
                <c:pt idx="190">
                  <c:v>1002</c:v>
                </c:pt>
                <c:pt idx="191">
                  <c:v>1003</c:v>
                </c:pt>
                <c:pt idx="192">
                  <c:v>1004</c:v>
                </c:pt>
                <c:pt idx="193">
                  <c:v>1005</c:v>
                </c:pt>
                <c:pt idx="194">
                  <c:v>1006</c:v>
                </c:pt>
                <c:pt idx="195">
                  <c:v>1007</c:v>
                </c:pt>
                <c:pt idx="196">
                  <c:v>1008</c:v>
                </c:pt>
                <c:pt idx="197">
                  <c:v>1009</c:v>
                </c:pt>
                <c:pt idx="198">
                  <c:v>1010</c:v>
                </c:pt>
                <c:pt idx="199">
                  <c:v>1011</c:v>
                </c:pt>
                <c:pt idx="200">
                  <c:v>1012</c:v>
                </c:pt>
                <c:pt idx="201">
                  <c:v>1013</c:v>
                </c:pt>
                <c:pt idx="202">
                  <c:v>1014</c:v>
                </c:pt>
                <c:pt idx="203">
                  <c:v>1015</c:v>
                </c:pt>
                <c:pt idx="204">
                  <c:v>1016</c:v>
                </c:pt>
                <c:pt idx="205">
                  <c:v>1017</c:v>
                </c:pt>
                <c:pt idx="206">
                  <c:v>1018</c:v>
                </c:pt>
                <c:pt idx="207">
                  <c:v>1019</c:v>
                </c:pt>
                <c:pt idx="208">
                  <c:v>1020</c:v>
                </c:pt>
                <c:pt idx="209">
                  <c:v>1021</c:v>
                </c:pt>
                <c:pt idx="210">
                  <c:v>1022</c:v>
                </c:pt>
                <c:pt idx="211">
                  <c:v>1023</c:v>
                </c:pt>
                <c:pt idx="212">
                  <c:v>1024</c:v>
                </c:pt>
                <c:pt idx="213">
                  <c:v>1025</c:v>
                </c:pt>
                <c:pt idx="214">
                  <c:v>1026</c:v>
                </c:pt>
                <c:pt idx="215">
                  <c:v>1027</c:v>
                </c:pt>
                <c:pt idx="216">
                  <c:v>1028</c:v>
                </c:pt>
                <c:pt idx="217">
                  <c:v>1029</c:v>
                </c:pt>
                <c:pt idx="218">
                  <c:v>1030</c:v>
                </c:pt>
                <c:pt idx="219">
                  <c:v>1031</c:v>
                </c:pt>
                <c:pt idx="220">
                  <c:v>1032</c:v>
                </c:pt>
                <c:pt idx="221">
                  <c:v>1033</c:v>
                </c:pt>
                <c:pt idx="222">
                  <c:v>1034</c:v>
                </c:pt>
                <c:pt idx="223">
                  <c:v>1035</c:v>
                </c:pt>
                <c:pt idx="224">
                  <c:v>1036</c:v>
                </c:pt>
                <c:pt idx="225">
                  <c:v>1037</c:v>
                </c:pt>
                <c:pt idx="226">
                  <c:v>1038</c:v>
                </c:pt>
                <c:pt idx="227">
                  <c:v>1039</c:v>
                </c:pt>
                <c:pt idx="228">
                  <c:v>1040</c:v>
                </c:pt>
                <c:pt idx="229">
                  <c:v>1041</c:v>
                </c:pt>
                <c:pt idx="230">
                  <c:v>1042</c:v>
                </c:pt>
                <c:pt idx="231">
                  <c:v>1043</c:v>
                </c:pt>
                <c:pt idx="232">
                  <c:v>1044</c:v>
                </c:pt>
                <c:pt idx="233">
                  <c:v>1045</c:v>
                </c:pt>
                <c:pt idx="234">
                  <c:v>1046</c:v>
                </c:pt>
                <c:pt idx="235">
                  <c:v>1047</c:v>
                </c:pt>
                <c:pt idx="236">
                  <c:v>1048</c:v>
                </c:pt>
                <c:pt idx="237">
                  <c:v>1049</c:v>
                </c:pt>
                <c:pt idx="238">
                  <c:v>1050</c:v>
                </c:pt>
                <c:pt idx="239">
                  <c:v>1051</c:v>
                </c:pt>
                <c:pt idx="240">
                  <c:v>1052</c:v>
                </c:pt>
                <c:pt idx="241">
                  <c:v>1053</c:v>
                </c:pt>
                <c:pt idx="242">
                  <c:v>1054</c:v>
                </c:pt>
                <c:pt idx="243">
                  <c:v>1055</c:v>
                </c:pt>
                <c:pt idx="244">
                  <c:v>1056</c:v>
                </c:pt>
                <c:pt idx="245">
                  <c:v>1057</c:v>
                </c:pt>
                <c:pt idx="246">
                  <c:v>1058</c:v>
                </c:pt>
                <c:pt idx="247">
                  <c:v>1059</c:v>
                </c:pt>
                <c:pt idx="248">
                  <c:v>1060</c:v>
                </c:pt>
                <c:pt idx="249">
                  <c:v>1061</c:v>
                </c:pt>
                <c:pt idx="250">
                  <c:v>1062</c:v>
                </c:pt>
                <c:pt idx="251">
                  <c:v>1063</c:v>
                </c:pt>
                <c:pt idx="252">
                  <c:v>1064</c:v>
                </c:pt>
                <c:pt idx="253">
                  <c:v>1065</c:v>
                </c:pt>
                <c:pt idx="254">
                  <c:v>1066</c:v>
                </c:pt>
                <c:pt idx="255">
                  <c:v>1067</c:v>
                </c:pt>
                <c:pt idx="256">
                  <c:v>1068</c:v>
                </c:pt>
                <c:pt idx="257">
                  <c:v>1069</c:v>
                </c:pt>
                <c:pt idx="258">
                  <c:v>1070</c:v>
                </c:pt>
                <c:pt idx="259">
                  <c:v>1071</c:v>
                </c:pt>
                <c:pt idx="260">
                  <c:v>1072</c:v>
                </c:pt>
                <c:pt idx="261">
                  <c:v>1073</c:v>
                </c:pt>
                <c:pt idx="262">
                  <c:v>1074</c:v>
                </c:pt>
                <c:pt idx="263">
                  <c:v>1075</c:v>
                </c:pt>
                <c:pt idx="264">
                  <c:v>1076</c:v>
                </c:pt>
                <c:pt idx="265">
                  <c:v>1077</c:v>
                </c:pt>
                <c:pt idx="266">
                  <c:v>1078</c:v>
                </c:pt>
                <c:pt idx="267">
                  <c:v>1079</c:v>
                </c:pt>
                <c:pt idx="268">
                  <c:v>1080</c:v>
                </c:pt>
                <c:pt idx="269">
                  <c:v>1081</c:v>
                </c:pt>
                <c:pt idx="270">
                  <c:v>1082</c:v>
                </c:pt>
                <c:pt idx="271">
                  <c:v>1083</c:v>
                </c:pt>
                <c:pt idx="272">
                  <c:v>1084</c:v>
                </c:pt>
                <c:pt idx="273">
                  <c:v>1085</c:v>
                </c:pt>
                <c:pt idx="274">
                  <c:v>1086</c:v>
                </c:pt>
                <c:pt idx="275">
                  <c:v>1087</c:v>
                </c:pt>
                <c:pt idx="276">
                  <c:v>1088</c:v>
                </c:pt>
                <c:pt idx="277">
                  <c:v>1089</c:v>
                </c:pt>
                <c:pt idx="278">
                  <c:v>1090</c:v>
                </c:pt>
                <c:pt idx="279">
                  <c:v>1091</c:v>
                </c:pt>
                <c:pt idx="280">
                  <c:v>1092</c:v>
                </c:pt>
                <c:pt idx="281">
                  <c:v>1093</c:v>
                </c:pt>
                <c:pt idx="282">
                  <c:v>1094</c:v>
                </c:pt>
                <c:pt idx="283">
                  <c:v>1095</c:v>
                </c:pt>
                <c:pt idx="284">
                  <c:v>1096</c:v>
                </c:pt>
                <c:pt idx="285">
                  <c:v>1097</c:v>
                </c:pt>
                <c:pt idx="286">
                  <c:v>1098</c:v>
                </c:pt>
                <c:pt idx="287">
                  <c:v>1099</c:v>
                </c:pt>
                <c:pt idx="288">
                  <c:v>1100</c:v>
                </c:pt>
                <c:pt idx="289">
                  <c:v>1101</c:v>
                </c:pt>
                <c:pt idx="290">
                  <c:v>1102</c:v>
                </c:pt>
                <c:pt idx="291">
                  <c:v>1103</c:v>
                </c:pt>
                <c:pt idx="292">
                  <c:v>1104</c:v>
                </c:pt>
                <c:pt idx="293">
                  <c:v>1105</c:v>
                </c:pt>
                <c:pt idx="294">
                  <c:v>1106</c:v>
                </c:pt>
                <c:pt idx="295">
                  <c:v>1107</c:v>
                </c:pt>
                <c:pt idx="296">
                  <c:v>1108</c:v>
                </c:pt>
                <c:pt idx="297">
                  <c:v>1109</c:v>
                </c:pt>
                <c:pt idx="298">
                  <c:v>1110</c:v>
                </c:pt>
                <c:pt idx="299">
                  <c:v>1111</c:v>
                </c:pt>
                <c:pt idx="300">
                  <c:v>1112</c:v>
                </c:pt>
              </c:numCache>
            </c:numRef>
          </c:xVal>
          <c:yVal>
            <c:numRef>
              <c:f>Graph!$B$814:$B$1112</c:f>
              <c:numCache>
                <c:formatCode>General</c:formatCode>
                <c:ptCount val="2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3-453E-9632-FDE97F23354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Graph!$A$813:$A$1113</c:f>
              <c:numCache>
                <c:formatCode>General</c:formatCode>
                <c:ptCount val="301"/>
                <c:pt idx="0">
                  <c:v>812</c:v>
                </c:pt>
                <c:pt idx="1">
                  <c:v>813</c:v>
                </c:pt>
                <c:pt idx="2">
                  <c:v>814</c:v>
                </c:pt>
                <c:pt idx="3">
                  <c:v>815</c:v>
                </c:pt>
                <c:pt idx="4">
                  <c:v>816</c:v>
                </c:pt>
                <c:pt idx="5">
                  <c:v>817</c:v>
                </c:pt>
                <c:pt idx="6">
                  <c:v>818</c:v>
                </c:pt>
                <c:pt idx="7">
                  <c:v>819</c:v>
                </c:pt>
                <c:pt idx="8">
                  <c:v>820</c:v>
                </c:pt>
                <c:pt idx="9">
                  <c:v>821</c:v>
                </c:pt>
                <c:pt idx="10">
                  <c:v>822</c:v>
                </c:pt>
                <c:pt idx="11">
                  <c:v>823</c:v>
                </c:pt>
                <c:pt idx="12">
                  <c:v>824</c:v>
                </c:pt>
                <c:pt idx="13">
                  <c:v>825</c:v>
                </c:pt>
                <c:pt idx="14">
                  <c:v>826</c:v>
                </c:pt>
                <c:pt idx="15">
                  <c:v>827</c:v>
                </c:pt>
                <c:pt idx="16">
                  <c:v>828</c:v>
                </c:pt>
                <c:pt idx="17">
                  <c:v>829</c:v>
                </c:pt>
                <c:pt idx="18">
                  <c:v>830</c:v>
                </c:pt>
                <c:pt idx="19">
                  <c:v>831</c:v>
                </c:pt>
                <c:pt idx="20">
                  <c:v>832</c:v>
                </c:pt>
                <c:pt idx="21">
                  <c:v>833</c:v>
                </c:pt>
                <c:pt idx="22">
                  <c:v>834</c:v>
                </c:pt>
                <c:pt idx="23">
                  <c:v>835</c:v>
                </c:pt>
                <c:pt idx="24">
                  <c:v>836</c:v>
                </c:pt>
                <c:pt idx="25">
                  <c:v>837</c:v>
                </c:pt>
                <c:pt idx="26">
                  <c:v>838</c:v>
                </c:pt>
                <c:pt idx="27">
                  <c:v>839</c:v>
                </c:pt>
                <c:pt idx="28">
                  <c:v>840</c:v>
                </c:pt>
                <c:pt idx="29">
                  <c:v>841</c:v>
                </c:pt>
                <c:pt idx="30">
                  <c:v>842</c:v>
                </c:pt>
                <c:pt idx="31">
                  <c:v>843</c:v>
                </c:pt>
                <c:pt idx="32">
                  <c:v>844</c:v>
                </c:pt>
                <c:pt idx="33">
                  <c:v>845</c:v>
                </c:pt>
                <c:pt idx="34">
                  <c:v>846</c:v>
                </c:pt>
                <c:pt idx="35">
                  <c:v>847</c:v>
                </c:pt>
                <c:pt idx="36">
                  <c:v>848</c:v>
                </c:pt>
                <c:pt idx="37">
                  <c:v>849</c:v>
                </c:pt>
                <c:pt idx="38">
                  <c:v>850</c:v>
                </c:pt>
                <c:pt idx="39">
                  <c:v>851</c:v>
                </c:pt>
                <c:pt idx="40">
                  <c:v>852</c:v>
                </c:pt>
                <c:pt idx="41">
                  <c:v>853</c:v>
                </c:pt>
                <c:pt idx="42">
                  <c:v>854</c:v>
                </c:pt>
                <c:pt idx="43">
                  <c:v>855</c:v>
                </c:pt>
                <c:pt idx="44">
                  <c:v>856</c:v>
                </c:pt>
                <c:pt idx="45">
                  <c:v>857</c:v>
                </c:pt>
                <c:pt idx="46">
                  <c:v>858</c:v>
                </c:pt>
                <c:pt idx="47">
                  <c:v>859</c:v>
                </c:pt>
                <c:pt idx="48">
                  <c:v>860</c:v>
                </c:pt>
                <c:pt idx="49">
                  <c:v>861</c:v>
                </c:pt>
                <c:pt idx="50">
                  <c:v>862</c:v>
                </c:pt>
                <c:pt idx="51">
                  <c:v>863</c:v>
                </c:pt>
                <c:pt idx="52">
                  <c:v>864</c:v>
                </c:pt>
                <c:pt idx="53">
                  <c:v>865</c:v>
                </c:pt>
                <c:pt idx="54">
                  <c:v>866</c:v>
                </c:pt>
                <c:pt idx="55">
                  <c:v>867</c:v>
                </c:pt>
                <c:pt idx="56">
                  <c:v>868</c:v>
                </c:pt>
                <c:pt idx="57">
                  <c:v>869</c:v>
                </c:pt>
                <c:pt idx="58">
                  <c:v>870</c:v>
                </c:pt>
                <c:pt idx="59">
                  <c:v>871</c:v>
                </c:pt>
                <c:pt idx="60">
                  <c:v>872</c:v>
                </c:pt>
                <c:pt idx="61">
                  <c:v>873</c:v>
                </c:pt>
                <c:pt idx="62">
                  <c:v>874</c:v>
                </c:pt>
                <c:pt idx="63">
                  <c:v>875</c:v>
                </c:pt>
                <c:pt idx="64">
                  <c:v>876</c:v>
                </c:pt>
                <c:pt idx="65">
                  <c:v>877</c:v>
                </c:pt>
                <c:pt idx="66">
                  <c:v>878</c:v>
                </c:pt>
                <c:pt idx="67">
                  <c:v>879</c:v>
                </c:pt>
                <c:pt idx="68">
                  <c:v>880</c:v>
                </c:pt>
                <c:pt idx="69">
                  <c:v>881</c:v>
                </c:pt>
                <c:pt idx="70">
                  <c:v>882</c:v>
                </c:pt>
                <c:pt idx="71">
                  <c:v>883</c:v>
                </c:pt>
                <c:pt idx="72">
                  <c:v>884</c:v>
                </c:pt>
                <c:pt idx="73">
                  <c:v>885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889</c:v>
                </c:pt>
                <c:pt idx="78">
                  <c:v>890</c:v>
                </c:pt>
                <c:pt idx="79">
                  <c:v>891</c:v>
                </c:pt>
                <c:pt idx="80">
                  <c:v>892</c:v>
                </c:pt>
                <c:pt idx="81">
                  <c:v>893</c:v>
                </c:pt>
                <c:pt idx="82">
                  <c:v>894</c:v>
                </c:pt>
                <c:pt idx="83">
                  <c:v>895</c:v>
                </c:pt>
                <c:pt idx="84">
                  <c:v>896</c:v>
                </c:pt>
                <c:pt idx="85">
                  <c:v>897</c:v>
                </c:pt>
                <c:pt idx="86">
                  <c:v>898</c:v>
                </c:pt>
                <c:pt idx="87">
                  <c:v>899</c:v>
                </c:pt>
                <c:pt idx="88">
                  <c:v>900</c:v>
                </c:pt>
                <c:pt idx="89">
                  <c:v>901</c:v>
                </c:pt>
                <c:pt idx="90">
                  <c:v>902</c:v>
                </c:pt>
                <c:pt idx="91">
                  <c:v>903</c:v>
                </c:pt>
                <c:pt idx="92">
                  <c:v>904</c:v>
                </c:pt>
                <c:pt idx="93">
                  <c:v>905</c:v>
                </c:pt>
                <c:pt idx="94">
                  <c:v>906</c:v>
                </c:pt>
                <c:pt idx="95">
                  <c:v>907</c:v>
                </c:pt>
                <c:pt idx="96">
                  <c:v>908</c:v>
                </c:pt>
                <c:pt idx="97">
                  <c:v>909</c:v>
                </c:pt>
                <c:pt idx="98">
                  <c:v>910</c:v>
                </c:pt>
                <c:pt idx="99">
                  <c:v>911</c:v>
                </c:pt>
                <c:pt idx="100">
                  <c:v>912</c:v>
                </c:pt>
                <c:pt idx="101">
                  <c:v>913</c:v>
                </c:pt>
                <c:pt idx="102">
                  <c:v>914</c:v>
                </c:pt>
                <c:pt idx="103">
                  <c:v>915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934</c:v>
                </c:pt>
                <c:pt idx="123">
                  <c:v>935</c:v>
                </c:pt>
                <c:pt idx="124">
                  <c:v>936</c:v>
                </c:pt>
                <c:pt idx="125">
                  <c:v>937</c:v>
                </c:pt>
                <c:pt idx="126">
                  <c:v>938</c:v>
                </c:pt>
                <c:pt idx="127">
                  <c:v>939</c:v>
                </c:pt>
                <c:pt idx="128">
                  <c:v>940</c:v>
                </c:pt>
                <c:pt idx="129">
                  <c:v>941</c:v>
                </c:pt>
                <c:pt idx="130">
                  <c:v>942</c:v>
                </c:pt>
                <c:pt idx="131">
                  <c:v>943</c:v>
                </c:pt>
                <c:pt idx="132">
                  <c:v>944</c:v>
                </c:pt>
                <c:pt idx="133">
                  <c:v>945</c:v>
                </c:pt>
                <c:pt idx="134">
                  <c:v>946</c:v>
                </c:pt>
                <c:pt idx="135">
                  <c:v>947</c:v>
                </c:pt>
                <c:pt idx="136">
                  <c:v>948</c:v>
                </c:pt>
                <c:pt idx="137">
                  <c:v>949</c:v>
                </c:pt>
                <c:pt idx="138">
                  <c:v>950</c:v>
                </c:pt>
                <c:pt idx="139">
                  <c:v>951</c:v>
                </c:pt>
                <c:pt idx="140">
                  <c:v>952</c:v>
                </c:pt>
                <c:pt idx="141">
                  <c:v>953</c:v>
                </c:pt>
                <c:pt idx="142">
                  <c:v>954</c:v>
                </c:pt>
                <c:pt idx="143">
                  <c:v>955</c:v>
                </c:pt>
                <c:pt idx="144">
                  <c:v>956</c:v>
                </c:pt>
                <c:pt idx="145">
                  <c:v>957</c:v>
                </c:pt>
                <c:pt idx="146">
                  <c:v>958</c:v>
                </c:pt>
                <c:pt idx="147">
                  <c:v>959</c:v>
                </c:pt>
                <c:pt idx="148">
                  <c:v>960</c:v>
                </c:pt>
                <c:pt idx="149">
                  <c:v>961</c:v>
                </c:pt>
                <c:pt idx="150">
                  <c:v>962</c:v>
                </c:pt>
                <c:pt idx="151">
                  <c:v>963</c:v>
                </c:pt>
                <c:pt idx="152">
                  <c:v>964</c:v>
                </c:pt>
                <c:pt idx="153">
                  <c:v>965</c:v>
                </c:pt>
                <c:pt idx="154">
                  <c:v>966</c:v>
                </c:pt>
                <c:pt idx="155">
                  <c:v>967</c:v>
                </c:pt>
                <c:pt idx="156">
                  <c:v>968</c:v>
                </c:pt>
                <c:pt idx="157">
                  <c:v>969</c:v>
                </c:pt>
                <c:pt idx="158">
                  <c:v>970</c:v>
                </c:pt>
                <c:pt idx="159">
                  <c:v>971</c:v>
                </c:pt>
                <c:pt idx="160">
                  <c:v>972</c:v>
                </c:pt>
                <c:pt idx="161">
                  <c:v>973</c:v>
                </c:pt>
                <c:pt idx="162">
                  <c:v>974</c:v>
                </c:pt>
                <c:pt idx="163">
                  <c:v>975</c:v>
                </c:pt>
                <c:pt idx="164">
                  <c:v>976</c:v>
                </c:pt>
                <c:pt idx="165">
                  <c:v>977</c:v>
                </c:pt>
                <c:pt idx="166">
                  <c:v>978</c:v>
                </c:pt>
                <c:pt idx="167">
                  <c:v>979</c:v>
                </c:pt>
                <c:pt idx="168">
                  <c:v>980</c:v>
                </c:pt>
                <c:pt idx="169">
                  <c:v>981</c:v>
                </c:pt>
                <c:pt idx="170">
                  <c:v>982</c:v>
                </c:pt>
                <c:pt idx="171">
                  <c:v>983</c:v>
                </c:pt>
                <c:pt idx="172">
                  <c:v>984</c:v>
                </c:pt>
                <c:pt idx="173">
                  <c:v>985</c:v>
                </c:pt>
                <c:pt idx="174">
                  <c:v>986</c:v>
                </c:pt>
                <c:pt idx="175">
                  <c:v>987</c:v>
                </c:pt>
                <c:pt idx="176">
                  <c:v>988</c:v>
                </c:pt>
                <c:pt idx="177">
                  <c:v>989</c:v>
                </c:pt>
                <c:pt idx="178">
                  <c:v>990</c:v>
                </c:pt>
                <c:pt idx="179">
                  <c:v>991</c:v>
                </c:pt>
                <c:pt idx="180">
                  <c:v>992</c:v>
                </c:pt>
                <c:pt idx="181">
                  <c:v>993</c:v>
                </c:pt>
                <c:pt idx="182">
                  <c:v>994</c:v>
                </c:pt>
                <c:pt idx="183">
                  <c:v>995</c:v>
                </c:pt>
                <c:pt idx="184">
                  <c:v>996</c:v>
                </c:pt>
                <c:pt idx="185">
                  <c:v>997</c:v>
                </c:pt>
                <c:pt idx="186">
                  <c:v>998</c:v>
                </c:pt>
                <c:pt idx="187">
                  <c:v>999</c:v>
                </c:pt>
                <c:pt idx="188">
                  <c:v>1000</c:v>
                </c:pt>
                <c:pt idx="189">
                  <c:v>1001</c:v>
                </c:pt>
                <c:pt idx="190">
                  <c:v>1002</c:v>
                </c:pt>
                <c:pt idx="191">
                  <c:v>1003</c:v>
                </c:pt>
                <c:pt idx="192">
                  <c:v>1004</c:v>
                </c:pt>
                <c:pt idx="193">
                  <c:v>1005</c:v>
                </c:pt>
                <c:pt idx="194">
                  <c:v>1006</c:v>
                </c:pt>
                <c:pt idx="195">
                  <c:v>1007</c:v>
                </c:pt>
                <c:pt idx="196">
                  <c:v>1008</c:v>
                </c:pt>
                <c:pt idx="197">
                  <c:v>1009</c:v>
                </c:pt>
                <c:pt idx="198">
                  <c:v>1010</c:v>
                </c:pt>
                <c:pt idx="199">
                  <c:v>1011</c:v>
                </c:pt>
                <c:pt idx="200">
                  <c:v>1012</c:v>
                </c:pt>
                <c:pt idx="201">
                  <c:v>1013</c:v>
                </c:pt>
                <c:pt idx="202">
                  <c:v>1014</c:v>
                </c:pt>
                <c:pt idx="203">
                  <c:v>1015</c:v>
                </c:pt>
                <c:pt idx="204">
                  <c:v>1016</c:v>
                </c:pt>
                <c:pt idx="205">
                  <c:v>1017</c:v>
                </c:pt>
                <c:pt idx="206">
                  <c:v>1018</c:v>
                </c:pt>
                <c:pt idx="207">
                  <c:v>1019</c:v>
                </c:pt>
                <c:pt idx="208">
                  <c:v>1020</c:v>
                </c:pt>
                <c:pt idx="209">
                  <c:v>1021</c:v>
                </c:pt>
                <c:pt idx="210">
                  <c:v>1022</c:v>
                </c:pt>
                <c:pt idx="211">
                  <c:v>1023</c:v>
                </c:pt>
                <c:pt idx="212">
                  <c:v>1024</c:v>
                </c:pt>
                <c:pt idx="213">
                  <c:v>1025</c:v>
                </c:pt>
                <c:pt idx="214">
                  <c:v>1026</c:v>
                </c:pt>
                <c:pt idx="215">
                  <c:v>1027</c:v>
                </c:pt>
                <c:pt idx="216">
                  <c:v>1028</c:v>
                </c:pt>
                <c:pt idx="217">
                  <c:v>1029</c:v>
                </c:pt>
                <c:pt idx="218">
                  <c:v>1030</c:v>
                </c:pt>
                <c:pt idx="219">
                  <c:v>1031</c:v>
                </c:pt>
                <c:pt idx="220">
                  <c:v>1032</c:v>
                </c:pt>
                <c:pt idx="221">
                  <c:v>1033</c:v>
                </c:pt>
                <c:pt idx="222">
                  <c:v>1034</c:v>
                </c:pt>
                <c:pt idx="223">
                  <c:v>1035</c:v>
                </c:pt>
                <c:pt idx="224">
                  <c:v>1036</c:v>
                </c:pt>
                <c:pt idx="225">
                  <c:v>1037</c:v>
                </c:pt>
                <c:pt idx="226">
                  <c:v>1038</c:v>
                </c:pt>
                <c:pt idx="227">
                  <c:v>1039</c:v>
                </c:pt>
                <c:pt idx="228">
                  <c:v>1040</c:v>
                </c:pt>
                <c:pt idx="229">
                  <c:v>1041</c:v>
                </c:pt>
                <c:pt idx="230">
                  <c:v>1042</c:v>
                </c:pt>
                <c:pt idx="231">
                  <c:v>1043</c:v>
                </c:pt>
                <c:pt idx="232">
                  <c:v>1044</c:v>
                </c:pt>
                <c:pt idx="233">
                  <c:v>1045</c:v>
                </c:pt>
                <c:pt idx="234">
                  <c:v>1046</c:v>
                </c:pt>
                <c:pt idx="235">
                  <c:v>1047</c:v>
                </c:pt>
                <c:pt idx="236">
                  <c:v>1048</c:v>
                </c:pt>
                <c:pt idx="237">
                  <c:v>1049</c:v>
                </c:pt>
                <c:pt idx="238">
                  <c:v>1050</c:v>
                </c:pt>
                <c:pt idx="239">
                  <c:v>1051</c:v>
                </c:pt>
                <c:pt idx="240">
                  <c:v>1052</c:v>
                </c:pt>
                <c:pt idx="241">
                  <c:v>1053</c:v>
                </c:pt>
                <c:pt idx="242">
                  <c:v>1054</c:v>
                </c:pt>
                <c:pt idx="243">
                  <c:v>1055</c:v>
                </c:pt>
                <c:pt idx="244">
                  <c:v>1056</c:v>
                </c:pt>
                <c:pt idx="245">
                  <c:v>1057</c:v>
                </c:pt>
                <c:pt idx="246">
                  <c:v>1058</c:v>
                </c:pt>
                <c:pt idx="247">
                  <c:v>1059</c:v>
                </c:pt>
                <c:pt idx="248">
                  <c:v>1060</c:v>
                </c:pt>
                <c:pt idx="249">
                  <c:v>1061</c:v>
                </c:pt>
                <c:pt idx="250">
                  <c:v>1062</c:v>
                </c:pt>
                <c:pt idx="251">
                  <c:v>1063</c:v>
                </c:pt>
                <c:pt idx="252">
                  <c:v>1064</c:v>
                </c:pt>
                <c:pt idx="253">
                  <c:v>1065</c:v>
                </c:pt>
                <c:pt idx="254">
                  <c:v>1066</c:v>
                </c:pt>
                <c:pt idx="255">
                  <c:v>1067</c:v>
                </c:pt>
                <c:pt idx="256">
                  <c:v>1068</c:v>
                </c:pt>
                <c:pt idx="257">
                  <c:v>1069</c:v>
                </c:pt>
                <c:pt idx="258">
                  <c:v>1070</c:v>
                </c:pt>
                <c:pt idx="259">
                  <c:v>1071</c:v>
                </c:pt>
                <c:pt idx="260">
                  <c:v>1072</c:v>
                </c:pt>
                <c:pt idx="261">
                  <c:v>1073</c:v>
                </c:pt>
                <c:pt idx="262">
                  <c:v>1074</c:v>
                </c:pt>
                <c:pt idx="263">
                  <c:v>1075</c:v>
                </c:pt>
                <c:pt idx="264">
                  <c:v>1076</c:v>
                </c:pt>
                <c:pt idx="265">
                  <c:v>1077</c:v>
                </c:pt>
                <c:pt idx="266">
                  <c:v>1078</c:v>
                </c:pt>
                <c:pt idx="267">
                  <c:v>1079</c:v>
                </c:pt>
                <c:pt idx="268">
                  <c:v>1080</c:v>
                </c:pt>
                <c:pt idx="269">
                  <c:v>1081</c:v>
                </c:pt>
                <c:pt idx="270">
                  <c:v>1082</c:v>
                </c:pt>
                <c:pt idx="271">
                  <c:v>1083</c:v>
                </c:pt>
                <c:pt idx="272">
                  <c:v>1084</c:v>
                </c:pt>
                <c:pt idx="273">
                  <c:v>1085</c:v>
                </c:pt>
                <c:pt idx="274">
                  <c:v>1086</c:v>
                </c:pt>
                <c:pt idx="275">
                  <c:v>1087</c:v>
                </c:pt>
                <c:pt idx="276">
                  <c:v>1088</c:v>
                </c:pt>
                <c:pt idx="277">
                  <c:v>1089</c:v>
                </c:pt>
                <c:pt idx="278">
                  <c:v>1090</c:v>
                </c:pt>
                <c:pt idx="279">
                  <c:v>1091</c:v>
                </c:pt>
                <c:pt idx="280">
                  <c:v>1092</c:v>
                </c:pt>
                <c:pt idx="281">
                  <c:v>1093</c:v>
                </c:pt>
                <c:pt idx="282">
                  <c:v>1094</c:v>
                </c:pt>
                <c:pt idx="283">
                  <c:v>1095</c:v>
                </c:pt>
                <c:pt idx="284">
                  <c:v>1096</c:v>
                </c:pt>
                <c:pt idx="285">
                  <c:v>1097</c:v>
                </c:pt>
                <c:pt idx="286">
                  <c:v>1098</c:v>
                </c:pt>
                <c:pt idx="287">
                  <c:v>1099</c:v>
                </c:pt>
                <c:pt idx="288">
                  <c:v>1100</c:v>
                </c:pt>
                <c:pt idx="289">
                  <c:v>1101</c:v>
                </c:pt>
                <c:pt idx="290">
                  <c:v>1102</c:v>
                </c:pt>
                <c:pt idx="291">
                  <c:v>1103</c:v>
                </c:pt>
                <c:pt idx="292">
                  <c:v>1104</c:v>
                </c:pt>
                <c:pt idx="293">
                  <c:v>1105</c:v>
                </c:pt>
                <c:pt idx="294">
                  <c:v>1106</c:v>
                </c:pt>
                <c:pt idx="295">
                  <c:v>1107</c:v>
                </c:pt>
                <c:pt idx="296">
                  <c:v>1108</c:v>
                </c:pt>
                <c:pt idx="297">
                  <c:v>1109</c:v>
                </c:pt>
                <c:pt idx="298">
                  <c:v>1110</c:v>
                </c:pt>
                <c:pt idx="299">
                  <c:v>1111</c:v>
                </c:pt>
                <c:pt idx="300">
                  <c:v>1112</c:v>
                </c:pt>
              </c:numCache>
            </c:numRef>
          </c:xVal>
          <c:yVal>
            <c:numRef>
              <c:f>Graph!$C$814:$C$1112</c:f>
              <c:numCache>
                <c:formatCode>General</c:formatCode>
                <c:ptCount val="299"/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3-453E-9632-FDE97F23354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Graph!$A$813:$A$1113</c:f>
              <c:numCache>
                <c:formatCode>General</c:formatCode>
                <c:ptCount val="301"/>
                <c:pt idx="0">
                  <c:v>812</c:v>
                </c:pt>
                <c:pt idx="1">
                  <c:v>813</c:v>
                </c:pt>
                <c:pt idx="2">
                  <c:v>814</c:v>
                </c:pt>
                <c:pt idx="3">
                  <c:v>815</c:v>
                </c:pt>
                <c:pt idx="4">
                  <c:v>816</c:v>
                </c:pt>
                <c:pt idx="5">
                  <c:v>817</c:v>
                </c:pt>
                <c:pt idx="6">
                  <c:v>818</c:v>
                </c:pt>
                <c:pt idx="7">
                  <c:v>819</c:v>
                </c:pt>
                <c:pt idx="8">
                  <c:v>820</c:v>
                </c:pt>
                <c:pt idx="9">
                  <c:v>821</c:v>
                </c:pt>
                <c:pt idx="10">
                  <c:v>822</c:v>
                </c:pt>
                <c:pt idx="11">
                  <c:v>823</c:v>
                </c:pt>
                <c:pt idx="12">
                  <c:v>824</c:v>
                </c:pt>
                <c:pt idx="13">
                  <c:v>825</c:v>
                </c:pt>
                <c:pt idx="14">
                  <c:v>826</c:v>
                </c:pt>
                <c:pt idx="15">
                  <c:v>827</c:v>
                </c:pt>
                <c:pt idx="16">
                  <c:v>828</c:v>
                </c:pt>
                <c:pt idx="17">
                  <c:v>829</c:v>
                </c:pt>
                <c:pt idx="18">
                  <c:v>830</c:v>
                </c:pt>
                <c:pt idx="19">
                  <c:v>831</c:v>
                </c:pt>
                <c:pt idx="20">
                  <c:v>832</c:v>
                </c:pt>
                <c:pt idx="21">
                  <c:v>833</c:v>
                </c:pt>
                <c:pt idx="22">
                  <c:v>834</c:v>
                </c:pt>
                <c:pt idx="23">
                  <c:v>835</c:v>
                </c:pt>
                <c:pt idx="24">
                  <c:v>836</c:v>
                </c:pt>
                <c:pt idx="25">
                  <c:v>837</c:v>
                </c:pt>
                <c:pt idx="26">
                  <c:v>838</c:v>
                </c:pt>
                <c:pt idx="27">
                  <c:v>839</c:v>
                </c:pt>
                <c:pt idx="28">
                  <c:v>840</c:v>
                </c:pt>
                <c:pt idx="29">
                  <c:v>841</c:v>
                </c:pt>
                <c:pt idx="30">
                  <c:v>842</c:v>
                </c:pt>
                <c:pt idx="31">
                  <c:v>843</c:v>
                </c:pt>
                <c:pt idx="32">
                  <c:v>844</c:v>
                </c:pt>
                <c:pt idx="33">
                  <c:v>845</c:v>
                </c:pt>
                <c:pt idx="34">
                  <c:v>846</c:v>
                </c:pt>
                <c:pt idx="35">
                  <c:v>847</c:v>
                </c:pt>
                <c:pt idx="36">
                  <c:v>848</c:v>
                </c:pt>
                <c:pt idx="37">
                  <c:v>849</c:v>
                </c:pt>
                <c:pt idx="38">
                  <c:v>850</c:v>
                </c:pt>
                <c:pt idx="39">
                  <c:v>851</c:v>
                </c:pt>
                <c:pt idx="40">
                  <c:v>852</c:v>
                </c:pt>
                <c:pt idx="41">
                  <c:v>853</c:v>
                </c:pt>
                <c:pt idx="42">
                  <c:v>854</c:v>
                </c:pt>
                <c:pt idx="43">
                  <c:v>855</c:v>
                </c:pt>
                <c:pt idx="44">
                  <c:v>856</c:v>
                </c:pt>
                <c:pt idx="45">
                  <c:v>857</c:v>
                </c:pt>
                <c:pt idx="46">
                  <c:v>858</c:v>
                </c:pt>
                <c:pt idx="47">
                  <c:v>859</c:v>
                </c:pt>
                <c:pt idx="48">
                  <c:v>860</c:v>
                </c:pt>
                <c:pt idx="49">
                  <c:v>861</c:v>
                </c:pt>
                <c:pt idx="50">
                  <c:v>862</c:v>
                </c:pt>
                <c:pt idx="51">
                  <c:v>863</c:v>
                </c:pt>
                <c:pt idx="52">
                  <c:v>864</c:v>
                </c:pt>
                <c:pt idx="53">
                  <c:v>865</c:v>
                </c:pt>
                <c:pt idx="54">
                  <c:v>866</c:v>
                </c:pt>
                <c:pt idx="55">
                  <c:v>867</c:v>
                </c:pt>
                <c:pt idx="56">
                  <c:v>868</c:v>
                </c:pt>
                <c:pt idx="57">
                  <c:v>869</c:v>
                </c:pt>
                <c:pt idx="58">
                  <c:v>870</c:v>
                </c:pt>
                <c:pt idx="59">
                  <c:v>871</c:v>
                </c:pt>
                <c:pt idx="60">
                  <c:v>872</c:v>
                </c:pt>
                <c:pt idx="61">
                  <c:v>873</c:v>
                </c:pt>
                <c:pt idx="62">
                  <c:v>874</c:v>
                </c:pt>
                <c:pt idx="63">
                  <c:v>875</c:v>
                </c:pt>
                <c:pt idx="64">
                  <c:v>876</c:v>
                </c:pt>
                <c:pt idx="65">
                  <c:v>877</c:v>
                </c:pt>
                <c:pt idx="66">
                  <c:v>878</c:v>
                </c:pt>
                <c:pt idx="67">
                  <c:v>879</c:v>
                </c:pt>
                <c:pt idx="68">
                  <c:v>880</c:v>
                </c:pt>
                <c:pt idx="69">
                  <c:v>881</c:v>
                </c:pt>
                <c:pt idx="70">
                  <c:v>882</c:v>
                </c:pt>
                <c:pt idx="71">
                  <c:v>883</c:v>
                </c:pt>
                <c:pt idx="72">
                  <c:v>884</c:v>
                </c:pt>
                <c:pt idx="73">
                  <c:v>885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889</c:v>
                </c:pt>
                <c:pt idx="78">
                  <c:v>890</c:v>
                </c:pt>
                <c:pt idx="79">
                  <c:v>891</c:v>
                </c:pt>
                <c:pt idx="80">
                  <c:v>892</c:v>
                </c:pt>
                <c:pt idx="81">
                  <c:v>893</c:v>
                </c:pt>
                <c:pt idx="82">
                  <c:v>894</c:v>
                </c:pt>
                <c:pt idx="83">
                  <c:v>895</c:v>
                </c:pt>
                <c:pt idx="84">
                  <c:v>896</c:v>
                </c:pt>
                <c:pt idx="85">
                  <c:v>897</c:v>
                </c:pt>
                <c:pt idx="86">
                  <c:v>898</c:v>
                </c:pt>
                <c:pt idx="87">
                  <c:v>899</c:v>
                </c:pt>
                <c:pt idx="88">
                  <c:v>900</c:v>
                </c:pt>
                <c:pt idx="89">
                  <c:v>901</c:v>
                </c:pt>
                <c:pt idx="90">
                  <c:v>902</c:v>
                </c:pt>
                <c:pt idx="91">
                  <c:v>903</c:v>
                </c:pt>
                <c:pt idx="92">
                  <c:v>904</c:v>
                </c:pt>
                <c:pt idx="93">
                  <c:v>905</c:v>
                </c:pt>
                <c:pt idx="94">
                  <c:v>906</c:v>
                </c:pt>
                <c:pt idx="95">
                  <c:v>907</c:v>
                </c:pt>
                <c:pt idx="96">
                  <c:v>908</c:v>
                </c:pt>
                <c:pt idx="97">
                  <c:v>909</c:v>
                </c:pt>
                <c:pt idx="98">
                  <c:v>910</c:v>
                </c:pt>
                <c:pt idx="99">
                  <c:v>911</c:v>
                </c:pt>
                <c:pt idx="100">
                  <c:v>912</c:v>
                </c:pt>
                <c:pt idx="101">
                  <c:v>913</c:v>
                </c:pt>
                <c:pt idx="102">
                  <c:v>914</c:v>
                </c:pt>
                <c:pt idx="103">
                  <c:v>915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934</c:v>
                </c:pt>
                <c:pt idx="123">
                  <c:v>935</c:v>
                </c:pt>
                <c:pt idx="124">
                  <c:v>936</c:v>
                </c:pt>
                <c:pt idx="125">
                  <c:v>937</c:v>
                </c:pt>
                <c:pt idx="126">
                  <c:v>938</c:v>
                </c:pt>
                <c:pt idx="127">
                  <c:v>939</c:v>
                </c:pt>
                <c:pt idx="128">
                  <c:v>940</c:v>
                </c:pt>
                <c:pt idx="129">
                  <c:v>941</c:v>
                </c:pt>
                <c:pt idx="130">
                  <c:v>942</c:v>
                </c:pt>
                <c:pt idx="131">
                  <c:v>943</c:v>
                </c:pt>
                <c:pt idx="132">
                  <c:v>944</c:v>
                </c:pt>
                <c:pt idx="133">
                  <c:v>945</c:v>
                </c:pt>
                <c:pt idx="134">
                  <c:v>946</c:v>
                </c:pt>
                <c:pt idx="135">
                  <c:v>947</c:v>
                </c:pt>
                <c:pt idx="136">
                  <c:v>948</c:v>
                </c:pt>
                <c:pt idx="137">
                  <c:v>949</c:v>
                </c:pt>
                <c:pt idx="138">
                  <c:v>950</c:v>
                </c:pt>
                <c:pt idx="139">
                  <c:v>951</c:v>
                </c:pt>
                <c:pt idx="140">
                  <c:v>952</c:v>
                </c:pt>
                <c:pt idx="141">
                  <c:v>953</c:v>
                </c:pt>
                <c:pt idx="142">
                  <c:v>954</c:v>
                </c:pt>
                <c:pt idx="143">
                  <c:v>955</c:v>
                </c:pt>
                <c:pt idx="144">
                  <c:v>956</c:v>
                </c:pt>
                <c:pt idx="145">
                  <c:v>957</c:v>
                </c:pt>
                <c:pt idx="146">
                  <c:v>958</c:v>
                </c:pt>
                <c:pt idx="147">
                  <c:v>959</c:v>
                </c:pt>
                <c:pt idx="148">
                  <c:v>960</c:v>
                </c:pt>
                <c:pt idx="149">
                  <c:v>961</c:v>
                </c:pt>
                <c:pt idx="150">
                  <c:v>962</c:v>
                </c:pt>
                <c:pt idx="151">
                  <c:v>963</c:v>
                </c:pt>
                <c:pt idx="152">
                  <c:v>964</c:v>
                </c:pt>
                <c:pt idx="153">
                  <c:v>965</c:v>
                </c:pt>
                <c:pt idx="154">
                  <c:v>966</c:v>
                </c:pt>
                <c:pt idx="155">
                  <c:v>967</c:v>
                </c:pt>
                <c:pt idx="156">
                  <c:v>968</c:v>
                </c:pt>
                <c:pt idx="157">
                  <c:v>969</c:v>
                </c:pt>
                <c:pt idx="158">
                  <c:v>970</c:v>
                </c:pt>
                <c:pt idx="159">
                  <c:v>971</c:v>
                </c:pt>
                <c:pt idx="160">
                  <c:v>972</c:v>
                </c:pt>
                <c:pt idx="161">
                  <c:v>973</c:v>
                </c:pt>
                <c:pt idx="162">
                  <c:v>974</c:v>
                </c:pt>
                <c:pt idx="163">
                  <c:v>975</c:v>
                </c:pt>
                <c:pt idx="164">
                  <c:v>976</c:v>
                </c:pt>
                <c:pt idx="165">
                  <c:v>977</c:v>
                </c:pt>
                <c:pt idx="166">
                  <c:v>978</c:v>
                </c:pt>
                <c:pt idx="167">
                  <c:v>979</c:v>
                </c:pt>
                <c:pt idx="168">
                  <c:v>980</c:v>
                </c:pt>
                <c:pt idx="169">
                  <c:v>981</c:v>
                </c:pt>
                <c:pt idx="170">
                  <c:v>982</c:v>
                </c:pt>
                <c:pt idx="171">
                  <c:v>983</c:v>
                </c:pt>
                <c:pt idx="172">
                  <c:v>984</c:v>
                </c:pt>
                <c:pt idx="173">
                  <c:v>985</c:v>
                </c:pt>
                <c:pt idx="174">
                  <c:v>986</c:v>
                </c:pt>
                <c:pt idx="175">
                  <c:v>987</c:v>
                </c:pt>
                <c:pt idx="176">
                  <c:v>988</c:v>
                </c:pt>
                <c:pt idx="177">
                  <c:v>989</c:v>
                </c:pt>
                <c:pt idx="178">
                  <c:v>990</c:v>
                </c:pt>
                <c:pt idx="179">
                  <c:v>991</c:v>
                </c:pt>
                <c:pt idx="180">
                  <c:v>992</c:v>
                </c:pt>
                <c:pt idx="181">
                  <c:v>993</c:v>
                </c:pt>
                <c:pt idx="182">
                  <c:v>994</c:v>
                </c:pt>
                <c:pt idx="183">
                  <c:v>995</c:v>
                </c:pt>
                <c:pt idx="184">
                  <c:v>996</c:v>
                </c:pt>
                <c:pt idx="185">
                  <c:v>997</c:v>
                </c:pt>
                <c:pt idx="186">
                  <c:v>998</c:v>
                </c:pt>
                <c:pt idx="187">
                  <c:v>999</c:v>
                </c:pt>
                <c:pt idx="188">
                  <c:v>1000</c:v>
                </c:pt>
                <c:pt idx="189">
                  <c:v>1001</c:v>
                </c:pt>
                <c:pt idx="190">
                  <c:v>1002</c:v>
                </c:pt>
                <c:pt idx="191">
                  <c:v>1003</c:v>
                </c:pt>
                <c:pt idx="192">
                  <c:v>1004</c:v>
                </c:pt>
                <c:pt idx="193">
                  <c:v>1005</c:v>
                </c:pt>
                <c:pt idx="194">
                  <c:v>1006</c:v>
                </c:pt>
                <c:pt idx="195">
                  <c:v>1007</c:v>
                </c:pt>
                <c:pt idx="196">
                  <c:v>1008</c:v>
                </c:pt>
                <c:pt idx="197">
                  <c:v>1009</c:v>
                </c:pt>
                <c:pt idx="198">
                  <c:v>1010</c:v>
                </c:pt>
                <c:pt idx="199">
                  <c:v>1011</c:v>
                </c:pt>
                <c:pt idx="200">
                  <c:v>1012</c:v>
                </c:pt>
                <c:pt idx="201">
                  <c:v>1013</c:v>
                </c:pt>
                <c:pt idx="202">
                  <c:v>1014</c:v>
                </c:pt>
                <c:pt idx="203">
                  <c:v>1015</c:v>
                </c:pt>
                <c:pt idx="204">
                  <c:v>1016</c:v>
                </c:pt>
                <c:pt idx="205">
                  <c:v>1017</c:v>
                </c:pt>
                <c:pt idx="206">
                  <c:v>1018</c:v>
                </c:pt>
                <c:pt idx="207">
                  <c:v>1019</c:v>
                </c:pt>
                <c:pt idx="208">
                  <c:v>1020</c:v>
                </c:pt>
                <c:pt idx="209">
                  <c:v>1021</c:v>
                </c:pt>
                <c:pt idx="210">
                  <c:v>1022</c:v>
                </c:pt>
                <c:pt idx="211">
                  <c:v>1023</c:v>
                </c:pt>
                <c:pt idx="212">
                  <c:v>1024</c:v>
                </c:pt>
                <c:pt idx="213">
                  <c:v>1025</c:v>
                </c:pt>
                <c:pt idx="214">
                  <c:v>1026</c:v>
                </c:pt>
                <c:pt idx="215">
                  <c:v>1027</c:v>
                </c:pt>
                <c:pt idx="216">
                  <c:v>1028</c:v>
                </c:pt>
                <c:pt idx="217">
                  <c:v>1029</c:v>
                </c:pt>
                <c:pt idx="218">
                  <c:v>1030</c:v>
                </c:pt>
                <c:pt idx="219">
                  <c:v>1031</c:v>
                </c:pt>
                <c:pt idx="220">
                  <c:v>1032</c:v>
                </c:pt>
                <c:pt idx="221">
                  <c:v>1033</c:v>
                </c:pt>
                <c:pt idx="222">
                  <c:v>1034</c:v>
                </c:pt>
                <c:pt idx="223">
                  <c:v>1035</c:v>
                </c:pt>
                <c:pt idx="224">
                  <c:v>1036</c:v>
                </c:pt>
                <c:pt idx="225">
                  <c:v>1037</c:v>
                </c:pt>
                <c:pt idx="226">
                  <c:v>1038</c:v>
                </c:pt>
                <c:pt idx="227">
                  <c:v>1039</c:v>
                </c:pt>
                <c:pt idx="228">
                  <c:v>1040</c:v>
                </c:pt>
                <c:pt idx="229">
                  <c:v>1041</c:v>
                </c:pt>
                <c:pt idx="230">
                  <c:v>1042</c:v>
                </c:pt>
                <c:pt idx="231">
                  <c:v>1043</c:v>
                </c:pt>
                <c:pt idx="232">
                  <c:v>1044</c:v>
                </c:pt>
                <c:pt idx="233">
                  <c:v>1045</c:v>
                </c:pt>
                <c:pt idx="234">
                  <c:v>1046</c:v>
                </c:pt>
                <c:pt idx="235">
                  <c:v>1047</c:v>
                </c:pt>
                <c:pt idx="236">
                  <c:v>1048</c:v>
                </c:pt>
                <c:pt idx="237">
                  <c:v>1049</c:v>
                </c:pt>
                <c:pt idx="238">
                  <c:v>1050</c:v>
                </c:pt>
                <c:pt idx="239">
                  <c:v>1051</c:v>
                </c:pt>
                <c:pt idx="240">
                  <c:v>1052</c:v>
                </c:pt>
                <c:pt idx="241">
                  <c:v>1053</c:v>
                </c:pt>
                <c:pt idx="242">
                  <c:v>1054</c:v>
                </c:pt>
                <c:pt idx="243">
                  <c:v>1055</c:v>
                </c:pt>
                <c:pt idx="244">
                  <c:v>1056</c:v>
                </c:pt>
                <c:pt idx="245">
                  <c:v>1057</c:v>
                </c:pt>
                <c:pt idx="246">
                  <c:v>1058</c:v>
                </c:pt>
                <c:pt idx="247">
                  <c:v>1059</c:v>
                </c:pt>
                <c:pt idx="248">
                  <c:v>1060</c:v>
                </c:pt>
                <c:pt idx="249">
                  <c:v>1061</c:v>
                </c:pt>
                <c:pt idx="250">
                  <c:v>1062</c:v>
                </c:pt>
                <c:pt idx="251">
                  <c:v>1063</c:v>
                </c:pt>
                <c:pt idx="252">
                  <c:v>1064</c:v>
                </c:pt>
                <c:pt idx="253">
                  <c:v>1065</c:v>
                </c:pt>
                <c:pt idx="254">
                  <c:v>1066</c:v>
                </c:pt>
                <c:pt idx="255">
                  <c:v>1067</c:v>
                </c:pt>
                <c:pt idx="256">
                  <c:v>1068</c:v>
                </c:pt>
                <c:pt idx="257">
                  <c:v>1069</c:v>
                </c:pt>
                <c:pt idx="258">
                  <c:v>1070</c:v>
                </c:pt>
                <c:pt idx="259">
                  <c:v>1071</c:v>
                </c:pt>
                <c:pt idx="260">
                  <c:v>1072</c:v>
                </c:pt>
                <c:pt idx="261">
                  <c:v>1073</c:v>
                </c:pt>
                <c:pt idx="262">
                  <c:v>1074</c:v>
                </c:pt>
                <c:pt idx="263">
                  <c:v>1075</c:v>
                </c:pt>
                <c:pt idx="264">
                  <c:v>1076</c:v>
                </c:pt>
                <c:pt idx="265">
                  <c:v>1077</c:v>
                </c:pt>
                <c:pt idx="266">
                  <c:v>1078</c:v>
                </c:pt>
                <c:pt idx="267">
                  <c:v>1079</c:v>
                </c:pt>
                <c:pt idx="268">
                  <c:v>1080</c:v>
                </c:pt>
                <c:pt idx="269">
                  <c:v>1081</c:v>
                </c:pt>
                <c:pt idx="270">
                  <c:v>1082</c:v>
                </c:pt>
                <c:pt idx="271">
                  <c:v>1083</c:v>
                </c:pt>
                <c:pt idx="272">
                  <c:v>1084</c:v>
                </c:pt>
                <c:pt idx="273">
                  <c:v>1085</c:v>
                </c:pt>
                <c:pt idx="274">
                  <c:v>1086</c:v>
                </c:pt>
                <c:pt idx="275">
                  <c:v>1087</c:v>
                </c:pt>
                <c:pt idx="276">
                  <c:v>1088</c:v>
                </c:pt>
                <c:pt idx="277">
                  <c:v>1089</c:v>
                </c:pt>
                <c:pt idx="278">
                  <c:v>1090</c:v>
                </c:pt>
                <c:pt idx="279">
                  <c:v>1091</c:v>
                </c:pt>
                <c:pt idx="280">
                  <c:v>1092</c:v>
                </c:pt>
                <c:pt idx="281">
                  <c:v>1093</c:v>
                </c:pt>
                <c:pt idx="282">
                  <c:v>1094</c:v>
                </c:pt>
                <c:pt idx="283">
                  <c:v>1095</c:v>
                </c:pt>
                <c:pt idx="284">
                  <c:v>1096</c:v>
                </c:pt>
                <c:pt idx="285">
                  <c:v>1097</c:v>
                </c:pt>
                <c:pt idx="286">
                  <c:v>1098</c:v>
                </c:pt>
                <c:pt idx="287">
                  <c:v>1099</c:v>
                </c:pt>
                <c:pt idx="288">
                  <c:v>1100</c:v>
                </c:pt>
                <c:pt idx="289">
                  <c:v>1101</c:v>
                </c:pt>
                <c:pt idx="290">
                  <c:v>1102</c:v>
                </c:pt>
                <c:pt idx="291">
                  <c:v>1103</c:v>
                </c:pt>
                <c:pt idx="292">
                  <c:v>1104</c:v>
                </c:pt>
                <c:pt idx="293">
                  <c:v>1105</c:v>
                </c:pt>
                <c:pt idx="294">
                  <c:v>1106</c:v>
                </c:pt>
                <c:pt idx="295">
                  <c:v>1107</c:v>
                </c:pt>
                <c:pt idx="296">
                  <c:v>1108</c:v>
                </c:pt>
                <c:pt idx="297">
                  <c:v>1109</c:v>
                </c:pt>
                <c:pt idx="298">
                  <c:v>1110</c:v>
                </c:pt>
                <c:pt idx="299">
                  <c:v>1111</c:v>
                </c:pt>
                <c:pt idx="300">
                  <c:v>1112</c:v>
                </c:pt>
              </c:numCache>
            </c:numRef>
          </c:xVal>
          <c:yVal>
            <c:numRef>
              <c:f>Graph!$E$814:$E$1112</c:f>
              <c:numCache>
                <c:formatCode>General</c:formatCode>
                <c:ptCount val="299"/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97">
                  <c:v>4</c:v>
                </c:pt>
                <c:pt idx="29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E3-453E-9632-FDE97F23354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Graph!$A$813:$A$1113</c:f>
              <c:numCache>
                <c:formatCode>General</c:formatCode>
                <c:ptCount val="301"/>
                <c:pt idx="0">
                  <c:v>812</c:v>
                </c:pt>
                <c:pt idx="1">
                  <c:v>813</c:v>
                </c:pt>
                <c:pt idx="2">
                  <c:v>814</c:v>
                </c:pt>
                <c:pt idx="3">
                  <c:v>815</c:v>
                </c:pt>
                <c:pt idx="4">
                  <c:v>816</c:v>
                </c:pt>
                <c:pt idx="5">
                  <c:v>817</c:v>
                </c:pt>
                <c:pt idx="6">
                  <c:v>818</c:v>
                </c:pt>
                <c:pt idx="7">
                  <c:v>819</c:v>
                </c:pt>
                <c:pt idx="8">
                  <c:v>820</c:v>
                </c:pt>
                <c:pt idx="9">
                  <c:v>821</c:v>
                </c:pt>
                <c:pt idx="10">
                  <c:v>822</c:v>
                </c:pt>
                <c:pt idx="11">
                  <c:v>823</c:v>
                </c:pt>
                <c:pt idx="12">
                  <c:v>824</c:v>
                </c:pt>
                <c:pt idx="13">
                  <c:v>825</c:v>
                </c:pt>
                <c:pt idx="14">
                  <c:v>826</c:v>
                </c:pt>
                <c:pt idx="15">
                  <c:v>827</c:v>
                </c:pt>
                <c:pt idx="16">
                  <c:v>828</c:v>
                </c:pt>
                <c:pt idx="17">
                  <c:v>829</c:v>
                </c:pt>
                <c:pt idx="18">
                  <c:v>830</c:v>
                </c:pt>
                <c:pt idx="19">
                  <c:v>831</c:v>
                </c:pt>
                <c:pt idx="20">
                  <c:v>832</c:v>
                </c:pt>
                <c:pt idx="21">
                  <c:v>833</c:v>
                </c:pt>
                <c:pt idx="22">
                  <c:v>834</c:v>
                </c:pt>
                <c:pt idx="23">
                  <c:v>835</c:v>
                </c:pt>
                <c:pt idx="24">
                  <c:v>836</c:v>
                </c:pt>
                <c:pt idx="25">
                  <c:v>837</c:v>
                </c:pt>
                <c:pt idx="26">
                  <c:v>838</c:v>
                </c:pt>
                <c:pt idx="27">
                  <c:v>839</c:v>
                </c:pt>
                <c:pt idx="28">
                  <c:v>840</c:v>
                </c:pt>
                <c:pt idx="29">
                  <c:v>841</c:v>
                </c:pt>
                <c:pt idx="30">
                  <c:v>842</c:v>
                </c:pt>
                <c:pt idx="31">
                  <c:v>843</c:v>
                </c:pt>
                <c:pt idx="32">
                  <c:v>844</c:v>
                </c:pt>
                <c:pt idx="33">
                  <c:v>845</c:v>
                </c:pt>
                <c:pt idx="34">
                  <c:v>846</c:v>
                </c:pt>
                <c:pt idx="35">
                  <c:v>847</c:v>
                </c:pt>
                <c:pt idx="36">
                  <c:v>848</c:v>
                </c:pt>
                <c:pt idx="37">
                  <c:v>849</c:v>
                </c:pt>
                <c:pt idx="38">
                  <c:v>850</c:v>
                </c:pt>
                <c:pt idx="39">
                  <c:v>851</c:v>
                </c:pt>
                <c:pt idx="40">
                  <c:v>852</c:v>
                </c:pt>
                <c:pt idx="41">
                  <c:v>853</c:v>
                </c:pt>
                <c:pt idx="42">
                  <c:v>854</c:v>
                </c:pt>
                <c:pt idx="43">
                  <c:v>855</c:v>
                </c:pt>
                <c:pt idx="44">
                  <c:v>856</c:v>
                </c:pt>
                <c:pt idx="45">
                  <c:v>857</c:v>
                </c:pt>
                <c:pt idx="46">
                  <c:v>858</c:v>
                </c:pt>
                <c:pt idx="47">
                  <c:v>859</c:v>
                </c:pt>
                <c:pt idx="48">
                  <c:v>860</c:v>
                </c:pt>
                <c:pt idx="49">
                  <c:v>861</c:v>
                </c:pt>
                <c:pt idx="50">
                  <c:v>862</c:v>
                </c:pt>
                <c:pt idx="51">
                  <c:v>863</c:v>
                </c:pt>
                <c:pt idx="52">
                  <c:v>864</c:v>
                </c:pt>
                <c:pt idx="53">
                  <c:v>865</c:v>
                </c:pt>
                <c:pt idx="54">
                  <c:v>866</c:v>
                </c:pt>
                <c:pt idx="55">
                  <c:v>867</c:v>
                </c:pt>
                <c:pt idx="56">
                  <c:v>868</c:v>
                </c:pt>
                <c:pt idx="57">
                  <c:v>869</c:v>
                </c:pt>
                <c:pt idx="58">
                  <c:v>870</c:v>
                </c:pt>
                <c:pt idx="59">
                  <c:v>871</c:v>
                </c:pt>
                <c:pt idx="60">
                  <c:v>872</c:v>
                </c:pt>
                <c:pt idx="61">
                  <c:v>873</c:v>
                </c:pt>
                <c:pt idx="62">
                  <c:v>874</c:v>
                </c:pt>
                <c:pt idx="63">
                  <c:v>875</c:v>
                </c:pt>
                <c:pt idx="64">
                  <c:v>876</c:v>
                </c:pt>
                <c:pt idx="65">
                  <c:v>877</c:v>
                </c:pt>
                <c:pt idx="66">
                  <c:v>878</c:v>
                </c:pt>
                <c:pt idx="67">
                  <c:v>879</c:v>
                </c:pt>
                <c:pt idx="68">
                  <c:v>880</c:v>
                </c:pt>
                <c:pt idx="69">
                  <c:v>881</c:v>
                </c:pt>
                <c:pt idx="70">
                  <c:v>882</c:v>
                </c:pt>
                <c:pt idx="71">
                  <c:v>883</c:v>
                </c:pt>
                <c:pt idx="72">
                  <c:v>884</c:v>
                </c:pt>
                <c:pt idx="73">
                  <c:v>885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889</c:v>
                </c:pt>
                <c:pt idx="78">
                  <c:v>890</c:v>
                </c:pt>
                <c:pt idx="79">
                  <c:v>891</c:v>
                </c:pt>
                <c:pt idx="80">
                  <c:v>892</c:v>
                </c:pt>
                <c:pt idx="81">
                  <c:v>893</c:v>
                </c:pt>
                <c:pt idx="82">
                  <c:v>894</c:v>
                </c:pt>
                <c:pt idx="83">
                  <c:v>895</c:v>
                </c:pt>
                <c:pt idx="84">
                  <c:v>896</c:v>
                </c:pt>
                <c:pt idx="85">
                  <c:v>897</c:v>
                </c:pt>
                <c:pt idx="86">
                  <c:v>898</c:v>
                </c:pt>
                <c:pt idx="87">
                  <c:v>899</c:v>
                </c:pt>
                <c:pt idx="88">
                  <c:v>900</c:v>
                </c:pt>
                <c:pt idx="89">
                  <c:v>901</c:v>
                </c:pt>
                <c:pt idx="90">
                  <c:v>902</c:v>
                </c:pt>
                <c:pt idx="91">
                  <c:v>903</c:v>
                </c:pt>
                <c:pt idx="92">
                  <c:v>904</c:v>
                </c:pt>
                <c:pt idx="93">
                  <c:v>905</c:v>
                </c:pt>
                <c:pt idx="94">
                  <c:v>906</c:v>
                </c:pt>
                <c:pt idx="95">
                  <c:v>907</c:v>
                </c:pt>
                <c:pt idx="96">
                  <c:v>908</c:v>
                </c:pt>
                <c:pt idx="97">
                  <c:v>909</c:v>
                </c:pt>
                <c:pt idx="98">
                  <c:v>910</c:v>
                </c:pt>
                <c:pt idx="99">
                  <c:v>911</c:v>
                </c:pt>
                <c:pt idx="100">
                  <c:v>912</c:v>
                </c:pt>
                <c:pt idx="101">
                  <c:v>913</c:v>
                </c:pt>
                <c:pt idx="102">
                  <c:v>914</c:v>
                </c:pt>
                <c:pt idx="103">
                  <c:v>915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934</c:v>
                </c:pt>
                <c:pt idx="123">
                  <c:v>935</c:v>
                </c:pt>
                <c:pt idx="124">
                  <c:v>936</c:v>
                </c:pt>
                <c:pt idx="125">
                  <c:v>937</c:v>
                </c:pt>
                <c:pt idx="126">
                  <c:v>938</c:v>
                </c:pt>
                <c:pt idx="127">
                  <c:v>939</c:v>
                </c:pt>
                <c:pt idx="128">
                  <c:v>940</c:v>
                </c:pt>
                <c:pt idx="129">
                  <c:v>941</c:v>
                </c:pt>
                <c:pt idx="130">
                  <c:v>942</c:v>
                </c:pt>
                <c:pt idx="131">
                  <c:v>943</c:v>
                </c:pt>
                <c:pt idx="132">
                  <c:v>944</c:v>
                </c:pt>
                <c:pt idx="133">
                  <c:v>945</c:v>
                </c:pt>
                <c:pt idx="134">
                  <c:v>946</c:v>
                </c:pt>
                <c:pt idx="135">
                  <c:v>947</c:v>
                </c:pt>
                <c:pt idx="136">
                  <c:v>948</c:v>
                </c:pt>
                <c:pt idx="137">
                  <c:v>949</c:v>
                </c:pt>
                <c:pt idx="138">
                  <c:v>950</c:v>
                </c:pt>
                <c:pt idx="139">
                  <c:v>951</c:v>
                </c:pt>
                <c:pt idx="140">
                  <c:v>952</c:v>
                </c:pt>
                <c:pt idx="141">
                  <c:v>953</c:v>
                </c:pt>
                <c:pt idx="142">
                  <c:v>954</c:v>
                </c:pt>
                <c:pt idx="143">
                  <c:v>955</c:v>
                </c:pt>
                <c:pt idx="144">
                  <c:v>956</c:v>
                </c:pt>
                <c:pt idx="145">
                  <c:v>957</c:v>
                </c:pt>
                <c:pt idx="146">
                  <c:v>958</c:v>
                </c:pt>
                <c:pt idx="147">
                  <c:v>959</c:v>
                </c:pt>
                <c:pt idx="148">
                  <c:v>960</c:v>
                </c:pt>
                <c:pt idx="149">
                  <c:v>961</c:v>
                </c:pt>
                <c:pt idx="150">
                  <c:v>962</c:v>
                </c:pt>
                <c:pt idx="151">
                  <c:v>963</c:v>
                </c:pt>
                <c:pt idx="152">
                  <c:v>964</c:v>
                </c:pt>
                <c:pt idx="153">
                  <c:v>965</c:v>
                </c:pt>
                <c:pt idx="154">
                  <c:v>966</c:v>
                </c:pt>
                <c:pt idx="155">
                  <c:v>967</c:v>
                </c:pt>
                <c:pt idx="156">
                  <c:v>968</c:v>
                </c:pt>
                <c:pt idx="157">
                  <c:v>969</c:v>
                </c:pt>
                <c:pt idx="158">
                  <c:v>970</c:v>
                </c:pt>
                <c:pt idx="159">
                  <c:v>971</c:v>
                </c:pt>
                <c:pt idx="160">
                  <c:v>972</c:v>
                </c:pt>
                <c:pt idx="161">
                  <c:v>973</c:v>
                </c:pt>
                <c:pt idx="162">
                  <c:v>974</c:v>
                </c:pt>
                <c:pt idx="163">
                  <c:v>975</c:v>
                </c:pt>
                <c:pt idx="164">
                  <c:v>976</c:v>
                </c:pt>
                <c:pt idx="165">
                  <c:v>977</c:v>
                </c:pt>
                <c:pt idx="166">
                  <c:v>978</c:v>
                </c:pt>
                <c:pt idx="167">
                  <c:v>979</c:v>
                </c:pt>
                <c:pt idx="168">
                  <c:v>980</c:v>
                </c:pt>
                <c:pt idx="169">
                  <c:v>981</c:v>
                </c:pt>
                <c:pt idx="170">
                  <c:v>982</c:v>
                </c:pt>
                <c:pt idx="171">
                  <c:v>983</c:v>
                </c:pt>
                <c:pt idx="172">
                  <c:v>984</c:v>
                </c:pt>
                <c:pt idx="173">
                  <c:v>985</c:v>
                </c:pt>
                <c:pt idx="174">
                  <c:v>986</c:v>
                </c:pt>
                <c:pt idx="175">
                  <c:v>987</c:v>
                </c:pt>
                <c:pt idx="176">
                  <c:v>988</c:v>
                </c:pt>
                <c:pt idx="177">
                  <c:v>989</c:v>
                </c:pt>
                <c:pt idx="178">
                  <c:v>990</c:v>
                </c:pt>
                <c:pt idx="179">
                  <c:v>991</c:v>
                </c:pt>
                <c:pt idx="180">
                  <c:v>992</c:v>
                </c:pt>
                <c:pt idx="181">
                  <c:v>993</c:v>
                </c:pt>
                <c:pt idx="182">
                  <c:v>994</c:v>
                </c:pt>
                <c:pt idx="183">
                  <c:v>995</c:v>
                </c:pt>
                <c:pt idx="184">
                  <c:v>996</c:v>
                </c:pt>
                <c:pt idx="185">
                  <c:v>997</c:v>
                </c:pt>
                <c:pt idx="186">
                  <c:v>998</c:v>
                </c:pt>
                <c:pt idx="187">
                  <c:v>999</c:v>
                </c:pt>
                <c:pt idx="188">
                  <c:v>1000</c:v>
                </c:pt>
                <c:pt idx="189">
                  <c:v>1001</c:v>
                </c:pt>
                <c:pt idx="190">
                  <c:v>1002</c:v>
                </c:pt>
                <c:pt idx="191">
                  <c:v>1003</c:v>
                </c:pt>
                <c:pt idx="192">
                  <c:v>1004</c:v>
                </c:pt>
                <c:pt idx="193">
                  <c:v>1005</c:v>
                </c:pt>
                <c:pt idx="194">
                  <c:v>1006</c:v>
                </c:pt>
                <c:pt idx="195">
                  <c:v>1007</c:v>
                </c:pt>
                <c:pt idx="196">
                  <c:v>1008</c:v>
                </c:pt>
                <c:pt idx="197">
                  <c:v>1009</c:v>
                </c:pt>
                <c:pt idx="198">
                  <c:v>1010</c:v>
                </c:pt>
                <c:pt idx="199">
                  <c:v>1011</c:v>
                </c:pt>
                <c:pt idx="200">
                  <c:v>1012</c:v>
                </c:pt>
                <c:pt idx="201">
                  <c:v>1013</c:v>
                </c:pt>
                <c:pt idx="202">
                  <c:v>1014</c:v>
                </c:pt>
                <c:pt idx="203">
                  <c:v>1015</c:v>
                </c:pt>
                <c:pt idx="204">
                  <c:v>1016</c:v>
                </c:pt>
                <c:pt idx="205">
                  <c:v>1017</c:v>
                </c:pt>
                <c:pt idx="206">
                  <c:v>1018</c:v>
                </c:pt>
                <c:pt idx="207">
                  <c:v>1019</c:v>
                </c:pt>
                <c:pt idx="208">
                  <c:v>1020</c:v>
                </c:pt>
                <c:pt idx="209">
                  <c:v>1021</c:v>
                </c:pt>
                <c:pt idx="210">
                  <c:v>1022</c:v>
                </c:pt>
                <c:pt idx="211">
                  <c:v>1023</c:v>
                </c:pt>
                <c:pt idx="212">
                  <c:v>1024</c:v>
                </c:pt>
                <c:pt idx="213">
                  <c:v>1025</c:v>
                </c:pt>
                <c:pt idx="214">
                  <c:v>1026</c:v>
                </c:pt>
                <c:pt idx="215">
                  <c:v>1027</c:v>
                </c:pt>
                <c:pt idx="216">
                  <c:v>1028</c:v>
                </c:pt>
                <c:pt idx="217">
                  <c:v>1029</c:v>
                </c:pt>
                <c:pt idx="218">
                  <c:v>1030</c:v>
                </c:pt>
                <c:pt idx="219">
                  <c:v>1031</c:v>
                </c:pt>
                <c:pt idx="220">
                  <c:v>1032</c:v>
                </c:pt>
                <c:pt idx="221">
                  <c:v>1033</c:v>
                </c:pt>
                <c:pt idx="222">
                  <c:v>1034</c:v>
                </c:pt>
                <c:pt idx="223">
                  <c:v>1035</c:v>
                </c:pt>
                <c:pt idx="224">
                  <c:v>1036</c:v>
                </c:pt>
                <c:pt idx="225">
                  <c:v>1037</c:v>
                </c:pt>
                <c:pt idx="226">
                  <c:v>1038</c:v>
                </c:pt>
                <c:pt idx="227">
                  <c:v>1039</c:v>
                </c:pt>
                <c:pt idx="228">
                  <c:v>1040</c:v>
                </c:pt>
                <c:pt idx="229">
                  <c:v>1041</c:v>
                </c:pt>
                <c:pt idx="230">
                  <c:v>1042</c:v>
                </c:pt>
                <c:pt idx="231">
                  <c:v>1043</c:v>
                </c:pt>
                <c:pt idx="232">
                  <c:v>1044</c:v>
                </c:pt>
                <c:pt idx="233">
                  <c:v>1045</c:v>
                </c:pt>
                <c:pt idx="234">
                  <c:v>1046</c:v>
                </c:pt>
                <c:pt idx="235">
                  <c:v>1047</c:v>
                </c:pt>
                <c:pt idx="236">
                  <c:v>1048</c:v>
                </c:pt>
                <c:pt idx="237">
                  <c:v>1049</c:v>
                </c:pt>
                <c:pt idx="238">
                  <c:v>1050</c:v>
                </c:pt>
                <c:pt idx="239">
                  <c:v>1051</c:v>
                </c:pt>
                <c:pt idx="240">
                  <c:v>1052</c:v>
                </c:pt>
                <c:pt idx="241">
                  <c:v>1053</c:v>
                </c:pt>
                <c:pt idx="242">
                  <c:v>1054</c:v>
                </c:pt>
                <c:pt idx="243">
                  <c:v>1055</c:v>
                </c:pt>
                <c:pt idx="244">
                  <c:v>1056</c:v>
                </c:pt>
                <c:pt idx="245">
                  <c:v>1057</c:v>
                </c:pt>
                <c:pt idx="246">
                  <c:v>1058</c:v>
                </c:pt>
                <c:pt idx="247">
                  <c:v>1059</c:v>
                </c:pt>
                <c:pt idx="248">
                  <c:v>1060</c:v>
                </c:pt>
                <c:pt idx="249">
                  <c:v>1061</c:v>
                </c:pt>
                <c:pt idx="250">
                  <c:v>1062</c:v>
                </c:pt>
                <c:pt idx="251">
                  <c:v>1063</c:v>
                </c:pt>
                <c:pt idx="252">
                  <c:v>1064</c:v>
                </c:pt>
                <c:pt idx="253">
                  <c:v>1065</c:v>
                </c:pt>
                <c:pt idx="254">
                  <c:v>1066</c:v>
                </c:pt>
                <c:pt idx="255">
                  <c:v>1067</c:v>
                </c:pt>
                <c:pt idx="256">
                  <c:v>1068</c:v>
                </c:pt>
                <c:pt idx="257">
                  <c:v>1069</c:v>
                </c:pt>
                <c:pt idx="258">
                  <c:v>1070</c:v>
                </c:pt>
                <c:pt idx="259">
                  <c:v>1071</c:v>
                </c:pt>
                <c:pt idx="260">
                  <c:v>1072</c:v>
                </c:pt>
                <c:pt idx="261">
                  <c:v>1073</c:v>
                </c:pt>
                <c:pt idx="262">
                  <c:v>1074</c:v>
                </c:pt>
                <c:pt idx="263">
                  <c:v>1075</c:v>
                </c:pt>
                <c:pt idx="264">
                  <c:v>1076</c:v>
                </c:pt>
                <c:pt idx="265">
                  <c:v>1077</c:v>
                </c:pt>
                <c:pt idx="266">
                  <c:v>1078</c:v>
                </c:pt>
                <c:pt idx="267">
                  <c:v>1079</c:v>
                </c:pt>
                <c:pt idx="268">
                  <c:v>1080</c:v>
                </c:pt>
                <c:pt idx="269">
                  <c:v>1081</c:v>
                </c:pt>
                <c:pt idx="270">
                  <c:v>1082</c:v>
                </c:pt>
                <c:pt idx="271">
                  <c:v>1083</c:v>
                </c:pt>
                <c:pt idx="272">
                  <c:v>1084</c:v>
                </c:pt>
                <c:pt idx="273">
                  <c:v>1085</c:v>
                </c:pt>
                <c:pt idx="274">
                  <c:v>1086</c:v>
                </c:pt>
                <c:pt idx="275">
                  <c:v>1087</c:v>
                </c:pt>
                <c:pt idx="276">
                  <c:v>1088</c:v>
                </c:pt>
                <c:pt idx="277">
                  <c:v>1089</c:v>
                </c:pt>
                <c:pt idx="278">
                  <c:v>1090</c:v>
                </c:pt>
                <c:pt idx="279">
                  <c:v>1091</c:v>
                </c:pt>
                <c:pt idx="280">
                  <c:v>1092</c:v>
                </c:pt>
                <c:pt idx="281">
                  <c:v>1093</c:v>
                </c:pt>
                <c:pt idx="282">
                  <c:v>1094</c:v>
                </c:pt>
                <c:pt idx="283">
                  <c:v>1095</c:v>
                </c:pt>
                <c:pt idx="284">
                  <c:v>1096</c:v>
                </c:pt>
                <c:pt idx="285">
                  <c:v>1097</c:v>
                </c:pt>
                <c:pt idx="286">
                  <c:v>1098</c:v>
                </c:pt>
                <c:pt idx="287">
                  <c:v>1099</c:v>
                </c:pt>
                <c:pt idx="288">
                  <c:v>1100</c:v>
                </c:pt>
                <c:pt idx="289">
                  <c:v>1101</c:v>
                </c:pt>
                <c:pt idx="290">
                  <c:v>1102</c:v>
                </c:pt>
                <c:pt idx="291">
                  <c:v>1103</c:v>
                </c:pt>
                <c:pt idx="292">
                  <c:v>1104</c:v>
                </c:pt>
                <c:pt idx="293">
                  <c:v>1105</c:v>
                </c:pt>
                <c:pt idx="294">
                  <c:v>1106</c:v>
                </c:pt>
                <c:pt idx="295">
                  <c:v>1107</c:v>
                </c:pt>
                <c:pt idx="296">
                  <c:v>1108</c:v>
                </c:pt>
                <c:pt idx="297">
                  <c:v>1109</c:v>
                </c:pt>
                <c:pt idx="298">
                  <c:v>1110</c:v>
                </c:pt>
                <c:pt idx="299">
                  <c:v>1111</c:v>
                </c:pt>
                <c:pt idx="300">
                  <c:v>1112</c:v>
                </c:pt>
              </c:numCache>
            </c:numRef>
          </c:xVal>
          <c:yVal>
            <c:numRef>
              <c:f>Graph!$G$814:$G$1112</c:f>
              <c:numCache>
                <c:formatCode>General</c:formatCode>
                <c:ptCount val="2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E3-453E-9632-FDE97F23354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Graph!$A$813:$A$1113</c:f>
              <c:numCache>
                <c:formatCode>General</c:formatCode>
                <c:ptCount val="301"/>
                <c:pt idx="0">
                  <c:v>812</c:v>
                </c:pt>
                <c:pt idx="1">
                  <c:v>813</c:v>
                </c:pt>
                <c:pt idx="2">
                  <c:v>814</c:v>
                </c:pt>
                <c:pt idx="3">
                  <c:v>815</c:v>
                </c:pt>
                <c:pt idx="4">
                  <c:v>816</c:v>
                </c:pt>
                <c:pt idx="5">
                  <c:v>817</c:v>
                </c:pt>
                <c:pt idx="6">
                  <c:v>818</c:v>
                </c:pt>
                <c:pt idx="7">
                  <c:v>819</c:v>
                </c:pt>
                <c:pt idx="8">
                  <c:v>820</c:v>
                </c:pt>
                <c:pt idx="9">
                  <c:v>821</c:v>
                </c:pt>
                <c:pt idx="10">
                  <c:v>822</c:v>
                </c:pt>
                <c:pt idx="11">
                  <c:v>823</c:v>
                </c:pt>
                <c:pt idx="12">
                  <c:v>824</c:v>
                </c:pt>
                <c:pt idx="13">
                  <c:v>825</c:v>
                </c:pt>
                <c:pt idx="14">
                  <c:v>826</c:v>
                </c:pt>
                <c:pt idx="15">
                  <c:v>827</c:v>
                </c:pt>
                <c:pt idx="16">
                  <c:v>828</c:v>
                </c:pt>
                <c:pt idx="17">
                  <c:v>829</c:v>
                </c:pt>
                <c:pt idx="18">
                  <c:v>830</c:v>
                </c:pt>
                <c:pt idx="19">
                  <c:v>831</c:v>
                </c:pt>
                <c:pt idx="20">
                  <c:v>832</c:v>
                </c:pt>
                <c:pt idx="21">
                  <c:v>833</c:v>
                </c:pt>
                <c:pt idx="22">
                  <c:v>834</c:v>
                </c:pt>
                <c:pt idx="23">
                  <c:v>835</c:v>
                </c:pt>
                <c:pt idx="24">
                  <c:v>836</c:v>
                </c:pt>
                <c:pt idx="25">
                  <c:v>837</c:v>
                </c:pt>
                <c:pt idx="26">
                  <c:v>838</c:v>
                </c:pt>
                <c:pt idx="27">
                  <c:v>839</c:v>
                </c:pt>
                <c:pt idx="28">
                  <c:v>840</c:v>
                </c:pt>
                <c:pt idx="29">
                  <c:v>841</c:v>
                </c:pt>
                <c:pt idx="30">
                  <c:v>842</c:v>
                </c:pt>
                <c:pt idx="31">
                  <c:v>843</c:v>
                </c:pt>
                <c:pt idx="32">
                  <c:v>844</c:v>
                </c:pt>
                <c:pt idx="33">
                  <c:v>845</c:v>
                </c:pt>
                <c:pt idx="34">
                  <c:v>846</c:v>
                </c:pt>
                <c:pt idx="35">
                  <c:v>847</c:v>
                </c:pt>
                <c:pt idx="36">
                  <c:v>848</c:v>
                </c:pt>
                <c:pt idx="37">
                  <c:v>849</c:v>
                </c:pt>
                <c:pt idx="38">
                  <c:v>850</c:v>
                </c:pt>
                <c:pt idx="39">
                  <c:v>851</c:v>
                </c:pt>
                <c:pt idx="40">
                  <c:v>852</c:v>
                </c:pt>
                <c:pt idx="41">
                  <c:v>853</c:v>
                </c:pt>
                <c:pt idx="42">
                  <c:v>854</c:v>
                </c:pt>
                <c:pt idx="43">
                  <c:v>855</c:v>
                </c:pt>
                <c:pt idx="44">
                  <c:v>856</c:v>
                </c:pt>
                <c:pt idx="45">
                  <c:v>857</c:v>
                </c:pt>
                <c:pt idx="46">
                  <c:v>858</c:v>
                </c:pt>
                <c:pt idx="47">
                  <c:v>859</c:v>
                </c:pt>
                <c:pt idx="48">
                  <c:v>860</c:v>
                </c:pt>
                <c:pt idx="49">
                  <c:v>861</c:v>
                </c:pt>
                <c:pt idx="50">
                  <c:v>862</c:v>
                </c:pt>
                <c:pt idx="51">
                  <c:v>863</c:v>
                </c:pt>
                <c:pt idx="52">
                  <c:v>864</c:v>
                </c:pt>
                <c:pt idx="53">
                  <c:v>865</c:v>
                </c:pt>
                <c:pt idx="54">
                  <c:v>866</c:v>
                </c:pt>
                <c:pt idx="55">
                  <c:v>867</c:v>
                </c:pt>
                <c:pt idx="56">
                  <c:v>868</c:v>
                </c:pt>
                <c:pt idx="57">
                  <c:v>869</c:v>
                </c:pt>
                <c:pt idx="58">
                  <c:v>870</c:v>
                </c:pt>
                <c:pt idx="59">
                  <c:v>871</c:v>
                </c:pt>
                <c:pt idx="60">
                  <c:v>872</c:v>
                </c:pt>
                <c:pt idx="61">
                  <c:v>873</c:v>
                </c:pt>
                <c:pt idx="62">
                  <c:v>874</c:v>
                </c:pt>
                <c:pt idx="63">
                  <c:v>875</c:v>
                </c:pt>
                <c:pt idx="64">
                  <c:v>876</c:v>
                </c:pt>
                <c:pt idx="65">
                  <c:v>877</c:v>
                </c:pt>
                <c:pt idx="66">
                  <c:v>878</c:v>
                </c:pt>
                <c:pt idx="67">
                  <c:v>879</c:v>
                </c:pt>
                <c:pt idx="68">
                  <c:v>880</c:v>
                </c:pt>
                <c:pt idx="69">
                  <c:v>881</c:v>
                </c:pt>
                <c:pt idx="70">
                  <c:v>882</c:v>
                </c:pt>
                <c:pt idx="71">
                  <c:v>883</c:v>
                </c:pt>
                <c:pt idx="72">
                  <c:v>884</c:v>
                </c:pt>
                <c:pt idx="73">
                  <c:v>885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889</c:v>
                </c:pt>
                <c:pt idx="78">
                  <c:v>890</c:v>
                </c:pt>
                <c:pt idx="79">
                  <c:v>891</c:v>
                </c:pt>
                <c:pt idx="80">
                  <c:v>892</c:v>
                </c:pt>
                <c:pt idx="81">
                  <c:v>893</c:v>
                </c:pt>
                <c:pt idx="82">
                  <c:v>894</c:v>
                </c:pt>
                <c:pt idx="83">
                  <c:v>895</c:v>
                </c:pt>
                <c:pt idx="84">
                  <c:v>896</c:v>
                </c:pt>
                <c:pt idx="85">
                  <c:v>897</c:v>
                </c:pt>
                <c:pt idx="86">
                  <c:v>898</c:v>
                </c:pt>
                <c:pt idx="87">
                  <c:v>899</c:v>
                </c:pt>
                <c:pt idx="88">
                  <c:v>900</c:v>
                </c:pt>
                <c:pt idx="89">
                  <c:v>901</c:v>
                </c:pt>
                <c:pt idx="90">
                  <c:v>902</c:v>
                </c:pt>
                <c:pt idx="91">
                  <c:v>903</c:v>
                </c:pt>
                <c:pt idx="92">
                  <c:v>904</c:v>
                </c:pt>
                <c:pt idx="93">
                  <c:v>905</c:v>
                </c:pt>
                <c:pt idx="94">
                  <c:v>906</c:v>
                </c:pt>
                <c:pt idx="95">
                  <c:v>907</c:v>
                </c:pt>
                <c:pt idx="96">
                  <c:v>908</c:v>
                </c:pt>
                <c:pt idx="97">
                  <c:v>909</c:v>
                </c:pt>
                <c:pt idx="98">
                  <c:v>910</c:v>
                </c:pt>
                <c:pt idx="99">
                  <c:v>911</c:v>
                </c:pt>
                <c:pt idx="100">
                  <c:v>912</c:v>
                </c:pt>
                <c:pt idx="101">
                  <c:v>913</c:v>
                </c:pt>
                <c:pt idx="102">
                  <c:v>914</c:v>
                </c:pt>
                <c:pt idx="103">
                  <c:v>915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934</c:v>
                </c:pt>
                <c:pt idx="123">
                  <c:v>935</c:v>
                </c:pt>
                <c:pt idx="124">
                  <c:v>936</c:v>
                </c:pt>
                <c:pt idx="125">
                  <c:v>937</c:v>
                </c:pt>
                <c:pt idx="126">
                  <c:v>938</c:v>
                </c:pt>
                <c:pt idx="127">
                  <c:v>939</c:v>
                </c:pt>
                <c:pt idx="128">
                  <c:v>940</c:v>
                </c:pt>
                <c:pt idx="129">
                  <c:v>941</c:v>
                </c:pt>
                <c:pt idx="130">
                  <c:v>942</c:v>
                </c:pt>
                <c:pt idx="131">
                  <c:v>943</c:v>
                </c:pt>
                <c:pt idx="132">
                  <c:v>944</c:v>
                </c:pt>
                <c:pt idx="133">
                  <c:v>945</c:v>
                </c:pt>
                <c:pt idx="134">
                  <c:v>946</c:v>
                </c:pt>
                <c:pt idx="135">
                  <c:v>947</c:v>
                </c:pt>
                <c:pt idx="136">
                  <c:v>948</c:v>
                </c:pt>
                <c:pt idx="137">
                  <c:v>949</c:v>
                </c:pt>
                <c:pt idx="138">
                  <c:v>950</c:v>
                </c:pt>
                <c:pt idx="139">
                  <c:v>951</c:v>
                </c:pt>
                <c:pt idx="140">
                  <c:v>952</c:v>
                </c:pt>
                <c:pt idx="141">
                  <c:v>953</c:v>
                </c:pt>
                <c:pt idx="142">
                  <c:v>954</c:v>
                </c:pt>
                <c:pt idx="143">
                  <c:v>955</c:v>
                </c:pt>
                <c:pt idx="144">
                  <c:v>956</c:v>
                </c:pt>
                <c:pt idx="145">
                  <c:v>957</c:v>
                </c:pt>
                <c:pt idx="146">
                  <c:v>958</c:v>
                </c:pt>
                <c:pt idx="147">
                  <c:v>959</c:v>
                </c:pt>
                <c:pt idx="148">
                  <c:v>960</c:v>
                </c:pt>
                <c:pt idx="149">
                  <c:v>961</c:v>
                </c:pt>
                <c:pt idx="150">
                  <c:v>962</c:v>
                </c:pt>
                <c:pt idx="151">
                  <c:v>963</c:v>
                </c:pt>
                <c:pt idx="152">
                  <c:v>964</c:v>
                </c:pt>
                <c:pt idx="153">
                  <c:v>965</c:v>
                </c:pt>
                <c:pt idx="154">
                  <c:v>966</c:v>
                </c:pt>
                <c:pt idx="155">
                  <c:v>967</c:v>
                </c:pt>
                <c:pt idx="156">
                  <c:v>968</c:v>
                </c:pt>
                <c:pt idx="157">
                  <c:v>969</c:v>
                </c:pt>
                <c:pt idx="158">
                  <c:v>970</c:v>
                </c:pt>
                <c:pt idx="159">
                  <c:v>971</c:v>
                </c:pt>
                <c:pt idx="160">
                  <c:v>972</c:v>
                </c:pt>
                <c:pt idx="161">
                  <c:v>973</c:v>
                </c:pt>
                <c:pt idx="162">
                  <c:v>974</c:v>
                </c:pt>
                <c:pt idx="163">
                  <c:v>975</c:v>
                </c:pt>
                <c:pt idx="164">
                  <c:v>976</c:v>
                </c:pt>
                <c:pt idx="165">
                  <c:v>977</c:v>
                </c:pt>
                <c:pt idx="166">
                  <c:v>978</c:v>
                </c:pt>
                <c:pt idx="167">
                  <c:v>979</c:v>
                </c:pt>
                <c:pt idx="168">
                  <c:v>980</c:v>
                </c:pt>
                <c:pt idx="169">
                  <c:v>981</c:v>
                </c:pt>
                <c:pt idx="170">
                  <c:v>982</c:v>
                </c:pt>
                <c:pt idx="171">
                  <c:v>983</c:v>
                </c:pt>
                <c:pt idx="172">
                  <c:v>984</c:v>
                </c:pt>
                <c:pt idx="173">
                  <c:v>985</c:v>
                </c:pt>
                <c:pt idx="174">
                  <c:v>986</c:v>
                </c:pt>
                <c:pt idx="175">
                  <c:v>987</c:v>
                </c:pt>
                <c:pt idx="176">
                  <c:v>988</c:v>
                </c:pt>
                <c:pt idx="177">
                  <c:v>989</c:v>
                </c:pt>
                <c:pt idx="178">
                  <c:v>990</c:v>
                </c:pt>
                <c:pt idx="179">
                  <c:v>991</c:v>
                </c:pt>
                <c:pt idx="180">
                  <c:v>992</c:v>
                </c:pt>
                <c:pt idx="181">
                  <c:v>993</c:v>
                </c:pt>
                <c:pt idx="182">
                  <c:v>994</c:v>
                </c:pt>
                <c:pt idx="183">
                  <c:v>995</c:v>
                </c:pt>
                <c:pt idx="184">
                  <c:v>996</c:v>
                </c:pt>
                <c:pt idx="185">
                  <c:v>997</c:v>
                </c:pt>
                <c:pt idx="186">
                  <c:v>998</c:v>
                </c:pt>
                <c:pt idx="187">
                  <c:v>999</c:v>
                </c:pt>
                <c:pt idx="188">
                  <c:v>1000</c:v>
                </c:pt>
                <c:pt idx="189">
                  <c:v>1001</c:v>
                </c:pt>
                <c:pt idx="190">
                  <c:v>1002</c:v>
                </c:pt>
                <c:pt idx="191">
                  <c:v>1003</c:v>
                </c:pt>
                <c:pt idx="192">
                  <c:v>1004</c:v>
                </c:pt>
                <c:pt idx="193">
                  <c:v>1005</c:v>
                </c:pt>
                <c:pt idx="194">
                  <c:v>1006</c:v>
                </c:pt>
                <c:pt idx="195">
                  <c:v>1007</c:v>
                </c:pt>
                <c:pt idx="196">
                  <c:v>1008</c:v>
                </c:pt>
                <c:pt idx="197">
                  <c:v>1009</c:v>
                </c:pt>
                <c:pt idx="198">
                  <c:v>1010</c:v>
                </c:pt>
                <c:pt idx="199">
                  <c:v>1011</c:v>
                </c:pt>
                <c:pt idx="200">
                  <c:v>1012</c:v>
                </c:pt>
                <c:pt idx="201">
                  <c:v>1013</c:v>
                </c:pt>
                <c:pt idx="202">
                  <c:v>1014</c:v>
                </c:pt>
                <c:pt idx="203">
                  <c:v>1015</c:v>
                </c:pt>
                <c:pt idx="204">
                  <c:v>1016</c:v>
                </c:pt>
                <c:pt idx="205">
                  <c:v>1017</c:v>
                </c:pt>
                <c:pt idx="206">
                  <c:v>1018</c:v>
                </c:pt>
                <c:pt idx="207">
                  <c:v>1019</c:v>
                </c:pt>
                <c:pt idx="208">
                  <c:v>1020</c:v>
                </c:pt>
                <c:pt idx="209">
                  <c:v>1021</c:v>
                </c:pt>
                <c:pt idx="210">
                  <c:v>1022</c:v>
                </c:pt>
                <c:pt idx="211">
                  <c:v>1023</c:v>
                </c:pt>
                <c:pt idx="212">
                  <c:v>1024</c:v>
                </c:pt>
                <c:pt idx="213">
                  <c:v>1025</c:v>
                </c:pt>
                <c:pt idx="214">
                  <c:v>1026</c:v>
                </c:pt>
                <c:pt idx="215">
                  <c:v>1027</c:v>
                </c:pt>
                <c:pt idx="216">
                  <c:v>1028</c:v>
                </c:pt>
                <c:pt idx="217">
                  <c:v>1029</c:v>
                </c:pt>
                <c:pt idx="218">
                  <c:v>1030</c:v>
                </c:pt>
                <c:pt idx="219">
                  <c:v>1031</c:v>
                </c:pt>
                <c:pt idx="220">
                  <c:v>1032</c:v>
                </c:pt>
                <c:pt idx="221">
                  <c:v>1033</c:v>
                </c:pt>
                <c:pt idx="222">
                  <c:v>1034</c:v>
                </c:pt>
                <c:pt idx="223">
                  <c:v>1035</c:v>
                </c:pt>
                <c:pt idx="224">
                  <c:v>1036</c:v>
                </c:pt>
                <c:pt idx="225">
                  <c:v>1037</c:v>
                </c:pt>
                <c:pt idx="226">
                  <c:v>1038</c:v>
                </c:pt>
                <c:pt idx="227">
                  <c:v>1039</c:v>
                </c:pt>
                <c:pt idx="228">
                  <c:v>1040</c:v>
                </c:pt>
                <c:pt idx="229">
                  <c:v>1041</c:v>
                </c:pt>
                <c:pt idx="230">
                  <c:v>1042</c:v>
                </c:pt>
                <c:pt idx="231">
                  <c:v>1043</c:v>
                </c:pt>
                <c:pt idx="232">
                  <c:v>1044</c:v>
                </c:pt>
                <c:pt idx="233">
                  <c:v>1045</c:v>
                </c:pt>
                <c:pt idx="234">
                  <c:v>1046</c:v>
                </c:pt>
                <c:pt idx="235">
                  <c:v>1047</c:v>
                </c:pt>
                <c:pt idx="236">
                  <c:v>1048</c:v>
                </c:pt>
                <c:pt idx="237">
                  <c:v>1049</c:v>
                </c:pt>
                <c:pt idx="238">
                  <c:v>1050</c:v>
                </c:pt>
                <c:pt idx="239">
                  <c:v>1051</c:v>
                </c:pt>
                <c:pt idx="240">
                  <c:v>1052</c:v>
                </c:pt>
                <c:pt idx="241">
                  <c:v>1053</c:v>
                </c:pt>
                <c:pt idx="242">
                  <c:v>1054</c:v>
                </c:pt>
                <c:pt idx="243">
                  <c:v>1055</c:v>
                </c:pt>
                <c:pt idx="244">
                  <c:v>1056</c:v>
                </c:pt>
                <c:pt idx="245">
                  <c:v>1057</c:v>
                </c:pt>
                <c:pt idx="246">
                  <c:v>1058</c:v>
                </c:pt>
                <c:pt idx="247">
                  <c:v>1059</c:v>
                </c:pt>
                <c:pt idx="248">
                  <c:v>1060</c:v>
                </c:pt>
                <c:pt idx="249">
                  <c:v>1061</c:v>
                </c:pt>
                <c:pt idx="250">
                  <c:v>1062</c:v>
                </c:pt>
                <c:pt idx="251">
                  <c:v>1063</c:v>
                </c:pt>
                <c:pt idx="252">
                  <c:v>1064</c:v>
                </c:pt>
                <c:pt idx="253">
                  <c:v>1065</c:v>
                </c:pt>
                <c:pt idx="254">
                  <c:v>1066</c:v>
                </c:pt>
                <c:pt idx="255">
                  <c:v>1067</c:v>
                </c:pt>
                <c:pt idx="256">
                  <c:v>1068</c:v>
                </c:pt>
                <c:pt idx="257">
                  <c:v>1069</c:v>
                </c:pt>
                <c:pt idx="258">
                  <c:v>1070</c:v>
                </c:pt>
                <c:pt idx="259">
                  <c:v>1071</c:v>
                </c:pt>
                <c:pt idx="260">
                  <c:v>1072</c:v>
                </c:pt>
                <c:pt idx="261">
                  <c:v>1073</c:v>
                </c:pt>
                <c:pt idx="262">
                  <c:v>1074</c:v>
                </c:pt>
                <c:pt idx="263">
                  <c:v>1075</c:v>
                </c:pt>
                <c:pt idx="264">
                  <c:v>1076</c:v>
                </c:pt>
                <c:pt idx="265">
                  <c:v>1077</c:v>
                </c:pt>
                <c:pt idx="266">
                  <c:v>1078</c:v>
                </c:pt>
                <c:pt idx="267">
                  <c:v>1079</c:v>
                </c:pt>
                <c:pt idx="268">
                  <c:v>1080</c:v>
                </c:pt>
                <c:pt idx="269">
                  <c:v>1081</c:v>
                </c:pt>
                <c:pt idx="270">
                  <c:v>1082</c:v>
                </c:pt>
                <c:pt idx="271">
                  <c:v>1083</c:v>
                </c:pt>
                <c:pt idx="272">
                  <c:v>1084</c:v>
                </c:pt>
                <c:pt idx="273">
                  <c:v>1085</c:v>
                </c:pt>
                <c:pt idx="274">
                  <c:v>1086</c:v>
                </c:pt>
                <c:pt idx="275">
                  <c:v>1087</c:v>
                </c:pt>
                <c:pt idx="276">
                  <c:v>1088</c:v>
                </c:pt>
                <c:pt idx="277">
                  <c:v>1089</c:v>
                </c:pt>
                <c:pt idx="278">
                  <c:v>1090</c:v>
                </c:pt>
                <c:pt idx="279">
                  <c:v>1091</c:v>
                </c:pt>
                <c:pt idx="280">
                  <c:v>1092</c:v>
                </c:pt>
                <c:pt idx="281">
                  <c:v>1093</c:v>
                </c:pt>
                <c:pt idx="282">
                  <c:v>1094</c:v>
                </c:pt>
                <c:pt idx="283">
                  <c:v>1095</c:v>
                </c:pt>
                <c:pt idx="284">
                  <c:v>1096</c:v>
                </c:pt>
                <c:pt idx="285">
                  <c:v>1097</c:v>
                </c:pt>
                <c:pt idx="286">
                  <c:v>1098</c:v>
                </c:pt>
                <c:pt idx="287">
                  <c:v>1099</c:v>
                </c:pt>
                <c:pt idx="288">
                  <c:v>1100</c:v>
                </c:pt>
                <c:pt idx="289">
                  <c:v>1101</c:v>
                </c:pt>
                <c:pt idx="290">
                  <c:v>1102</c:v>
                </c:pt>
                <c:pt idx="291">
                  <c:v>1103</c:v>
                </c:pt>
                <c:pt idx="292">
                  <c:v>1104</c:v>
                </c:pt>
                <c:pt idx="293">
                  <c:v>1105</c:v>
                </c:pt>
                <c:pt idx="294">
                  <c:v>1106</c:v>
                </c:pt>
                <c:pt idx="295">
                  <c:v>1107</c:v>
                </c:pt>
                <c:pt idx="296">
                  <c:v>1108</c:v>
                </c:pt>
                <c:pt idx="297">
                  <c:v>1109</c:v>
                </c:pt>
                <c:pt idx="298">
                  <c:v>1110</c:v>
                </c:pt>
                <c:pt idx="299">
                  <c:v>1111</c:v>
                </c:pt>
                <c:pt idx="300">
                  <c:v>1112</c:v>
                </c:pt>
              </c:numCache>
            </c:numRef>
          </c:xVal>
          <c:yVal>
            <c:numRef>
              <c:f>Graph!$H$814:$H$1112</c:f>
              <c:numCache>
                <c:formatCode>General</c:formatCode>
                <c:ptCount val="2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E3-453E-9632-FDE97F23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4447"/>
        <c:axId val="127634927"/>
      </c:scatterChart>
      <c:valAx>
        <c:axId val="127634447"/>
        <c:scaling>
          <c:orientation val="minMax"/>
          <c:max val="1112"/>
          <c:min val="812"/>
        </c:scaling>
        <c:delete val="0"/>
        <c:axPos val="b"/>
        <c:numFmt formatCode="General" sourceLinked="1"/>
        <c:majorTickMark val="out"/>
        <c:minorTickMark val="none"/>
        <c:tickLblPos val="nextTo"/>
        <c:crossAx val="127634927"/>
        <c:crosses val="autoZero"/>
        <c:crossBetween val="midCat"/>
      </c:valAx>
      <c:valAx>
        <c:axId val="127634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634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4C3EF-F03D-C122-E03C-2C207EFD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194</xdr:row>
      <xdr:rowOff>0</xdr:rowOff>
    </xdr:from>
    <xdr:to>
      <xdr:col>14</xdr:col>
      <xdr:colOff>304800</xdr:colOff>
      <xdr:row>208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AB662-195E-B84F-A6BF-A341283B3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409</xdr:row>
      <xdr:rowOff>0</xdr:rowOff>
    </xdr:from>
    <xdr:to>
      <xdr:col>14</xdr:col>
      <xdr:colOff>304800</xdr:colOff>
      <xdr:row>423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FD562-5D8B-B560-27E3-4D9F0A3F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608</xdr:row>
      <xdr:rowOff>0</xdr:rowOff>
    </xdr:from>
    <xdr:to>
      <xdr:col>14</xdr:col>
      <xdr:colOff>304800</xdr:colOff>
      <xdr:row>622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923D8D-C4B4-4A87-50D7-6E49012E1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812</xdr:row>
      <xdr:rowOff>0</xdr:rowOff>
    </xdr:from>
    <xdr:to>
      <xdr:col>14</xdr:col>
      <xdr:colOff>304800</xdr:colOff>
      <xdr:row>826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7061CD-5064-BA5E-5971-CEDE23D0E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693A-992F-41C5-BC5A-8FA1D2EFAFE9}">
  <dimension ref="A1:BH1114"/>
  <sheetViews>
    <sheetView topLeftCell="A1087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235.43011000000001</v>
      </c>
      <c r="K3">
        <v>13.916231</v>
      </c>
    </row>
    <row r="4" spans="1:60" x14ac:dyDescent="0.25">
      <c r="A4">
        <v>3</v>
      </c>
      <c r="D4">
        <v>209.693229</v>
      </c>
      <c r="E4">
        <v>7.7507270000000004</v>
      </c>
    </row>
    <row r="5" spans="1:60" x14ac:dyDescent="0.25">
      <c r="A5">
        <v>4</v>
      </c>
      <c r="D5">
        <v>209.69868400000001</v>
      </c>
      <c r="E5">
        <v>7.7700230000000001</v>
      </c>
    </row>
    <row r="6" spans="1:60" x14ac:dyDescent="0.25">
      <c r="A6">
        <v>5</v>
      </c>
      <c r="D6">
        <v>209.704814</v>
      </c>
      <c r="E6">
        <v>7.7893720000000002</v>
      </c>
    </row>
    <row r="7" spans="1:60" x14ac:dyDescent="0.25">
      <c r="A7">
        <v>6</v>
      </c>
      <c r="D7">
        <v>209.72914400000002</v>
      </c>
      <c r="E7">
        <v>7.7972910000000004</v>
      </c>
    </row>
    <row r="8" spans="1:60" x14ac:dyDescent="0.25">
      <c r="A8">
        <v>7</v>
      </c>
      <c r="D8">
        <v>209.730616</v>
      </c>
      <c r="E8">
        <v>7.7938289999999997</v>
      </c>
    </row>
    <row r="9" spans="1:60" x14ac:dyDescent="0.25">
      <c r="A9">
        <v>8</v>
      </c>
      <c r="D9">
        <v>209.72888399999999</v>
      </c>
      <c r="E9">
        <v>7.7856500000000004</v>
      </c>
    </row>
    <row r="10" spans="1:60" x14ac:dyDescent="0.25">
      <c r="A10">
        <v>9</v>
      </c>
      <c r="D10">
        <v>209.714934</v>
      </c>
      <c r="E10">
        <v>7.8154339999999998</v>
      </c>
    </row>
    <row r="11" spans="1:60" x14ac:dyDescent="0.25">
      <c r="A11">
        <v>10</v>
      </c>
      <c r="D11">
        <v>209.727992</v>
      </c>
      <c r="E11">
        <v>7.8140179999999999</v>
      </c>
    </row>
    <row r="12" spans="1:60" x14ac:dyDescent="0.25">
      <c r="A12">
        <v>11</v>
      </c>
      <c r="B12">
        <v>203.74312499999999</v>
      </c>
      <c r="C12">
        <v>6.5058259999999999</v>
      </c>
      <c r="D12">
        <v>209.760402</v>
      </c>
      <c r="E12">
        <v>7.7927280000000003</v>
      </c>
    </row>
    <row r="13" spans="1:60" x14ac:dyDescent="0.25">
      <c r="A13">
        <v>12</v>
      </c>
      <c r="B13">
        <v>203.83856500000002</v>
      </c>
      <c r="C13">
        <v>6.537445</v>
      </c>
      <c r="D13">
        <v>209.675296</v>
      </c>
      <c r="E13">
        <v>7.8308499999999999</v>
      </c>
    </row>
    <row r="14" spans="1:60" x14ac:dyDescent="0.25">
      <c r="A14">
        <v>13</v>
      </c>
      <c r="B14">
        <v>203.83284600000002</v>
      </c>
      <c r="C14">
        <v>6.5064549999999999</v>
      </c>
      <c r="D14">
        <v>209.693229</v>
      </c>
      <c r="E14">
        <v>7.7507270000000004</v>
      </c>
    </row>
    <row r="15" spans="1:60" x14ac:dyDescent="0.25">
      <c r="A15">
        <v>14</v>
      </c>
      <c r="B15">
        <v>203.82933300000002</v>
      </c>
      <c r="C15">
        <v>6.4976459999999996</v>
      </c>
    </row>
    <row r="16" spans="1:60" x14ac:dyDescent="0.25">
      <c r="A16">
        <v>15</v>
      </c>
      <c r="B16">
        <v>203.80453</v>
      </c>
      <c r="C16">
        <v>6.4852189999999998</v>
      </c>
      <c r="H16">
        <v>208.31062600000001</v>
      </c>
      <c r="I16">
        <v>9.2508890000000008</v>
      </c>
    </row>
    <row r="17" spans="1:9" x14ac:dyDescent="0.25">
      <c r="A17">
        <v>16</v>
      </c>
      <c r="B17">
        <v>203.90206000000001</v>
      </c>
      <c r="C17">
        <v>6.5733649999999999</v>
      </c>
      <c r="H17">
        <v>208.25126900000001</v>
      </c>
      <c r="I17">
        <v>9.3530359999999995</v>
      </c>
    </row>
    <row r="18" spans="1:9" x14ac:dyDescent="0.25">
      <c r="A18">
        <v>17</v>
      </c>
      <c r="B18">
        <v>203.896556</v>
      </c>
      <c r="C18">
        <v>6.4068779999999999</v>
      </c>
      <c r="H18">
        <v>208.278277</v>
      </c>
      <c r="I18">
        <v>9.3310130000000004</v>
      </c>
    </row>
    <row r="19" spans="1:9" x14ac:dyDescent="0.25">
      <c r="A19">
        <v>18</v>
      </c>
      <c r="B19">
        <v>203.74312499999999</v>
      </c>
      <c r="C19">
        <v>6.5058259999999999</v>
      </c>
      <c r="F19">
        <v>205.27826200000001</v>
      </c>
      <c r="G19">
        <v>5.7717109999999998</v>
      </c>
      <c r="H19">
        <v>208.31335300000001</v>
      </c>
      <c r="I19">
        <v>9.3142849999999999</v>
      </c>
    </row>
    <row r="20" spans="1:9" x14ac:dyDescent="0.25">
      <c r="A20">
        <v>19</v>
      </c>
      <c r="F20">
        <v>205.27753000000001</v>
      </c>
      <c r="G20">
        <v>5.8504709999999998</v>
      </c>
      <c r="H20">
        <v>208.35069200000001</v>
      </c>
      <c r="I20">
        <v>9.3260830000000006</v>
      </c>
    </row>
    <row r="21" spans="1:9" x14ac:dyDescent="0.25">
      <c r="A21">
        <v>20</v>
      </c>
      <c r="F21">
        <v>205.29929200000001</v>
      </c>
      <c r="G21">
        <v>5.8776869999999999</v>
      </c>
      <c r="H21">
        <v>208.328563</v>
      </c>
      <c r="I21">
        <v>9.3236709999999992</v>
      </c>
    </row>
    <row r="22" spans="1:9" x14ac:dyDescent="0.25">
      <c r="A22">
        <v>21</v>
      </c>
      <c r="F22">
        <v>205.34081900000001</v>
      </c>
      <c r="G22">
        <v>5.8696109999999999</v>
      </c>
      <c r="H22">
        <v>208.31555399999999</v>
      </c>
      <c r="I22">
        <v>9.3377759999999999</v>
      </c>
    </row>
    <row r="23" spans="1:9" x14ac:dyDescent="0.25">
      <c r="A23">
        <v>22</v>
      </c>
      <c r="F23">
        <v>205.26746600000001</v>
      </c>
      <c r="G23">
        <v>5.8301780000000001</v>
      </c>
      <c r="H23">
        <v>208.317656</v>
      </c>
      <c r="I23">
        <v>9.2834000000000003</v>
      </c>
    </row>
    <row r="24" spans="1:9" x14ac:dyDescent="0.25">
      <c r="A24">
        <v>23</v>
      </c>
      <c r="F24">
        <v>205.24371200000002</v>
      </c>
      <c r="G24">
        <v>5.8411900000000001</v>
      </c>
      <c r="H24">
        <v>208.31828200000001</v>
      </c>
      <c r="I24">
        <v>9.3307500000000001</v>
      </c>
    </row>
    <row r="25" spans="1:9" x14ac:dyDescent="0.25">
      <c r="A25">
        <v>24</v>
      </c>
      <c r="F25">
        <v>205.329184</v>
      </c>
      <c r="G25">
        <v>5.7927390000000001</v>
      </c>
      <c r="H25">
        <v>208.31062600000001</v>
      </c>
      <c r="I25">
        <v>9.2508890000000008</v>
      </c>
    </row>
    <row r="26" spans="1:9" x14ac:dyDescent="0.25">
      <c r="A26">
        <v>25</v>
      </c>
      <c r="F26">
        <v>205.35822899999999</v>
      </c>
      <c r="G26">
        <v>5.7867090000000001</v>
      </c>
    </row>
    <row r="27" spans="1:9" x14ac:dyDescent="0.25">
      <c r="A27">
        <v>26</v>
      </c>
      <c r="D27">
        <v>186.45473699999999</v>
      </c>
      <c r="E27">
        <v>8.2156310000000001</v>
      </c>
      <c r="F27">
        <v>205.258498</v>
      </c>
      <c r="G27">
        <v>5.7717109999999998</v>
      </c>
    </row>
    <row r="28" spans="1:9" x14ac:dyDescent="0.25">
      <c r="A28">
        <v>27</v>
      </c>
      <c r="D28">
        <v>186.49893800000001</v>
      </c>
      <c r="E28">
        <v>8.2090230000000002</v>
      </c>
    </row>
    <row r="29" spans="1:9" x14ac:dyDescent="0.25">
      <c r="A29">
        <v>28</v>
      </c>
      <c r="D29">
        <v>186.47046900000001</v>
      </c>
      <c r="E29">
        <v>8.2343499999999992</v>
      </c>
    </row>
    <row r="30" spans="1:9" x14ac:dyDescent="0.25">
      <c r="A30">
        <v>29</v>
      </c>
      <c r="D30">
        <v>186.458564</v>
      </c>
      <c r="E30">
        <v>8.2416920000000005</v>
      </c>
    </row>
    <row r="31" spans="1:9" x14ac:dyDescent="0.25">
      <c r="A31">
        <v>30</v>
      </c>
      <c r="B31">
        <v>182.81918999999999</v>
      </c>
      <c r="C31">
        <v>6.283074</v>
      </c>
      <c r="D31">
        <v>186.47261700000001</v>
      </c>
      <c r="E31">
        <v>8.2430540000000008</v>
      </c>
    </row>
    <row r="32" spans="1:9" x14ac:dyDescent="0.25">
      <c r="A32">
        <v>31</v>
      </c>
      <c r="B32">
        <v>182.81368499999999</v>
      </c>
      <c r="C32">
        <v>6.3819699999999999</v>
      </c>
      <c r="D32">
        <v>186.45421099999999</v>
      </c>
      <c r="E32">
        <v>8.2597299999999994</v>
      </c>
    </row>
    <row r="33" spans="1:9" x14ac:dyDescent="0.25">
      <c r="A33">
        <v>32</v>
      </c>
      <c r="B33">
        <v>182.818614</v>
      </c>
      <c r="C33">
        <v>6.3296910000000004</v>
      </c>
      <c r="D33">
        <v>186.46621999999999</v>
      </c>
      <c r="E33">
        <v>8.2516549999999995</v>
      </c>
    </row>
    <row r="34" spans="1:9" x14ac:dyDescent="0.25">
      <c r="A34">
        <v>33</v>
      </c>
      <c r="B34">
        <v>182.82076499999999</v>
      </c>
      <c r="C34">
        <v>6.3333089999999999</v>
      </c>
      <c r="D34">
        <v>186.44099700000001</v>
      </c>
      <c r="E34">
        <v>8.2346649999999997</v>
      </c>
    </row>
    <row r="35" spans="1:9" x14ac:dyDescent="0.25">
      <c r="A35">
        <v>34</v>
      </c>
      <c r="B35">
        <v>182.80366800000002</v>
      </c>
      <c r="C35">
        <v>6.3311590000000004</v>
      </c>
      <c r="D35">
        <v>186.42489900000001</v>
      </c>
      <c r="E35">
        <v>8.2309420000000006</v>
      </c>
    </row>
    <row r="36" spans="1:9" x14ac:dyDescent="0.25">
      <c r="A36">
        <v>35</v>
      </c>
      <c r="B36">
        <v>182.757891</v>
      </c>
      <c r="C36">
        <v>6.3151140000000003</v>
      </c>
      <c r="D36">
        <v>186.45473699999999</v>
      </c>
      <c r="E36">
        <v>8.2156310000000001</v>
      </c>
    </row>
    <row r="37" spans="1:9" x14ac:dyDescent="0.25">
      <c r="A37">
        <v>36</v>
      </c>
      <c r="B37">
        <v>182.75569000000002</v>
      </c>
      <c r="C37">
        <v>6.2725869999999997</v>
      </c>
    </row>
    <row r="38" spans="1:9" x14ac:dyDescent="0.25">
      <c r="A38">
        <v>37</v>
      </c>
      <c r="B38">
        <v>182.82265000000001</v>
      </c>
      <c r="C38">
        <v>6.3346720000000003</v>
      </c>
    </row>
    <row r="39" spans="1:9" x14ac:dyDescent="0.25">
      <c r="A39">
        <v>38</v>
      </c>
      <c r="B39">
        <v>182.81918999999999</v>
      </c>
      <c r="C39">
        <v>6.283074</v>
      </c>
      <c r="F39">
        <v>183.37412900000001</v>
      </c>
      <c r="G39">
        <v>5.2674269999999996</v>
      </c>
      <c r="H39">
        <v>183.730647</v>
      </c>
      <c r="I39">
        <v>9.2507839999999995</v>
      </c>
    </row>
    <row r="40" spans="1:9" x14ac:dyDescent="0.25">
      <c r="A40">
        <v>39</v>
      </c>
      <c r="F40">
        <v>183.42588699999999</v>
      </c>
      <c r="G40">
        <v>5.3327109999999998</v>
      </c>
      <c r="H40">
        <v>183.65403600000002</v>
      </c>
      <c r="I40">
        <v>9.2273449999999997</v>
      </c>
    </row>
    <row r="41" spans="1:9" x14ac:dyDescent="0.25">
      <c r="A41">
        <v>40</v>
      </c>
      <c r="F41">
        <v>183.388026</v>
      </c>
      <c r="G41">
        <v>5.3715149999999996</v>
      </c>
      <c r="H41">
        <v>183.711928</v>
      </c>
      <c r="I41">
        <v>9.3083080000000002</v>
      </c>
    </row>
    <row r="42" spans="1:9" x14ac:dyDescent="0.25">
      <c r="A42">
        <v>41</v>
      </c>
      <c r="F42">
        <v>183.40066000000002</v>
      </c>
      <c r="G42">
        <v>5.3715669999999998</v>
      </c>
      <c r="H42">
        <v>183.70421899999999</v>
      </c>
      <c r="I42">
        <v>9.3080440000000007</v>
      </c>
    </row>
    <row r="43" spans="1:9" x14ac:dyDescent="0.25">
      <c r="A43">
        <v>42</v>
      </c>
      <c r="F43">
        <v>183.359343</v>
      </c>
      <c r="G43">
        <v>5.3255270000000001</v>
      </c>
      <c r="H43">
        <v>183.73206199999998</v>
      </c>
      <c r="I43">
        <v>9.2529339999999998</v>
      </c>
    </row>
    <row r="44" spans="1:9" x14ac:dyDescent="0.25">
      <c r="A44">
        <v>43</v>
      </c>
      <c r="F44">
        <v>183.36599999999999</v>
      </c>
      <c r="G44">
        <v>5.3154599999999999</v>
      </c>
      <c r="H44">
        <v>183.73211600000002</v>
      </c>
      <c r="I44">
        <v>9.2876999999999992</v>
      </c>
    </row>
    <row r="45" spans="1:9" x14ac:dyDescent="0.25">
      <c r="A45">
        <v>44</v>
      </c>
      <c r="F45">
        <v>183.365531</v>
      </c>
      <c r="G45">
        <v>5.2937510000000003</v>
      </c>
      <c r="H45">
        <v>183.72776300000001</v>
      </c>
      <c r="I45">
        <v>9.1964070000000007</v>
      </c>
    </row>
    <row r="46" spans="1:9" x14ac:dyDescent="0.25">
      <c r="A46">
        <v>45</v>
      </c>
      <c r="F46">
        <v>183.370566</v>
      </c>
      <c r="G46">
        <v>5.2986800000000001</v>
      </c>
      <c r="H46">
        <v>183.73442</v>
      </c>
      <c r="I46">
        <v>9.2772649999999999</v>
      </c>
    </row>
    <row r="47" spans="1:9" x14ac:dyDescent="0.25">
      <c r="A47">
        <v>46</v>
      </c>
      <c r="F47">
        <v>183.37412900000001</v>
      </c>
      <c r="G47">
        <v>5.2674269999999996</v>
      </c>
      <c r="H47">
        <v>183.730647</v>
      </c>
      <c r="I47">
        <v>9.2507839999999995</v>
      </c>
    </row>
    <row r="48" spans="1:9" x14ac:dyDescent="0.25">
      <c r="A48">
        <v>47</v>
      </c>
    </row>
    <row r="49" spans="1:9" x14ac:dyDescent="0.25">
      <c r="A49">
        <v>48</v>
      </c>
    </row>
    <row r="50" spans="1:9" x14ac:dyDescent="0.25">
      <c r="A50">
        <v>49</v>
      </c>
      <c r="D50">
        <v>163.454148</v>
      </c>
      <c r="E50">
        <v>6.8662229999999997</v>
      </c>
    </row>
    <row r="51" spans="1:9" x14ac:dyDescent="0.25">
      <c r="A51">
        <v>50</v>
      </c>
      <c r="D51">
        <v>163.367786</v>
      </c>
      <c r="E51">
        <v>6.8875659999999996</v>
      </c>
    </row>
    <row r="52" spans="1:9" x14ac:dyDescent="0.25">
      <c r="A52">
        <v>51</v>
      </c>
      <c r="B52">
        <v>160.66734600000001</v>
      </c>
      <c r="C52">
        <v>5.3529520000000002</v>
      </c>
      <c r="D52">
        <v>163.42106100000001</v>
      </c>
      <c r="E52">
        <v>6.8684260000000004</v>
      </c>
    </row>
    <row r="53" spans="1:9" x14ac:dyDescent="0.25">
      <c r="A53">
        <v>52</v>
      </c>
      <c r="B53">
        <v>160.660844</v>
      </c>
      <c r="C53">
        <v>5.3059690000000002</v>
      </c>
      <c r="D53">
        <v>163.44717400000002</v>
      </c>
      <c r="E53">
        <v>6.8383269999999996</v>
      </c>
    </row>
    <row r="54" spans="1:9" x14ac:dyDescent="0.25">
      <c r="A54">
        <v>53</v>
      </c>
      <c r="B54">
        <v>160.67515900000001</v>
      </c>
      <c r="C54">
        <v>5.3775969999999997</v>
      </c>
      <c r="D54">
        <v>163.39090899999999</v>
      </c>
      <c r="E54">
        <v>6.8761340000000004</v>
      </c>
    </row>
    <row r="55" spans="1:9" x14ac:dyDescent="0.25">
      <c r="A55">
        <v>54</v>
      </c>
      <c r="B55">
        <v>160.62612999999999</v>
      </c>
      <c r="C55">
        <v>5.3687880000000003</v>
      </c>
      <c r="D55">
        <v>163.464269</v>
      </c>
      <c r="E55">
        <v>6.8168290000000002</v>
      </c>
    </row>
    <row r="56" spans="1:9" x14ac:dyDescent="0.25">
      <c r="A56">
        <v>55</v>
      </c>
      <c r="B56">
        <v>160.665301</v>
      </c>
      <c r="C56">
        <v>5.3290930000000003</v>
      </c>
      <c r="D56">
        <v>163.47533300000001</v>
      </c>
      <c r="E56">
        <v>6.8165139999999997</v>
      </c>
    </row>
    <row r="57" spans="1:9" x14ac:dyDescent="0.25">
      <c r="A57">
        <v>56</v>
      </c>
      <c r="B57">
        <v>160.71831500000002</v>
      </c>
      <c r="C57">
        <v>5.3603449999999997</v>
      </c>
      <c r="D57">
        <v>163.454148</v>
      </c>
      <c r="E57">
        <v>6.8662229999999997</v>
      </c>
    </row>
    <row r="58" spans="1:9" x14ac:dyDescent="0.25">
      <c r="A58">
        <v>57</v>
      </c>
      <c r="B58">
        <v>160.71097399999999</v>
      </c>
      <c r="C58">
        <v>5.4249479999999997</v>
      </c>
    </row>
    <row r="59" spans="1:9" x14ac:dyDescent="0.25">
      <c r="A59">
        <v>58</v>
      </c>
      <c r="B59">
        <v>160.79801800000001</v>
      </c>
      <c r="C59">
        <v>5.4782229999999998</v>
      </c>
    </row>
    <row r="60" spans="1:9" x14ac:dyDescent="0.25">
      <c r="A60">
        <v>59</v>
      </c>
      <c r="B60">
        <v>160.66734600000001</v>
      </c>
      <c r="C60">
        <v>5.3529520000000002</v>
      </c>
      <c r="F60">
        <v>161.28263800000002</v>
      </c>
      <c r="G60">
        <v>4.8021560000000001</v>
      </c>
    </row>
    <row r="61" spans="1:9" x14ac:dyDescent="0.25">
      <c r="A61">
        <v>60</v>
      </c>
      <c r="F61">
        <v>161.17739800000001</v>
      </c>
      <c r="G61">
        <v>4.8422179999999999</v>
      </c>
      <c r="H61">
        <v>159.84812700000001</v>
      </c>
      <c r="I61">
        <v>7.9012729999999998</v>
      </c>
    </row>
    <row r="62" spans="1:9" x14ac:dyDescent="0.25">
      <c r="A62">
        <v>61</v>
      </c>
      <c r="F62">
        <v>161.15642300000002</v>
      </c>
      <c r="G62">
        <v>4.818727</v>
      </c>
      <c r="H62">
        <v>159.80612400000001</v>
      </c>
      <c r="I62">
        <v>7.9437990000000003</v>
      </c>
    </row>
    <row r="63" spans="1:9" x14ac:dyDescent="0.25">
      <c r="A63">
        <v>62</v>
      </c>
      <c r="F63">
        <v>161.15144100000001</v>
      </c>
      <c r="G63">
        <v>4.804411</v>
      </c>
      <c r="H63">
        <v>159.84314499999999</v>
      </c>
      <c r="I63">
        <v>7.9066729999999996</v>
      </c>
    </row>
    <row r="64" spans="1:9" x14ac:dyDescent="0.25">
      <c r="A64">
        <v>63</v>
      </c>
      <c r="F64">
        <v>161.17121</v>
      </c>
      <c r="G64">
        <v>4.7866879999999998</v>
      </c>
      <c r="H64">
        <v>159.82862</v>
      </c>
      <c r="I64">
        <v>7.9077219999999997</v>
      </c>
    </row>
    <row r="65" spans="1:9" x14ac:dyDescent="0.25">
      <c r="A65">
        <v>64</v>
      </c>
      <c r="F65">
        <v>161.21897999999999</v>
      </c>
      <c r="G65">
        <v>4.7997969999999999</v>
      </c>
      <c r="H65">
        <v>159.80706900000001</v>
      </c>
      <c r="I65">
        <v>7.9097670000000004</v>
      </c>
    </row>
    <row r="66" spans="1:9" x14ac:dyDescent="0.25">
      <c r="A66">
        <v>65</v>
      </c>
      <c r="F66">
        <v>161.22432900000001</v>
      </c>
      <c r="G66">
        <v>4.7596819999999997</v>
      </c>
      <c r="H66">
        <v>159.86270400000001</v>
      </c>
      <c r="I66">
        <v>7.9308990000000001</v>
      </c>
    </row>
    <row r="67" spans="1:9" x14ac:dyDescent="0.25">
      <c r="A67">
        <v>66</v>
      </c>
      <c r="F67">
        <v>161.242052</v>
      </c>
      <c r="G67">
        <v>4.8090250000000001</v>
      </c>
      <c r="H67">
        <v>159.85153600000001</v>
      </c>
      <c r="I67">
        <v>7.9388690000000004</v>
      </c>
    </row>
    <row r="68" spans="1:9" x14ac:dyDescent="0.25">
      <c r="A68">
        <v>67</v>
      </c>
      <c r="F68">
        <v>161.177818</v>
      </c>
      <c r="G68">
        <v>4.7955490000000003</v>
      </c>
      <c r="H68">
        <v>159.86548300000001</v>
      </c>
      <c r="I68">
        <v>7.9790359999999998</v>
      </c>
    </row>
    <row r="69" spans="1:9" x14ac:dyDescent="0.25">
      <c r="A69">
        <v>68</v>
      </c>
      <c r="F69">
        <v>161.28263800000002</v>
      </c>
      <c r="G69">
        <v>4.8021560000000001</v>
      </c>
      <c r="H69">
        <v>159.86259899999999</v>
      </c>
      <c r="I69">
        <v>7.9587960000000004</v>
      </c>
    </row>
    <row r="70" spans="1:9" x14ac:dyDescent="0.25">
      <c r="A70">
        <v>69</v>
      </c>
      <c r="H70">
        <v>159.84812700000001</v>
      </c>
      <c r="I70">
        <v>7.9012729999999998</v>
      </c>
    </row>
    <row r="71" spans="1:9" x14ac:dyDescent="0.25">
      <c r="A71">
        <v>70</v>
      </c>
      <c r="B71">
        <v>133.806263</v>
      </c>
      <c r="C71">
        <v>2.831188</v>
      </c>
    </row>
    <row r="72" spans="1:9" x14ac:dyDescent="0.25">
      <c r="A72">
        <v>71</v>
      </c>
      <c r="B72">
        <v>133.912003</v>
      </c>
      <c r="C72">
        <v>2.8544679999999998</v>
      </c>
    </row>
    <row r="73" spans="1:9" x14ac:dyDescent="0.25">
      <c r="A73">
        <v>72</v>
      </c>
      <c r="B73">
        <v>133.94170000000003</v>
      </c>
      <c r="C73">
        <v>2.8679700000000001</v>
      </c>
      <c r="D73">
        <v>132.668678</v>
      </c>
      <c r="E73">
        <v>4.4920439999999999</v>
      </c>
    </row>
    <row r="74" spans="1:9" x14ac:dyDescent="0.25">
      <c r="A74">
        <v>73</v>
      </c>
      <c r="B74">
        <v>133.92338599999999</v>
      </c>
      <c r="C74">
        <v>2.8451559999999998</v>
      </c>
      <c r="D74">
        <v>132.67866100000001</v>
      </c>
      <c r="E74">
        <v>4.5079260000000003</v>
      </c>
    </row>
    <row r="75" spans="1:9" x14ac:dyDescent="0.25">
      <c r="A75">
        <v>74</v>
      </c>
      <c r="B75">
        <v>133.92737199999999</v>
      </c>
      <c r="C75">
        <v>2.8705560000000001</v>
      </c>
      <c r="D75">
        <v>132.68973199999999</v>
      </c>
      <c r="E75">
        <v>4.5562950000000004</v>
      </c>
    </row>
    <row r="76" spans="1:9" x14ac:dyDescent="0.25">
      <c r="A76">
        <v>75</v>
      </c>
      <c r="B76">
        <v>133.84299100000001</v>
      </c>
      <c r="C76">
        <v>2.907959</v>
      </c>
      <c r="D76">
        <v>132.68481800000001</v>
      </c>
      <c r="E76">
        <v>4.5297559999999999</v>
      </c>
    </row>
    <row r="77" spans="1:9" x14ac:dyDescent="0.25">
      <c r="A77">
        <v>76</v>
      </c>
      <c r="B77">
        <v>133.91324600000002</v>
      </c>
      <c r="C77">
        <v>2.9134419999999999</v>
      </c>
      <c r="D77">
        <v>132.69775000000001</v>
      </c>
      <c r="E77">
        <v>4.5623469999999999</v>
      </c>
    </row>
    <row r="78" spans="1:9" x14ac:dyDescent="0.25">
      <c r="A78">
        <v>77</v>
      </c>
      <c r="B78">
        <v>133.806263</v>
      </c>
      <c r="C78">
        <v>2.831188</v>
      </c>
      <c r="D78">
        <v>132.70390700000002</v>
      </c>
      <c r="E78">
        <v>4.5734180000000002</v>
      </c>
    </row>
    <row r="79" spans="1:9" x14ac:dyDescent="0.25">
      <c r="A79">
        <v>78</v>
      </c>
      <c r="D79">
        <v>132.668678</v>
      </c>
      <c r="E79">
        <v>4.4920439999999999</v>
      </c>
    </row>
    <row r="80" spans="1:9" x14ac:dyDescent="0.25">
      <c r="A80">
        <v>79</v>
      </c>
      <c r="D80">
        <v>132.668678</v>
      </c>
      <c r="E80">
        <v>4.4920439999999999</v>
      </c>
    </row>
    <row r="81" spans="1:9" x14ac:dyDescent="0.25">
      <c r="A81">
        <v>80</v>
      </c>
      <c r="F81">
        <v>132.06641400000001</v>
      </c>
      <c r="G81">
        <v>2.0035799999999999</v>
      </c>
    </row>
    <row r="82" spans="1:9" x14ac:dyDescent="0.25">
      <c r="A82">
        <v>81</v>
      </c>
      <c r="F82">
        <v>132.08954199999999</v>
      </c>
      <c r="G82">
        <v>1.975438</v>
      </c>
    </row>
    <row r="83" spans="1:9" x14ac:dyDescent="0.25">
      <c r="A83">
        <v>82</v>
      </c>
      <c r="F83">
        <v>132.053944</v>
      </c>
      <c r="G83">
        <v>2.0071490000000001</v>
      </c>
      <c r="H83">
        <v>130.82169000000002</v>
      </c>
      <c r="I83">
        <v>5.3452590000000004</v>
      </c>
    </row>
    <row r="84" spans="1:9" x14ac:dyDescent="0.25">
      <c r="A84">
        <v>83</v>
      </c>
      <c r="F84">
        <v>132.02130099999999</v>
      </c>
      <c r="G84">
        <v>1.99613</v>
      </c>
      <c r="H84">
        <v>130.78977600000002</v>
      </c>
      <c r="I84">
        <v>5.3807479999999996</v>
      </c>
    </row>
    <row r="85" spans="1:9" x14ac:dyDescent="0.25">
      <c r="A85">
        <v>84</v>
      </c>
      <c r="F85">
        <v>132.02409700000001</v>
      </c>
      <c r="G85">
        <v>1.980818</v>
      </c>
      <c r="H85">
        <v>130.86286900000002</v>
      </c>
      <c r="I85">
        <v>5.3424659999999999</v>
      </c>
    </row>
    <row r="86" spans="1:9" x14ac:dyDescent="0.25">
      <c r="A86">
        <v>85</v>
      </c>
      <c r="F86">
        <v>132.094402</v>
      </c>
      <c r="G86">
        <v>2.0085459999999999</v>
      </c>
      <c r="H86">
        <v>130.86426500000002</v>
      </c>
      <c r="I86">
        <v>5.339931</v>
      </c>
    </row>
    <row r="87" spans="1:9" x14ac:dyDescent="0.25">
      <c r="A87">
        <v>86</v>
      </c>
      <c r="F87">
        <v>132.09543200000002</v>
      </c>
      <c r="G87">
        <v>2.0153750000000001</v>
      </c>
      <c r="H87">
        <v>130.858936</v>
      </c>
      <c r="I87">
        <v>5.343966</v>
      </c>
    </row>
    <row r="88" spans="1:9" x14ac:dyDescent="0.25">
      <c r="A88">
        <v>87</v>
      </c>
      <c r="F88">
        <v>132.07670999999999</v>
      </c>
      <c r="G88">
        <v>2.0129429999999999</v>
      </c>
      <c r="H88">
        <v>130.91377600000001</v>
      </c>
      <c r="I88">
        <v>5.3923350000000001</v>
      </c>
    </row>
    <row r="89" spans="1:9" x14ac:dyDescent="0.25">
      <c r="A89">
        <v>88</v>
      </c>
      <c r="F89">
        <v>132.06641400000001</v>
      </c>
      <c r="G89">
        <v>2.0035799999999999</v>
      </c>
      <c r="H89">
        <v>130.847397</v>
      </c>
      <c r="I89">
        <v>5.3463969999999996</v>
      </c>
    </row>
    <row r="90" spans="1:9" x14ac:dyDescent="0.25">
      <c r="A90">
        <v>89</v>
      </c>
      <c r="B90">
        <v>112.59894600000001</v>
      </c>
      <c r="C90">
        <v>5.3710740000000001</v>
      </c>
      <c r="H90">
        <v>130.82169000000002</v>
      </c>
      <c r="I90">
        <v>5.3452590000000004</v>
      </c>
    </row>
    <row r="91" spans="1:9" x14ac:dyDescent="0.25">
      <c r="A91">
        <v>90</v>
      </c>
      <c r="B91">
        <v>112.55041900000001</v>
      </c>
      <c r="C91">
        <v>5.3561750000000004</v>
      </c>
    </row>
    <row r="92" spans="1:9" x14ac:dyDescent="0.25">
      <c r="A92">
        <v>91</v>
      </c>
      <c r="B92">
        <v>112.56821400000001</v>
      </c>
      <c r="C92">
        <v>5.3653829999999996</v>
      </c>
    </row>
    <row r="93" spans="1:9" x14ac:dyDescent="0.25">
      <c r="A93">
        <v>92</v>
      </c>
      <c r="B93">
        <v>112.567333</v>
      </c>
      <c r="C93">
        <v>5.3761950000000001</v>
      </c>
    </row>
    <row r="94" spans="1:9" x14ac:dyDescent="0.25">
      <c r="A94">
        <v>93</v>
      </c>
      <c r="B94">
        <v>112.59547800000001</v>
      </c>
      <c r="C94">
        <v>5.3881969999999999</v>
      </c>
    </row>
    <row r="95" spans="1:9" x14ac:dyDescent="0.25">
      <c r="A95">
        <v>94</v>
      </c>
      <c r="B95">
        <v>112.548969</v>
      </c>
      <c r="C95">
        <v>5.3967330000000002</v>
      </c>
      <c r="D95">
        <v>107.03413400000001</v>
      </c>
      <c r="E95">
        <v>7.8012350000000001</v>
      </c>
    </row>
    <row r="96" spans="1:9" x14ac:dyDescent="0.25">
      <c r="A96">
        <v>95</v>
      </c>
      <c r="B96">
        <v>112.51224100000002</v>
      </c>
      <c r="C96">
        <v>5.3570539999999998</v>
      </c>
      <c r="D96">
        <v>107.07645000000001</v>
      </c>
      <c r="E96">
        <v>7.8168579999999999</v>
      </c>
    </row>
    <row r="97" spans="1:9" x14ac:dyDescent="0.25">
      <c r="A97">
        <v>96</v>
      </c>
      <c r="B97">
        <v>112.59009600000002</v>
      </c>
      <c r="C97">
        <v>5.3647619999999998</v>
      </c>
      <c r="D97">
        <v>107.04587600000001</v>
      </c>
      <c r="E97">
        <v>7.8303089999999997</v>
      </c>
    </row>
    <row r="98" spans="1:9" x14ac:dyDescent="0.25">
      <c r="A98">
        <v>97</v>
      </c>
      <c r="B98">
        <v>112.59894600000001</v>
      </c>
      <c r="C98">
        <v>5.3710740000000001</v>
      </c>
      <c r="D98">
        <v>107.08504100000002</v>
      </c>
      <c r="E98">
        <v>7.8353270000000004</v>
      </c>
    </row>
    <row r="99" spans="1:9" x14ac:dyDescent="0.25">
      <c r="A99">
        <v>98</v>
      </c>
      <c r="D99">
        <v>107.12875000000001</v>
      </c>
      <c r="E99">
        <v>7.8532780000000004</v>
      </c>
    </row>
    <row r="100" spans="1:9" x14ac:dyDescent="0.25">
      <c r="A100">
        <v>99</v>
      </c>
      <c r="D100">
        <v>107.09486800000001</v>
      </c>
      <c r="E100">
        <v>7.8605210000000003</v>
      </c>
    </row>
    <row r="101" spans="1:9" x14ac:dyDescent="0.25">
      <c r="A101">
        <v>100</v>
      </c>
      <c r="D101">
        <v>107.059326</v>
      </c>
      <c r="E101">
        <v>7.9058900000000003</v>
      </c>
    </row>
    <row r="102" spans="1:9" x14ac:dyDescent="0.25">
      <c r="A102">
        <v>101</v>
      </c>
      <c r="D102">
        <v>107.11282</v>
      </c>
      <c r="E102">
        <v>7.8222899999999997</v>
      </c>
      <c r="F102">
        <v>107.99852000000001</v>
      </c>
      <c r="G102">
        <v>4.776052</v>
      </c>
    </row>
    <row r="103" spans="1:9" x14ac:dyDescent="0.25">
      <c r="A103">
        <v>102</v>
      </c>
      <c r="D103">
        <v>107.03413400000001</v>
      </c>
      <c r="E103">
        <v>7.8012350000000001</v>
      </c>
      <c r="F103">
        <v>107.952427</v>
      </c>
      <c r="G103">
        <v>4.6876939999999996</v>
      </c>
      <c r="H103">
        <v>107.82646200000001</v>
      </c>
      <c r="I103">
        <v>8.6612799999999996</v>
      </c>
    </row>
    <row r="104" spans="1:9" x14ac:dyDescent="0.25">
      <c r="A104">
        <v>103</v>
      </c>
      <c r="F104">
        <v>107.94891000000001</v>
      </c>
      <c r="G104">
        <v>4.7168710000000003</v>
      </c>
      <c r="H104">
        <v>107.806442</v>
      </c>
      <c r="I104">
        <v>8.5969259999999998</v>
      </c>
    </row>
    <row r="105" spans="1:9" x14ac:dyDescent="0.25">
      <c r="A105">
        <v>104</v>
      </c>
      <c r="F105">
        <v>107.91807900000001</v>
      </c>
      <c r="G105">
        <v>4.7582040000000001</v>
      </c>
      <c r="H105">
        <v>107.79816400000001</v>
      </c>
      <c r="I105">
        <v>8.6047890000000002</v>
      </c>
    </row>
    <row r="106" spans="1:9" x14ac:dyDescent="0.25">
      <c r="A106">
        <v>105</v>
      </c>
      <c r="F106">
        <v>107.91104100000001</v>
      </c>
      <c r="G106">
        <v>4.7194060000000002</v>
      </c>
      <c r="H106">
        <v>107.79061100000001</v>
      </c>
      <c r="I106">
        <v>8.6202559999999995</v>
      </c>
    </row>
    <row r="107" spans="1:9" x14ac:dyDescent="0.25">
      <c r="A107">
        <v>106</v>
      </c>
      <c r="F107">
        <v>107.883522</v>
      </c>
      <c r="G107">
        <v>4.6906429999999997</v>
      </c>
      <c r="H107">
        <v>107.78295500000002</v>
      </c>
      <c r="I107">
        <v>8.6110480000000003</v>
      </c>
    </row>
    <row r="108" spans="1:9" x14ac:dyDescent="0.25">
      <c r="A108">
        <v>107</v>
      </c>
      <c r="F108">
        <v>107.87819300000001</v>
      </c>
      <c r="G108">
        <v>4.7258209999999998</v>
      </c>
      <c r="H108">
        <v>107.77602400000001</v>
      </c>
      <c r="I108">
        <v>8.5884920000000005</v>
      </c>
    </row>
    <row r="109" spans="1:9" x14ac:dyDescent="0.25">
      <c r="A109">
        <v>108</v>
      </c>
      <c r="F109">
        <v>107.86790100000002</v>
      </c>
      <c r="G109">
        <v>4.7081799999999996</v>
      </c>
      <c r="H109">
        <v>107.76955800000002</v>
      </c>
      <c r="I109">
        <v>8.5925279999999997</v>
      </c>
    </row>
    <row r="110" spans="1:9" x14ac:dyDescent="0.25">
      <c r="A110">
        <v>109</v>
      </c>
      <c r="F110">
        <v>107.99852000000001</v>
      </c>
      <c r="G110">
        <v>4.776052</v>
      </c>
      <c r="H110">
        <v>107.80592300000001</v>
      </c>
      <c r="I110">
        <v>8.5904070000000008</v>
      </c>
    </row>
    <row r="111" spans="1:9" x14ac:dyDescent="0.25">
      <c r="A111">
        <v>110</v>
      </c>
      <c r="H111">
        <v>107.82646200000001</v>
      </c>
      <c r="I111">
        <v>8.6612799999999996</v>
      </c>
    </row>
    <row r="112" spans="1:9" x14ac:dyDescent="0.25">
      <c r="A112">
        <v>111</v>
      </c>
    </row>
    <row r="113" spans="1:9" x14ac:dyDescent="0.25">
      <c r="A113">
        <v>112</v>
      </c>
      <c r="B113">
        <v>86.814533000000011</v>
      </c>
      <c r="C113">
        <v>7.7684379999999997</v>
      </c>
    </row>
    <row r="114" spans="1:9" x14ac:dyDescent="0.25">
      <c r="A114">
        <v>113</v>
      </c>
      <c r="B114">
        <v>86.781788000000006</v>
      </c>
      <c r="C114">
        <v>7.7851470000000003</v>
      </c>
    </row>
    <row r="115" spans="1:9" x14ac:dyDescent="0.25">
      <c r="A115">
        <v>114</v>
      </c>
      <c r="B115">
        <v>86.806774000000004</v>
      </c>
      <c r="C115">
        <v>7.7778530000000003</v>
      </c>
    </row>
    <row r="116" spans="1:9" x14ac:dyDescent="0.25">
      <c r="A116">
        <v>115</v>
      </c>
      <c r="B116">
        <v>86.843296000000009</v>
      </c>
      <c r="C116">
        <v>7.7797150000000004</v>
      </c>
    </row>
    <row r="117" spans="1:9" x14ac:dyDescent="0.25">
      <c r="A117">
        <v>116</v>
      </c>
      <c r="B117">
        <v>86.868231000000009</v>
      </c>
      <c r="C117">
        <v>7.7551940000000004</v>
      </c>
      <c r="D117">
        <v>83.456144000000009</v>
      </c>
      <c r="E117">
        <v>9.3071540000000006</v>
      </c>
    </row>
    <row r="118" spans="1:9" x14ac:dyDescent="0.25">
      <c r="A118">
        <v>117</v>
      </c>
      <c r="B118">
        <v>86.842520000000007</v>
      </c>
      <c r="C118">
        <v>7.7851470000000003</v>
      </c>
      <c r="D118">
        <v>83.437986000000009</v>
      </c>
      <c r="E118">
        <v>9.3118099999999995</v>
      </c>
    </row>
    <row r="119" spans="1:9" x14ac:dyDescent="0.25">
      <c r="A119">
        <v>118</v>
      </c>
      <c r="B119">
        <v>86.793116000000012</v>
      </c>
      <c r="C119">
        <v>7.7911989999999998</v>
      </c>
      <c r="D119">
        <v>83.404101000000011</v>
      </c>
      <c r="E119">
        <v>9.2990309999999994</v>
      </c>
    </row>
    <row r="120" spans="1:9" x14ac:dyDescent="0.25">
      <c r="A120">
        <v>119</v>
      </c>
      <c r="B120">
        <v>86.858194000000012</v>
      </c>
      <c r="C120">
        <v>7.726483</v>
      </c>
      <c r="D120">
        <v>83.390341000000006</v>
      </c>
      <c r="E120">
        <v>9.3231909999999996</v>
      </c>
    </row>
    <row r="121" spans="1:9" x14ac:dyDescent="0.25">
      <c r="A121">
        <v>120</v>
      </c>
      <c r="B121">
        <v>86.814533000000011</v>
      </c>
      <c r="C121">
        <v>7.7684379999999997</v>
      </c>
      <c r="D121">
        <v>83.397791000000012</v>
      </c>
      <c r="E121">
        <v>9.3023950000000006</v>
      </c>
    </row>
    <row r="122" spans="1:9" x14ac:dyDescent="0.25">
      <c r="A122">
        <v>121</v>
      </c>
      <c r="D122">
        <v>83.410620000000009</v>
      </c>
      <c r="E122">
        <v>9.3191559999999996</v>
      </c>
    </row>
    <row r="123" spans="1:9" x14ac:dyDescent="0.25">
      <c r="A123">
        <v>122</v>
      </c>
      <c r="D123">
        <v>83.391739000000001</v>
      </c>
      <c r="E123">
        <v>9.2961860000000005</v>
      </c>
    </row>
    <row r="124" spans="1:9" x14ac:dyDescent="0.25">
      <c r="A124">
        <v>123</v>
      </c>
      <c r="D124">
        <v>83.456144000000009</v>
      </c>
      <c r="E124">
        <v>9.3071540000000006</v>
      </c>
      <c r="F124">
        <v>83.530586</v>
      </c>
      <c r="G124">
        <v>6.3919009999999998</v>
      </c>
      <c r="H124">
        <v>83.36587200000001</v>
      </c>
      <c r="I124">
        <v>9.7791569999999997</v>
      </c>
    </row>
    <row r="125" spans="1:9" x14ac:dyDescent="0.25">
      <c r="A125">
        <v>124</v>
      </c>
      <c r="F125">
        <v>83.533329000000009</v>
      </c>
      <c r="G125">
        <v>6.3775709999999997</v>
      </c>
      <c r="H125">
        <v>83.386876000000001</v>
      </c>
      <c r="I125">
        <v>9.7411849999999998</v>
      </c>
    </row>
    <row r="126" spans="1:9" x14ac:dyDescent="0.25">
      <c r="A126">
        <v>125</v>
      </c>
      <c r="F126">
        <v>83.562195000000003</v>
      </c>
      <c r="G126">
        <v>6.3543950000000002</v>
      </c>
      <c r="H126">
        <v>83.375804000000002</v>
      </c>
      <c r="I126">
        <v>9.6698989999999991</v>
      </c>
    </row>
    <row r="127" spans="1:9" x14ac:dyDescent="0.25">
      <c r="A127">
        <v>126</v>
      </c>
      <c r="F127">
        <v>83.553969000000009</v>
      </c>
      <c r="G127">
        <v>6.3812439999999997</v>
      </c>
      <c r="H127">
        <v>83.294223000000002</v>
      </c>
      <c r="I127">
        <v>9.7256660000000004</v>
      </c>
    </row>
    <row r="128" spans="1:9" x14ac:dyDescent="0.25">
      <c r="A128">
        <v>127</v>
      </c>
      <c r="F128">
        <v>83.591786000000013</v>
      </c>
      <c r="G128">
        <v>6.3445140000000002</v>
      </c>
      <c r="H128">
        <v>83.324797000000004</v>
      </c>
      <c r="I128">
        <v>9.7668440000000007</v>
      </c>
    </row>
    <row r="129" spans="1:9" x14ac:dyDescent="0.25">
      <c r="A129">
        <v>128</v>
      </c>
      <c r="F129">
        <v>83.517292000000012</v>
      </c>
      <c r="G129">
        <v>6.3609140000000002</v>
      </c>
      <c r="H129">
        <v>83.298465000000007</v>
      </c>
      <c r="I129">
        <v>9.7910029999999999</v>
      </c>
    </row>
    <row r="130" spans="1:9" x14ac:dyDescent="0.25">
      <c r="A130">
        <v>129</v>
      </c>
      <c r="F130">
        <v>83.494478000000001</v>
      </c>
      <c r="G130">
        <v>6.3974880000000001</v>
      </c>
      <c r="H130">
        <v>83.304673000000008</v>
      </c>
      <c r="I130">
        <v>9.7910029999999999</v>
      </c>
    </row>
    <row r="131" spans="1:9" x14ac:dyDescent="0.25">
      <c r="A131">
        <v>130</v>
      </c>
      <c r="F131">
        <v>83.507823999999999</v>
      </c>
      <c r="G131">
        <v>6.4156979999999999</v>
      </c>
      <c r="H131">
        <v>83.325315000000003</v>
      </c>
      <c r="I131">
        <v>9.7574810000000003</v>
      </c>
    </row>
    <row r="132" spans="1:9" x14ac:dyDescent="0.25">
      <c r="A132">
        <v>131</v>
      </c>
      <c r="B132">
        <v>67.978752000000014</v>
      </c>
      <c r="C132">
        <v>7.5436189999999996</v>
      </c>
      <c r="F132">
        <v>83.384858000000008</v>
      </c>
      <c r="G132">
        <v>6.3594650000000001</v>
      </c>
      <c r="H132">
        <v>83.291844000000012</v>
      </c>
      <c r="I132">
        <v>9.7129910000000006</v>
      </c>
    </row>
    <row r="133" spans="1:9" x14ac:dyDescent="0.25">
      <c r="A133">
        <v>132</v>
      </c>
      <c r="B133">
        <v>67.978752000000014</v>
      </c>
      <c r="C133">
        <v>7.5436189999999996</v>
      </c>
      <c r="F133">
        <v>83.530586</v>
      </c>
      <c r="G133">
        <v>6.3919009999999998</v>
      </c>
      <c r="H133">
        <v>83.36587200000001</v>
      </c>
      <c r="I133">
        <v>9.7791569999999997</v>
      </c>
    </row>
    <row r="134" spans="1:9" x14ac:dyDescent="0.25">
      <c r="A134">
        <v>133</v>
      </c>
      <c r="B134">
        <v>67.978752000000014</v>
      </c>
      <c r="C134">
        <v>7.5436189999999996</v>
      </c>
    </row>
    <row r="135" spans="1:9" x14ac:dyDescent="0.25">
      <c r="A135">
        <v>134</v>
      </c>
      <c r="B135">
        <v>67.978752000000014</v>
      </c>
      <c r="C135">
        <v>7.5436189999999996</v>
      </c>
    </row>
    <row r="136" spans="1:9" x14ac:dyDescent="0.25">
      <c r="A136">
        <v>135</v>
      </c>
      <c r="B136">
        <v>67.978752000000014</v>
      </c>
      <c r="C136">
        <v>7.5436189999999996</v>
      </c>
    </row>
    <row r="137" spans="1:9" x14ac:dyDescent="0.25">
      <c r="A137">
        <v>136</v>
      </c>
      <c r="B137">
        <v>67.978752000000014</v>
      </c>
      <c r="C137">
        <v>7.5436189999999996</v>
      </c>
    </row>
    <row r="138" spans="1:9" x14ac:dyDescent="0.25">
      <c r="A138">
        <v>137</v>
      </c>
      <c r="B138">
        <v>67.978752000000014</v>
      </c>
      <c r="C138">
        <v>7.5436189999999996</v>
      </c>
      <c r="D138">
        <v>63.36635900000001</v>
      </c>
      <c r="E138">
        <v>8.8898829999999993</v>
      </c>
    </row>
    <row r="139" spans="1:9" x14ac:dyDescent="0.25">
      <c r="A139">
        <v>138</v>
      </c>
      <c r="B139">
        <v>67.978752000000014</v>
      </c>
      <c r="C139">
        <v>7.5436189999999996</v>
      </c>
      <c r="D139">
        <v>63.391277000000009</v>
      </c>
      <c r="E139">
        <v>8.8382450000000006</v>
      </c>
    </row>
    <row r="140" spans="1:9" x14ac:dyDescent="0.25">
      <c r="A140">
        <v>139</v>
      </c>
      <c r="B140">
        <v>67.978752000000014</v>
      </c>
      <c r="C140">
        <v>7.5436189999999996</v>
      </c>
      <c r="D140">
        <v>63.372417000000013</v>
      </c>
      <c r="E140">
        <v>8.8264510000000005</v>
      </c>
    </row>
    <row r="141" spans="1:9" x14ac:dyDescent="0.25">
      <c r="A141">
        <v>140</v>
      </c>
      <c r="B141">
        <v>67.978752000000014</v>
      </c>
      <c r="C141">
        <v>7.5436189999999996</v>
      </c>
      <c r="D141">
        <v>63.382934000000013</v>
      </c>
      <c r="E141">
        <v>8.8634799999999991</v>
      </c>
    </row>
    <row r="142" spans="1:9" x14ac:dyDescent="0.25">
      <c r="A142">
        <v>141</v>
      </c>
      <c r="D142">
        <v>63.383468000000015</v>
      </c>
      <c r="E142">
        <v>8.8625769999999999</v>
      </c>
    </row>
    <row r="143" spans="1:9" x14ac:dyDescent="0.25">
      <c r="A143">
        <v>142</v>
      </c>
      <c r="D143">
        <v>63.380645000000008</v>
      </c>
      <c r="E143">
        <v>8.8633199999999999</v>
      </c>
    </row>
    <row r="144" spans="1:9" x14ac:dyDescent="0.25">
      <c r="A144">
        <v>143</v>
      </c>
      <c r="D144">
        <v>63.338096000000014</v>
      </c>
      <c r="E144">
        <v>8.8216699999999992</v>
      </c>
    </row>
    <row r="145" spans="1:9" x14ac:dyDescent="0.25">
      <c r="A145">
        <v>144</v>
      </c>
      <c r="D145">
        <v>63.296073000000014</v>
      </c>
      <c r="E145">
        <v>8.8326130000000003</v>
      </c>
    </row>
    <row r="146" spans="1:9" x14ac:dyDescent="0.25">
      <c r="A146">
        <v>145</v>
      </c>
      <c r="D146">
        <v>63.36635900000001</v>
      </c>
      <c r="E146">
        <v>8.8898829999999993</v>
      </c>
      <c r="F146">
        <v>63.718208000000011</v>
      </c>
      <c r="G146">
        <v>6.269711</v>
      </c>
    </row>
    <row r="147" spans="1:9" x14ac:dyDescent="0.25">
      <c r="A147">
        <v>146</v>
      </c>
      <c r="F147">
        <v>63.567546000000014</v>
      </c>
      <c r="G147">
        <v>6.3217220000000003</v>
      </c>
      <c r="H147">
        <v>62.486377000000012</v>
      </c>
      <c r="I147">
        <v>9.9635590000000001</v>
      </c>
    </row>
    <row r="148" spans="1:9" x14ac:dyDescent="0.25">
      <c r="A148">
        <v>147</v>
      </c>
      <c r="F148">
        <v>63.580135000000013</v>
      </c>
      <c r="G148">
        <v>6.3279909999999999</v>
      </c>
      <c r="H148">
        <v>62.363288000000011</v>
      </c>
      <c r="I148">
        <v>9.9204209999999993</v>
      </c>
    </row>
    <row r="149" spans="1:9" x14ac:dyDescent="0.25">
      <c r="A149">
        <v>148</v>
      </c>
      <c r="F149">
        <v>63.57583600000001</v>
      </c>
      <c r="G149">
        <v>6.3019059999999998</v>
      </c>
      <c r="H149">
        <v>62.372531000000009</v>
      </c>
      <c r="I149">
        <v>9.9092110000000009</v>
      </c>
    </row>
    <row r="150" spans="1:9" x14ac:dyDescent="0.25">
      <c r="A150">
        <v>149</v>
      </c>
      <c r="F150">
        <v>63.594429000000012</v>
      </c>
      <c r="G150">
        <v>6.3227310000000001</v>
      </c>
      <c r="H150">
        <v>62.340976000000012</v>
      </c>
      <c r="I150">
        <v>9.929983</v>
      </c>
    </row>
    <row r="151" spans="1:9" x14ac:dyDescent="0.25">
      <c r="A151">
        <v>150</v>
      </c>
      <c r="F151">
        <v>63.618282000000015</v>
      </c>
      <c r="G151">
        <v>6.3231029999999997</v>
      </c>
      <c r="H151">
        <v>62.361164000000009</v>
      </c>
      <c r="I151">
        <v>9.9361460000000008</v>
      </c>
    </row>
    <row r="152" spans="1:9" x14ac:dyDescent="0.25">
      <c r="A152">
        <v>151</v>
      </c>
      <c r="F152">
        <v>63.683681000000014</v>
      </c>
      <c r="G152">
        <v>6.2949460000000004</v>
      </c>
      <c r="H152">
        <v>62.35452200000001</v>
      </c>
      <c r="I152">
        <v>9.922917</v>
      </c>
    </row>
    <row r="153" spans="1:9" x14ac:dyDescent="0.25">
      <c r="A153">
        <v>152</v>
      </c>
      <c r="B153">
        <v>46.212787000000013</v>
      </c>
      <c r="C153">
        <v>6.9335199999999997</v>
      </c>
      <c r="F153">
        <v>63.603881000000008</v>
      </c>
      <c r="G153">
        <v>6.2971779999999997</v>
      </c>
      <c r="H153">
        <v>62.410942000000013</v>
      </c>
      <c r="I153">
        <v>9.954421</v>
      </c>
    </row>
    <row r="154" spans="1:9" x14ac:dyDescent="0.25">
      <c r="A154">
        <v>153</v>
      </c>
      <c r="B154">
        <v>46.154613000000012</v>
      </c>
      <c r="C154">
        <v>6.9818119999999997</v>
      </c>
      <c r="F154">
        <v>63.718208000000011</v>
      </c>
      <c r="G154">
        <v>6.269711</v>
      </c>
      <c r="H154">
        <v>62.418064000000008</v>
      </c>
      <c r="I154">
        <v>9.9050139999999995</v>
      </c>
    </row>
    <row r="155" spans="1:9" x14ac:dyDescent="0.25">
      <c r="A155">
        <v>154</v>
      </c>
      <c r="B155">
        <v>46.21613700000001</v>
      </c>
      <c r="C155">
        <v>6.9489270000000003</v>
      </c>
      <c r="F155">
        <v>63.718208000000011</v>
      </c>
      <c r="G155">
        <v>6.269711</v>
      </c>
      <c r="H155">
        <v>62.366687000000013</v>
      </c>
      <c r="I155">
        <v>9.9751410000000007</v>
      </c>
    </row>
    <row r="156" spans="1:9" x14ac:dyDescent="0.25">
      <c r="A156">
        <v>155</v>
      </c>
      <c r="B156">
        <v>46.249549000000009</v>
      </c>
      <c r="C156">
        <v>6.9631109999999996</v>
      </c>
      <c r="H156">
        <v>62.486377000000012</v>
      </c>
      <c r="I156">
        <v>9.9635590000000001</v>
      </c>
    </row>
    <row r="157" spans="1:9" x14ac:dyDescent="0.25">
      <c r="A157">
        <v>156</v>
      </c>
      <c r="B157">
        <v>46.205616000000013</v>
      </c>
      <c r="C157">
        <v>6.9583839999999997</v>
      </c>
    </row>
    <row r="158" spans="1:9" x14ac:dyDescent="0.25">
      <c r="A158">
        <v>157</v>
      </c>
      <c r="B158">
        <v>46.249496000000015</v>
      </c>
      <c r="C158">
        <v>6.9520619999999997</v>
      </c>
    </row>
    <row r="159" spans="1:9" x14ac:dyDescent="0.25">
      <c r="A159">
        <v>158</v>
      </c>
      <c r="B159">
        <v>46.234783000000014</v>
      </c>
      <c r="C159">
        <v>6.9417010000000001</v>
      </c>
    </row>
    <row r="160" spans="1:9" x14ac:dyDescent="0.25">
      <c r="A160">
        <v>159</v>
      </c>
      <c r="B160">
        <v>46.168907000000011</v>
      </c>
      <c r="C160">
        <v>6.9357509999999998</v>
      </c>
    </row>
    <row r="161" spans="1:9" x14ac:dyDescent="0.25">
      <c r="A161">
        <v>160</v>
      </c>
      <c r="B161">
        <v>46.192653000000014</v>
      </c>
      <c r="C161">
        <v>6.939311</v>
      </c>
      <c r="D161">
        <v>39.790977000000012</v>
      </c>
      <c r="E161">
        <v>7.7163839999999997</v>
      </c>
    </row>
    <row r="162" spans="1:9" x14ac:dyDescent="0.25">
      <c r="A162">
        <v>161</v>
      </c>
      <c r="B162">
        <v>46.261344000000008</v>
      </c>
      <c r="C162">
        <v>6.9668299999999999</v>
      </c>
      <c r="D162">
        <v>39.810157000000011</v>
      </c>
      <c r="E162">
        <v>7.7445940000000002</v>
      </c>
    </row>
    <row r="163" spans="1:9" x14ac:dyDescent="0.25">
      <c r="A163">
        <v>162</v>
      </c>
      <c r="B163">
        <v>46.212787000000013</v>
      </c>
      <c r="C163">
        <v>6.9335199999999997</v>
      </c>
      <c r="D163">
        <v>39.80855900000001</v>
      </c>
      <c r="E163">
        <v>7.742629</v>
      </c>
    </row>
    <row r="164" spans="1:9" x14ac:dyDescent="0.25">
      <c r="A164">
        <v>163</v>
      </c>
      <c r="B164">
        <v>46.212787000000013</v>
      </c>
      <c r="C164">
        <v>6.9335199999999997</v>
      </c>
      <c r="D164">
        <v>39.831668000000015</v>
      </c>
      <c r="E164">
        <v>7.763401</v>
      </c>
    </row>
    <row r="165" spans="1:9" x14ac:dyDescent="0.25">
      <c r="A165">
        <v>164</v>
      </c>
      <c r="D165">
        <v>39.833900000000014</v>
      </c>
      <c r="E165">
        <v>7.7450190000000001</v>
      </c>
    </row>
    <row r="166" spans="1:9" x14ac:dyDescent="0.25">
      <c r="A166">
        <v>165</v>
      </c>
      <c r="D166">
        <v>39.814670000000014</v>
      </c>
      <c r="E166">
        <v>7.7508100000000004</v>
      </c>
    </row>
    <row r="167" spans="1:9" x14ac:dyDescent="0.25">
      <c r="A167">
        <v>166</v>
      </c>
      <c r="D167">
        <v>39.917259000000008</v>
      </c>
      <c r="E167">
        <v>7.7049620000000001</v>
      </c>
    </row>
    <row r="168" spans="1:9" x14ac:dyDescent="0.25">
      <c r="A168">
        <v>167</v>
      </c>
      <c r="D168">
        <v>39.78959600000001</v>
      </c>
      <c r="E168">
        <v>7.7433719999999999</v>
      </c>
      <c r="F168">
        <v>41.954692000000009</v>
      </c>
      <c r="G168">
        <v>5.3478700000000003</v>
      </c>
    </row>
    <row r="169" spans="1:9" x14ac:dyDescent="0.25">
      <c r="A169">
        <v>168</v>
      </c>
      <c r="D169">
        <v>39.790977000000012</v>
      </c>
      <c r="E169">
        <v>7.7163839999999997</v>
      </c>
      <c r="F169">
        <v>41.918033000000008</v>
      </c>
      <c r="G169">
        <v>5.4023250000000003</v>
      </c>
    </row>
    <row r="170" spans="1:9" x14ac:dyDescent="0.25">
      <c r="A170">
        <v>169</v>
      </c>
      <c r="D170">
        <v>39.790977000000012</v>
      </c>
      <c r="E170">
        <v>7.7163839999999997</v>
      </c>
      <c r="F170">
        <v>41.823574000000015</v>
      </c>
      <c r="G170">
        <v>5.4209180000000003</v>
      </c>
    </row>
    <row r="171" spans="1:9" x14ac:dyDescent="0.25">
      <c r="A171">
        <v>170</v>
      </c>
      <c r="F171">
        <v>41.85279400000001</v>
      </c>
      <c r="G171">
        <v>5.4202279999999998</v>
      </c>
      <c r="H171">
        <v>38.977142000000015</v>
      </c>
      <c r="I171">
        <v>9.0463920000000009</v>
      </c>
    </row>
    <row r="172" spans="1:9" x14ac:dyDescent="0.25">
      <c r="A172">
        <v>171</v>
      </c>
      <c r="F172">
        <v>41.910755000000009</v>
      </c>
      <c r="G172">
        <v>5.3644990000000004</v>
      </c>
      <c r="H172">
        <v>38.950313000000008</v>
      </c>
      <c r="I172">
        <v>9.0386889999999998</v>
      </c>
    </row>
    <row r="173" spans="1:9" x14ac:dyDescent="0.25">
      <c r="A173">
        <v>172</v>
      </c>
      <c r="F173">
        <v>41.900127000000012</v>
      </c>
      <c r="G173">
        <v>5.2688189999999997</v>
      </c>
      <c r="H173">
        <v>38.891235000000009</v>
      </c>
      <c r="I173">
        <v>9.042249</v>
      </c>
    </row>
    <row r="174" spans="1:9" x14ac:dyDescent="0.25">
      <c r="A174">
        <v>173</v>
      </c>
      <c r="F174">
        <v>41.911605000000009</v>
      </c>
      <c r="G174">
        <v>5.2641429999999998</v>
      </c>
      <c r="H174">
        <v>38.891079000000012</v>
      </c>
      <c r="I174">
        <v>9.0396990000000006</v>
      </c>
    </row>
    <row r="175" spans="1:9" x14ac:dyDescent="0.25">
      <c r="A175">
        <v>174</v>
      </c>
      <c r="F175">
        <v>41.95054600000001</v>
      </c>
      <c r="G175">
        <v>5.3268849999999999</v>
      </c>
      <c r="H175">
        <v>38.93304400000001</v>
      </c>
      <c r="I175">
        <v>9.0733800000000002</v>
      </c>
    </row>
    <row r="176" spans="1:9" x14ac:dyDescent="0.25">
      <c r="A176">
        <v>175</v>
      </c>
      <c r="B176">
        <v>25.67041900000001</v>
      </c>
      <c r="C176">
        <v>5.6222130000000003</v>
      </c>
      <c r="F176">
        <v>41.960586000000013</v>
      </c>
      <c r="G176">
        <v>5.3656670000000002</v>
      </c>
      <c r="H176">
        <v>38.93628600000001</v>
      </c>
      <c r="I176">
        <v>9.0886279999999999</v>
      </c>
    </row>
    <row r="177" spans="1:11" x14ac:dyDescent="0.25">
      <c r="A177">
        <v>176</v>
      </c>
      <c r="B177">
        <v>25.611927000000009</v>
      </c>
      <c r="C177">
        <v>5.6098340000000002</v>
      </c>
      <c r="F177">
        <v>41.93131600000001</v>
      </c>
      <c r="G177">
        <v>5.3375110000000001</v>
      </c>
      <c r="H177">
        <v>38.91933800000001</v>
      </c>
      <c r="I177">
        <v>9.0875649999999997</v>
      </c>
    </row>
    <row r="178" spans="1:11" x14ac:dyDescent="0.25">
      <c r="A178">
        <v>177</v>
      </c>
      <c r="B178">
        <v>25.599018000000015</v>
      </c>
      <c r="C178">
        <v>5.6712480000000003</v>
      </c>
      <c r="F178">
        <v>41.954692000000009</v>
      </c>
      <c r="G178">
        <v>5.3478700000000003</v>
      </c>
      <c r="H178">
        <v>38.939262000000014</v>
      </c>
      <c r="I178">
        <v>9.0471360000000001</v>
      </c>
    </row>
    <row r="179" spans="1:11" x14ac:dyDescent="0.25">
      <c r="A179">
        <v>178</v>
      </c>
      <c r="B179">
        <v>25.584674000000007</v>
      </c>
      <c r="C179">
        <v>5.6579129999999997</v>
      </c>
      <c r="H179">
        <v>38.922153000000009</v>
      </c>
      <c r="I179">
        <v>9.0405479999999994</v>
      </c>
    </row>
    <row r="180" spans="1:11" x14ac:dyDescent="0.25">
      <c r="A180">
        <v>179</v>
      </c>
      <c r="B180">
        <v>25.62340300000001</v>
      </c>
      <c r="C180">
        <v>5.6310320000000003</v>
      </c>
      <c r="H180">
        <v>38.907863000000013</v>
      </c>
      <c r="I180">
        <v>9.0236549999999998</v>
      </c>
    </row>
    <row r="181" spans="1:11" x14ac:dyDescent="0.25">
      <c r="A181">
        <v>180</v>
      </c>
      <c r="B181">
        <v>25.638757000000012</v>
      </c>
      <c r="C181">
        <v>5.6311910000000003</v>
      </c>
      <c r="H181">
        <v>38.897770000000008</v>
      </c>
      <c r="I181">
        <v>9.0325260000000007</v>
      </c>
    </row>
    <row r="182" spans="1:11" x14ac:dyDescent="0.25">
      <c r="A182">
        <v>181</v>
      </c>
      <c r="B182">
        <v>25.620374000000012</v>
      </c>
      <c r="C182">
        <v>5.6471289999999996</v>
      </c>
      <c r="H182">
        <v>38.977142000000015</v>
      </c>
      <c r="I182">
        <v>9.0463920000000009</v>
      </c>
    </row>
    <row r="183" spans="1:11" x14ac:dyDescent="0.25">
      <c r="A183">
        <v>182</v>
      </c>
      <c r="B183">
        <v>25.593652000000013</v>
      </c>
      <c r="C183">
        <v>5.6756039999999999</v>
      </c>
    </row>
    <row r="184" spans="1:11" x14ac:dyDescent="0.25">
      <c r="A184">
        <v>183</v>
      </c>
      <c r="B184">
        <v>25.600080000000013</v>
      </c>
      <c r="C184">
        <v>5.6696010000000001</v>
      </c>
    </row>
    <row r="185" spans="1:11" x14ac:dyDescent="0.25">
      <c r="A185">
        <v>184</v>
      </c>
      <c r="B185">
        <v>25.563901000000016</v>
      </c>
      <c r="C185">
        <v>5.6605699999999999</v>
      </c>
      <c r="D185">
        <v>20.711113000000012</v>
      </c>
      <c r="E185">
        <v>7.2120069999999998</v>
      </c>
    </row>
    <row r="186" spans="1:11" x14ac:dyDescent="0.25">
      <c r="A186">
        <v>185</v>
      </c>
      <c r="B186">
        <v>25.538456000000011</v>
      </c>
      <c r="C186">
        <v>5.6281629999999998</v>
      </c>
      <c r="D186">
        <v>20.592695000000013</v>
      </c>
      <c r="E186">
        <v>7.2143439999999996</v>
      </c>
    </row>
    <row r="187" spans="1:11" x14ac:dyDescent="0.25">
      <c r="A187">
        <v>186</v>
      </c>
      <c r="B187">
        <v>25.545574000000016</v>
      </c>
      <c r="C187">
        <v>5.6495730000000002</v>
      </c>
      <c r="D187">
        <v>20.617291000000009</v>
      </c>
      <c r="E187">
        <v>7.2437760000000004</v>
      </c>
    </row>
    <row r="188" spans="1:11" x14ac:dyDescent="0.25">
      <c r="A188">
        <v>187</v>
      </c>
      <c r="B188">
        <v>25.67041900000001</v>
      </c>
      <c r="C188">
        <v>5.6222130000000003</v>
      </c>
      <c r="D188">
        <v>20.641889000000013</v>
      </c>
      <c r="E188">
        <v>7.2325660000000003</v>
      </c>
    </row>
    <row r="189" spans="1:11" x14ac:dyDescent="0.25">
      <c r="A189">
        <v>188</v>
      </c>
      <c r="B189">
        <v>25.67041900000001</v>
      </c>
      <c r="C189">
        <v>5.6222130000000003</v>
      </c>
      <c r="D189">
        <v>20.643802000000008</v>
      </c>
      <c r="E189">
        <v>7.2412260000000002</v>
      </c>
    </row>
    <row r="190" spans="1:11" x14ac:dyDescent="0.25">
      <c r="A190">
        <v>189</v>
      </c>
      <c r="D190">
        <v>20.661386000000007</v>
      </c>
      <c r="E190">
        <v>7.2434570000000003</v>
      </c>
    </row>
    <row r="191" spans="1:11" x14ac:dyDescent="0.25">
      <c r="A191">
        <v>190</v>
      </c>
      <c r="D191">
        <v>20.669142000000008</v>
      </c>
      <c r="E191">
        <v>7.2512670000000004</v>
      </c>
    </row>
    <row r="192" spans="1:11" x14ac:dyDescent="0.25">
      <c r="A192">
        <v>191</v>
      </c>
      <c r="D192">
        <v>20.711113000000012</v>
      </c>
      <c r="E192">
        <v>7.2120069999999998</v>
      </c>
      <c r="F192">
        <v>25.181078000000014</v>
      </c>
      <c r="G192">
        <v>4.9444319999999999</v>
      </c>
      <c r="J192">
        <v>37.875572000000012</v>
      </c>
      <c r="K192">
        <v>13.475716</v>
      </c>
    </row>
    <row r="193" spans="1:11" x14ac:dyDescent="0.25">
      <c r="A193">
        <v>192</v>
      </c>
    </row>
    <row r="194" spans="1:11" x14ac:dyDescent="0.25">
      <c r="A194">
        <v>193</v>
      </c>
      <c r="J194">
        <v>37.83551700000001</v>
      </c>
      <c r="K194">
        <v>13.635676999999999</v>
      </c>
    </row>
    <row r="195" spans="1:11" x14ac:dyDescent="0.25">
      <c r="A195">
        <v>194</v>
      </c>
      <c r="B195">
        <v>47.189029000000012</v>
      </c>
      <c r="C195">
        <v>8.0340240000000005</v>
      </c>
    </row>
    <row r="196" spans="1:11" x14ac:dyDescent="0.25">
      <c r="A196">
        <v>195</v>
      </c>
      <c r="B196">
        <v>47.222286000000011</v>
      </c>
      <c r="C196">
        <v>8.0577179999999995</v>
      </c>
      <c r="H196">
        <v>38.190292000000014</v>
      </c>
      <c r="I196">
        <v>5.8715330000000003</v>
      </c>
    </row>
    <row r="197" spans="1:11" x14ac:dyDescent="0.25">
      <c r="A197">
        <v>196</v>
      </c>
      <c r="B197">
        <v>47.200611000000009</v>
      </c>
      <c r="C197">
        <v>8.0247270000000004</v>
      </c>
      <c r="H197">
        <v>38.194065000000009</v>
      </c>
      <c r="I197">
        <v>5.8883200000000002</v>
      </c>
    </row>
    <row r="198" spans="1:11" x14ac:dyDescent="0.25">
      <c r="A198">
        <v>197</v>
      </c>
      <c r="B198">
        <v>47.230205000000012</v>
      </c>
      <c r="C198">
        <v>8.050281</v>
      </c>
      <c r="H198">
        <v>38.172813000000012</v>
      </c>
      <c r="I198">
        <v>5.863086</v>
      </c>
    </row>
    <row r="199" spans="1:11" x14ac:dyDescent="0.25">
      <c r="A199">
        <v>198</v>
      </c>
      <c r="B199">
        <v>47.207943000000014</v>
      </c>
      <c r="C199">
        <v>8.0578249999999993</v>
      </c>
      <c r="H199">
        <v>38.181476000000011</v>
      </c>
      <c r="I199">
        <v>5.8640949999999998</v>
      </c>
    </row>
    <row r="200" spans="1:11" x14ac:dyDescent="0.25">
      <c r="A200">
        <v>199</v>
      </c>
      <c r="B200">
        <v>47.181324000000011</v>
      </c>
      <c r="C200">
        <v>8.0314739999999993</v>
      </c>
      <c r="H200">
        <v>38.173290000000009</v>
      </c>
      <c r="I200">
        <v>5.8442790000000002</v>
      </c>
    </row>
    <row r="201" spans="1:11" x14ac:dyDescent="0.25">
      <c r="A201">
        <v>200</v>
      </c>
      <c r="B201">
        <v>47.181221000000015</v>
      </c>
      <c r="C201">
        <v>8.0153239999999997</v>
      </c>
      <c r="H201">
        <v>38.178604000000014</v>
      </c>
      <c r="I201">
        <v>5.8363100000000001</v>
      </c>
    </row>
    <row r="202" spans="1:11" x14ac:dyDescent="0.25">
      <c r="A202">
        <v>201</v>
      </c>
      <c r="B202">
        <v>47.223827000000014</v>
      </c>
      <c r="C202">
        <v>8.0190959999999993</v>
      </c>
      <c r="H202">
        <v>38.16952100000001</v>
      </c>
      <c r="I202">
        <v>5.8342390000000002</v>
      </c>
    </row>
    <row r="203" spans="1:11" x14ac:dyDescent="0.25">
      <c r="A203">
        <v>202</v>
      </c>
      <c r="B203">
        <v>47.255119000000015</v>
      </c>
      <c r="C203">
        <v>8.0177150000000008</v>
      </c>
      <c r="H203">
        <v>38.17993100000001</v>
      </c>
      <c r="I203">
        <v>5.8323790000000004</v>
      </c>
    </row>
    <row r="204" spans="1:11" x14ac:dyDescent="0.25">
      <c r="A204">
        <v>203</v>
      </c>
      <c r="B204">
        <v>47.248478000000013</v>
      </c>
      <c r="C204">
        <v>8.0144210000000005</v>
      </c>
      <c r="H204">
        <v>38.180996000000015</v>
      </c>
      <c r="I204">
        <v>5.8388600000000004</v>
      </c>
    </row>
    <row r="205" spans="1:11" x14ac:dyDescent="0.25">
      <c r="A205">
        <v>204</v>
      </c>
      <c r="B205">
        <v>47.22760000000001</v>
      </c>
      <c r="C205">
        <v>8.0492179999999998</v>
      </c>
      <c r="H205">
        <v>38.198314000000011</v>
      </c>
      <c r="I205">
        <v>5.8428449999999996</v>
      </c>
    </row>
    <row r="206" spans="1:11" x14ac:dyDescent="0.25">
      <c r="A206">
        <v>205</v>
      </c>
      <c r="B206">
        <v>47.223350000000011</v>
      </c>
      <c r="C206">
        <v>8.0537340000000004</v>
      </c>
      <c r="H206">
        <v>38.172439000000011</v>
      </c>
      <c r="I206">
        <v>5.8217540000000003</v>
      </c>
    </row>
    <row r="207" spans="1:11" x14ac:dyDescent="0.25">
      <c r="A207">
        <v>206</v>
      </c>
      <c r="B207">
        <v>47.272861000000013</v>
      </c>
      <c r="C207">
        <v>8.0359359999999995</v>
      </c>
      <c r="H207">
        <v>38.076232000000012</v>
      </c>
      <c r="I207">
        <v>5.801247</v>
      </c>
    </row>
    <row r="208" spans="1:11" x14ac:dyDescent="0.25">
      <c r="A208">
        <v>207</v>
      </c>
      <c r="B208">
        <v>47.207038000000011</v>
      </c>
      <c r="C208">
        <v>8.0738160000000008</v>
      </c>
      <c r="H208">
        <v>38.060188000000011</v>
      </c>
      <c r="I208">
        <v>5.790781</v>
      </c>
    </row>
    <row r="209" spans="1:9" x14ac:dyDescent="0.25">
      <c r="A209">
        <v>208</v>
      </c>
      <c r="B209">
        <v>47.207996000000009</v>
      </c>
      <c r="C209">
        <v>8.0540520000000004</v>
      </c>
      <c r="H209">
        <v>38.114112000000013</v>
      </c>
      <c r="I209">
        <v>5.7853630000000003</v>
      </c>
    </row>
    <row r="210" spans="1:9" x14ac:dyDescent="0.25">
      <c r="A210">
        <v>209</v>
      </c>
      <c r="B210">
        <v>47.189029000000012</v>
      </c>
      <c r="C210">
        <v>8.0340240000000005</v>
      </c>
      <c r="H210">
        <v>38.115013000000012</v>
      </c>
      <c r="I210">
        <v>5.8026289999999996</v>
      </c>
    </row>
    <row r="211" spans="1:9" x14ac:dyDescent="0.25">
      <c r="A211">
        <v>210</v>
      </c>
      <c r="D211">
        <v>56.945133000000013</v>
      </c>
      <c r="E211">
        <v>6.3438220000000003</v>
      </c>
      <c r="H211">
        <v>38.190292000000014</v>
      </c>
      <c r="I211">
        <v>5.8715330000000003</v>
      </c>
    </row>
    <row r="212" spans="1:9" x14ac:dyDescent="0.25">
      <c r="A212">
        <v>211</v>
      </c>
      <c r="D212">
        <v>56.992412000000009</v>
      </c>
      <c r="E212">
        <v>6.3666130000000001</v>
      </c>
      <c r="F212">
        <v>46.485855000000015</v>
      </c>
      <c r="G212">
        <v>9.0206789999999994</v>
      </c>
    </row>
    <row r="213" spans="1:9" x14ac:dyDescent="0.25">
      <c r="A213">
        <v>212</v>
      </c>
      <c r="D213">
        <v>56.979290000000013</v>
      </c>
      <c r="E213">
        <v>6.3460010000000002</v>
      </c>
      <c r="F213">
        <v>46.58360600000001</v>
      </c>
      <c r="G213">
        <v>9.0513870000000001</v>
      </c>
    </row>
    <row r="214" spans="1:9" x14ac:dyDescent="0.25">
      <c r="A214">
        <v>213</v>
      </c>
      <c r="D214">
        <v>56.949913000000009</v>
      </c>
      <c r="E214">
        <v>6.3696950000000001</v>
      </c>
      <c r="F214">
        <v>46.577655000000014</v>
      </c>
      <c r="G214">
        <v>9.0252490000000005</v>
      </c>
    </row>
    <row r="215" spans="1:9" x14ac:dyDescent="0.25">
      <c r="A215">
        <v>214</v>
      </c>
      <c r="D215">
        <v>57.018180000000008</v>
      </c>
      <c r="E215">
        <v>6.3357469999999996</v>
      </c>
      <c r="F215">
        <v>46.516033000000014</v>
      </c>
      <c r="G215">
        <v>9.0330049999999993</v>
      </c>
    </row>
    <row r="216" spans="1:9" x14ac:dyDescent="0.25">
      <c r="A216">
        <v>215</v>
      </c>
      <c r="D216">
        <v>57.004581000000009</v>
      </c>
      <c r="E216">
        <v>6.3049350000000004</v>
      </c>
      <c r="F216">
        <v>46.510932000000011</v>
      </c>
      <c r="G216">
        <v>9.0407089999999997</v>
      </c>
    </row>
    <row r="217" spans="1:9" x14ac:dyDescent="0.25">
      <c r="A217">
        <v>216</v>
      </c>
      <c r="D217">
        <v>57.009040000000013</v>
      </c>
      <c r="E217">
        <v>6.3376060000000001</v>
      </c>
      <c r="F217">
        <v>46.488937000000014</v>
      </c>
      <c r="G217">
        <v>9.0357140000000005</v>
      </c>
    </row>
    <row r="218" spans="1:9" x14ac:dyDescent="0.25">
      <c r="A218">
        <v>217</v>
      </c>
      <c r="D218">
        <v>57.044796000000012</v>
      </c>
      <c r="E218">
        <v>6.354819</v>
      </c>
      <c r="F218">
        <v>46.50992200000001</v>
      </c>
      <c r="G218">
        <v>9.0653590000000008</v>
      </c>
    </row>
    <row r="219" spans="1:9" x14ac:dyDescent="0.25">
      <c r="A219">
        <v>218</v>
      </c>
      <c r="D219">
        <v>57.03709400000001</v>
      </c>
      <c r="E219">
        <v>6.3178970000000003</v>
      </c>
      <c r="F219">
        <v>46.524478000000009</v>
      </c>
      <c r="G219">
        <v>9.0563269999999996</v>
      </c>
    </row>
    <row r="220" spans="1:9" x14ac:dyDescent="0.25">
      <c r="A220">
        <v>219</v>
      </c>
      <c r="D220">
        <v>56.994644000000008</v>
      </c>
      <c r="E220">
        <v>6.3110439999999999</v>
      </c>
      <c r="F220">
        <v>46.504341000000011</v>
      </c>
      <c r="G220">
        <v>9.0016599999999993</v>
      </c>
    </row>
    <row r="221" spans="1:9" x14ac:dyDescent="0.25">
      <c r="A221">
        <v>220</v>
      </c>
      <c r="D221">
        <v>57.034545000000008</v>
      </c>
      <c r="E221">
        <v>6.2386330000000001</v>
      </c>
      <c r="F221">
        <v>46.595615000000009</v>
      </c>
      <c r="G221">
        <v>8.9934259999999995</v>
      </c>
    </row>
    <row r="222" spans="1:9" x14ac:dyDescent="0.25">
      <c r="A222">
        <v>221</v>
      </c>
      <c r="D222">
        <v>56.945133000000013</v>
      </c>
      <c r="E222">
        <v>6.3438220000000003</v>
      </c>
      <c r="F222">
        <v>46.462055000000014</v>
      </c>
      <c r="G222">
        <v>9.0358730000000005</v>
      </c>
    </row>
    <row r="223" spans="1:9" x14ac:dyDescent="0.25">
      <c r="A223">
        <v>222</v>
      </c>
      <c r="F223">
        <v>46.485855000000015</v>
      </c>
      <c r="G223">
        <v>9.0206789999999994</v>
      </c>
    </row>
    <row r="224" spans="1:9" x14ac:dyDescent="0.25">
      <c r="A224">
        <v>223</v>
      </c>
      <c r="H224">
        <v>56.892005000000012</v>
      </c>
      <c r="I224">
        <v>5.5142610000000003</v>
      </c>
    </row>
    <row r="225" spans="1:9" x14ac:dyDescent="0.25">
      <c r="A225">
        <v>224</v>
      </c>
      <c r="B225">
        <v>67.564426000000012</v>
      </c>
      <c r="C225">
        <v>7.5231649999999997</v>
      </c>
      <c r="H225">
        <v>57.043998000000009</v>
      </c>
      <c r="I225">
        <v>5.566643</v>
      </c>
    </row>
    <row r="226" spans="1:9" x14ac:dyDescent="0.25">
      <c r="A226">
        <v>225</v>
      </c>
      <c r="B226">
        <v>67.572551000000004</v>
      </c>
      <c r="C226">
        <v>7.4996309999999999</v>
      </c>
      <c r="H226">
        <v>57.04628300000001</v>
      </c>
      <c r="I226">
        <v>5.549855</v>
      </c>
    </row>
    <row r="227" spans="1:9" x14ac:dyDescent="0.25">
      <c r="A227">
        <v>226</v>
      </c>
      <c r="B227">
        <v>67.506519000000011</v>
      </c>
      <c r="C227">
        <v>7.551056</v>
      </c>
      <c r="H227">
        <v>57.006969000000012</v>
      </c>
      <c r="I227">
        <v>5.5144209999999996</v>
      </c>
    </row>
    <row r="228" spans="1:9" x14ac:dyDescent="0.25">
      <c r="A228">
        <v>227</v>
      </c>
      <c r="B228">
        <v>67.53621600000001</v>
      </c>
      <c r="C228">
        <v>7.5659850000000004</v>
      </c>
      <c r="H228">
        <v>56.997623000000011</v>
      </c>
      <c r="I228">
        <v>5.4853069999999997</v>
      </c>
    </row>
    <row r="229" spans="1:9" x14ac:dyDescent="0.25">
      <c r="A229">
        <v>228</v>
      </c>
      <c r="B229">
        <v>67.527660000000012</v>
      </c>
      <c r="C229">
        <v>7.5593440000000003</v>
      </c>
      <c r="H229">
        <v>56.981735000000015</v>
      </c>
      <c r="I229">
        <v>5.4532720000000001</v>
      </c>
    </row>
    <row r="230" spans="1:9" x14ac:dyDescent="0.25">
      <c r="A230">
        <v>229</v>
      </c>
      <c r="B230">
        <v>67.534355000000005</v>
      </c>
      <c r="C230">
        <v>7.5497810000000003</v>
      </c>
      <c r="H230">
        <v>56.89731900000001</v>
      </c>
      <c r="I230">
        <v>5.4718660000000003</v>
      </c>
    </row>
    <row r="231" spans="1:9" x14ac:dyDescent="0.25">
      <c r="A231">
        <v>230</v>
      </c>
      <c r="B231">
        <v>67.578128000000021</v>
      </c>
      <c r="C231">
        <v>7.5573259999999998</v>
      </c>
      <c r="H231">
        <v>56.847114000000012</v>
      </c>
      <c r="I231">
        <v>5.4628880000000004</v>
      </c>
    </row>
    <row r="232" spans="1:9" x14ac:dyDescent="0.25">
      <c r="A232">
        <v>231</v>
      </c>
      <c r="B232">
        <v>67.570003000000014</v>
      </c>
      <c r="C232">
        <v>7.54739</v>
      </c>
      <c r="H232">
        <v>56.852321000000011</v>
      </c>
      <c r="I232">
        <v>5.4337220000000004</v>
      </c>
    </row>
    <row r="233" spans="1:9" x14ac:dyDescent="0.25">
      <c r="A233">
        <v>232</v>
      </c>
      <c r="B233">
        <v>67.574783000000011</v>
      </c>
      <c r="C233">
        <v>7.5397410000000002</v>
      </c>
      <c r="H233">
        <v>56.887329000000008</v>
      </c>
      <c r="I233">
        <v>5.417891</v>
      </c>
    </row>
    <row r="234" spans="1:9" x14ac:dyDescent="0.25">
      <c r="A234">
        <v>233</v>
      </c>
      <c r="B234">
        <v>67.564426000000012</v>
      </c>
      <c r="C234">
        <v>7.5231649999999997</v>
      </c>
      <c r="H234">
        <v>56.892005000000012</v>
      </c>
      <c r="I234">
        <v>5.5142610000000003</v>
      </c>
    </row>
    <row r="235" spans="1:9" x14ac:dyDescent="0.25">
      <c r="A235">
        <v>234</v>
      </c>
    </row>
    <row r="236" spans="1:9" x14ac:dyDescent="0.25">
      <c r="A236">
        <v>235</v>
      </c>
    </row>
    <row r="237" spans="1:9" x14ac:dyDescent="0.25">
      <c r="A237">
        <v>236</v>
      </c>
      <c r="D237">
        <v>76.880958000000007</v>
      </c>
      <c r="E237">
        <v>6.0951659999999999</v>
      </c>
    </row>
    <row r="238" spans="1:9" x14ac:dyDescent="0.25">
      <c r="A238">
        <v>237</v>
      </c>
      <c r="D238">
        <v>76.80558400000001</v>
      </c>
      <c r="E238">
        <v>6.0539880000000004</v>
      </c>
      <c r="F238">
        <v>70.474676000000002</v>
      </c>
      <c r="G238">
        <v>7.8919730000000001</v>
      </c>
    </row>
    <row r="239" spans="1:9" x14ac:dyDescent="0.25">
      <c r="A239">
        <v>238</v>
      </c>
      <c r="D239">
        <v>76.790996000000007</v>
      </c>
      <c r="E239">
        <v>6.054608</v>
      </c>
      <c r="F239">
        <v>70.382851000000002</v>
      </c>
      <c r="G239">
        <v>7.8556059999999999</v>
      </c>
    </row>
    <row r="240" spans="1:9" x14ac:dyDescent="0.25">
      <c r="A240">
        <v>239</v>
      </c>
      <c r="D240">
        <v>76.810084000000003</v>
      </c>
      <c r="E240">
        <v>6.0801639999999999</v>
      </c>
      <c r="F240">
        <v>70.428013000000007</v>
      </c>
      <c r="G240">
        <v>7.8898529999999996</v>
      </c>
    </row>
    <row r="241" spans="1:9" x14ac:dyDescent="0.25">
      <c r="A241">
        <v>240</v>
      </c>
      <c r="D241">
        <v>76.783805000000001</v>
      </c>
      <c r="E241">
        <v>6.0786639999999998</v>
      </c>
      <c r="F241">
        <v>70.431169000000011</v>
      </c>
      <c r="G241">
        <v>7.9304620000000003</v>
      </c>
    </row>
    <row r="242" spans="1:9" x14ac:dyDescent="0.25">
      <c r="A242">
        <v>241</v>
      </c>
      <c r="D242">
        <v>76.780184000000006</v>
      </c>
      <c r="E242">
        <v>6.1009080000000004</v>
      </c>
      <c r="F242">
        <v>70.419581000000008</v>
      </c>
      <c r="G242">
        <v>7.9213570000000004</v>
      </c>
    </row>
    <row r="243" spans="1:9" x14ac:dyDescent="0.25">
      <c r="A243">
        <v>242</v>
      </c>
      <c r="D243">
        <v>76.785978</v>
      </c>
      <c r="E243">
        <v>6.119739</v>
      </c>
      <c r="F243">
        <v>70.420823000000013</v>
      </c>
      <c r="G243">
        <v>7.9232189999999996</v>
      </c>
    </row>
    <row r="244" spans="1:9" x14ac:dyDescent="0.25">
      <c r="A244">
        <v>243</v>
      </c>
      <c r="D244">
        <v>76.824259000000012</v>
      </c>
      <c r="E244">
        <v>6.1002879999999999</v>
      </c>
      <c r="F244">
        <v>70.406648000000004</v>
      </c>
      <c r="G244">
        <v>7.9370320000000003</v>
      </c>
    </row>
    <row r="245" spans="1:9" x14ac:dyDescent="0.25">
      <c r="A245">
        <v>244</v>
      </c>
      <c r="D245">
        <v>76.880958000000007</v>
      </c>
      <c r="E245">
        <v>6.0951659999999999</v>
      </c>
      <c r="F245">
        <v>70.352536000000001</v>
      </c>
      <c r="G245">
        <v>7.982297</v>
      </c>
      <c r="H245">
        <v>75.463604000000004</v>
      </c>
      <c r="I245">
        <v>5.461398</v>
      </c>
    </row>
    <row r="246" spans="1:9" x14ac:dyDescent="0.25">
      <c r="A246">
        <v>245</v>
      </c>
      <c r="F246">
        <v>70.34151700000001</v>
      </c>
      <c r="G246">
        <v>7.9577249999999999</v>
      </c>
      <c r="H246">
        <v>75.468105000000008</v>
      </c>
      <c r="I246">
        <v>5.502059</v>
      </c>
    </row>
    <row r="247" spans="1:9" x14ac:dyDescent="0.25">
      <c r="A247">
        <v>246</v>
      </c>
      <c r="F247">
        <v>70.474676000000002</v>
      </c>
      <c r="G247">
        <v>7.8919730000000001</v>
      </c>
      <c r="H247">
        <v>75.452327000000011</v>
      </c>
      <c r="I247">
        <v>5.5170620000000001</v>
      </c>
    </row>
    <row r="248" spans="1:9" x14ac:dyDescent="0.25">
      <c r="A248">
        <v>247</v>
      </c>
      <c r="H248">
        <v>75.424547000000004</v>
      </c>
      <c r="I248">
        <v>5.5103879999999998</v>
      </c>
    </row>
    <row r="249" spans="1:9" x14ac:dyDescent="0.25">
      <c r="A249">
        <v>248</v>
      </c>
      <c r="H249">
        <v>75.420822000000001</v>
      </c>
      <c r="I249">
        <v>5.4941440000000004</v>
      </c>
    </row>
    <row r="250" spans="1:9" x14ac:dyDescent="0.25">
      <c r="A250">
        <v>249</v>
      </c>
      <c r="H250">
        <v>75.445085000000006</v>
      </c>
      <c r="I250">
        <v>5.5000410000000004</v>
      </c>
    </row>
    <row r="251" spans="1:9" x14ac:dyDescent="0.25">
      <c r="A251">
        <v>250</v>
      </c>
      <c r="H251">
        <v>75.425685000000001</v>
      </c>
      <c r="I251">
        <v>5.4652779999999996</v>
      </c>
    </row>
    <row r="252" spans="1:9" x14ac:dyDescent="0.25">
      <c r="A252">
        <v>251</v>
      </c>
      <c r="B252">
        <v>88.497322000000011</v>
      </c>
      <c r="C252">
        <v>7.3039880000000004</v>
      </c>
      <c r="H252">
        <v>75.441308000000006</v>
      </c>
      <c r="I252">
        <v>5.4009229999999997</v>
      </c>
    </row>
    <row r="253" spans="1:9" x14ac:dyDescent="0.25">
      <c r="A253">
        <v>252</v>
      </c>
      <c r="B253">
        <v>88.457232000000005</v>
      </c>
      <c r="C253">
        <v>7.2904850000000003</v>
      </c>
      <c r="H253">
        <v>75.463604000000004</v>
      </c>
      <c r="I253">
        <v>5.461398</v>
      </c>
    </row>
    <row r="254" spans="1:9" x14ac:dyDescent="0.25">
      <c r="A254">
        <v>253</v>
      </c>
      <c r="B254">
        <v>88.468405000000004</v>
      </c>
      <c r="C254">
        <v>7.2952450000000004</v>
      </c>
    </row>
    <row r="255" spans="1:9" x14ac:dyDescent="0.25">
      <c r="A255">
        <v>254</v>
      </c>
      <c r="B255">
        <v>88.450247000000005</v>
      </c>
      <c r="C255">
        <v>7.3212149999999996</v>
      </c>
    </row>
    <row r="256" spans="1:9" x14ac:dyDescent="0.25">
      <c r="A256">
        <v>255</v>
      </c>
      <c r="B256">
        <v>88.470217000000005</v>
      </c>
      <c r="C256">
        <v>7.2994870000000001</v>
      </c>
    </row>
    <row r="257" spans="1:9" x14ac:dyDescent="0.25">
      <c r="A257">
        <v>256</v>
      </c>
      <c r="B257">
        <v>88.506168000000002</v>
      </c>
      <c r="C257">
        <v>7.2613089999999998</v>
      </c>
    </row>
    <row r="258" spans="1:9" x14ac:dyDescent="0.25">
      <c r="A258">
        <v>257</v>
      </c>
      <c r="B258">
        <v>88.391788000000005</v>
      </c>
      <c r="C258">
        <v>7.3450629999999997</v>
      </c>
      <c r="D258">
        <v>95.035572000000002</v>
      </c>
      <c r="E258">
        <v>6.0756639999999997</v>
      </c>
    </row>
    <row r="259" spans="1:9" x14ac:dyDescent="0.25">
      <c r="A259">
        <v>258</v>
      </c>
      <c r="B259">
        <v>88.497322000000011</v>
      </c>
      <c r="C259">
        <v>7.3039880000000004</v>
      </c>
      <c r="D259">
        <v>95.074890000000011</v>
      </c>
      <c r="E259">
        <v>6.1000810000000003</v>
      </c>
    </row>
    <row r="260" spans="1:9" x14ac:dyDescent="0.25">
      <c r="A260">
        <v>259</v>
      </c>
      <c r="D260">
        <v>95.062784000000008</v>
      </c>
      <c r="E260">
        <v>6.0727149999999996</v>
      </c>
    </row>
    <row r="261" spans="1:9" x14ac:dyDescent="0.25">
      <c r="A261">
        <v>260</v>
      </c>
      <c r="D261">
        <v>95.052023000000005</v>
      </c>
      <c r="E261">
        <v>6.0711630000000003</v>
      </c>
    </row>
    <row r="262" spans="1:9" x14ac:dyDescent="0.25">
      <c r="A262">
        <v>261</v>
      </c>
      <c r="D262">
        <v>95.013277000000016</v>
      </c>
      <c r="E262">
        <v>6.0611269999999999</v>
      </c>
      <c r="F262">
        <v>90.826141000000007</v>
      </c>
      <c r="G262">
        <v>9.1906020000000002</v>
      </c>
    </row>
    <row r="263" spans="1:9" x14ac:dyDescent="0.25">
      <c r="A263">
        <v>262</v>
      </c>
      <c r="D263">
        <v>95.049591000000007</v>
      </c>
      <c r="E263">
        <v>6.0682660000000004</v>
      </c>
      <c r="F263">
        <v>90.885685000000009</v>
      </c>
      <c r="G263">
        <v>9.1764270000000003</v>
      </c>
    </row>
    <row r="264" spans="1:9" x14ac:dyDescent="0.25">
      <c r="A264">
        <v>263</v>
      </c>
      <c r="D264">
        <v>95.056421</v>
      </c>
      <c r="E264">
        <v>6.0472109999999999</v>
      </c>
      <c r="F264">
        <v>90.910257000000001</v>
      </c>
      <c r="G264">
        <v>9.200431</v>
      </c>
    </row>
    <row r="265" spans="1:9" x14ac:dyDescent="0.25">
      <c r="A265">
        <v>264</v>
      </c>
      <c r="D265">
        <v>95.035572000000002</v>
      </c>
      <c r="E265">
        <v>6.0756639999999997</v>
      </c>
      <c r="F265">
        <v>90.926708000000005</v>
      </c>
      <c r="G265">
        <v>9.2122770000000003</v>
      </c>
      <c r="H265">
        <v>93.480974000000003</v>
      </c>
      <c r="I265">
        <v>5.2289659999999998</v>
      </c>
    </row>
    <row r="266" spans="1:9" x14ac:dyDescent="0.25">
      <c r="A266">
        <v>265</v>
      </c>
      <c r="F266">
        <v>90.921846000000016</v>
      </c>
      <c r="G266">
        <v>9.2143979999999992</v>
      </c>
      <c r="H266">
        <v>93.577766000000011</v>
      </c>
      <c r="I266">
        <v>5.311375</v>
      </c>
    </row>
    <row r="267" spans="1:9" x14ac:dyDescent="0.25">
      <c r="A267">
        <v>266</v>
      </c>
      <c r="F267">
        <v>90.895048000000003</v>
      </c>
      <c r="G267">
        <v>9.2013099999999994</v>
      </c>
      <c r="H267">
        <v>93.507824000000014</v>
      </c>
      <c r="I267">
        <v>5.2757839999999998</v>
      </c>
    </row>
    <row r="268" spans="1:9" x14ac:dyDescent="0.25">
      <c r="A268">
        <v>267</v>
      </c>
      <c r="F268">
        <v>90.900583000000012</v>
      </c>
      <c r="G268">
        <v>9.1209190000000007</v>
      </c>
      <c r="H268">
        <v>93.472904</v>
      </c>
      <c r="I268">
        <v>5.2784740000000001</v>
      </c>
    </row>
    <row r="269" spans="1:9" x14ac:dyDescent="0.25">
      <c r="A269">
        <v>268</v>
      </c>
      <c r="F269">
        <v>90.939434000000006</v>
      </c>
      <c r="G269">
        <v>9.1266599999999993</v>
      </c>
      <c r="H269">
        <v>93.509480000000011</v>
      </c>
      <c r="I269">
        <v>5.2570050000000004</v>
      </c>
    </row>
    <row r="270" spans="1:9" x14ac:dyDescent="0.25">
      <c r="A270">
        <v>269</v>
      </c>
      <c r="F270">
        <v>90.921019000000001</v>
      </c>
      <c r="G270">
        <v>9.186515</v>
      </c>
      <c r="H270">
        <v>93.51677500000001</v>
      </c>
      <c r="I270">
        <v>5.2263789999999997</v>
      </c>
    </row>
    <row r="271" spans="1:9" x14ac:dyDescent="0.25">
      <c r="A271">
        <v>270</v>
      </c>
      <c r="F271">
        <v>90.826141000000007</v>
      </c>
      <c r="G271">
        <v>9.1906020000000002</v>
      </c>
      <c r="H271">
        <v>93.541191000000012</v>
      </c>
      <c r="I271">
        <v>5.201238</v>
      </c>
    </row>
    <row r="272" spans="1:9" x14ac:dyDescent="0.25">
      <c r="A272">
        <v>271</v>
      </c>
      <c r="H272">
        <v>93.480974000000003</v>
      </c>
      <c r="I272">
        <v>5.2289659999999998</v>
      </c>
    </row>
    <row r="273" spans="1:9" x14ac:dyDescent="0.25">
      <c r="A273">
        <v>272</v>
      </c>
    </row>
    <row r="274" spans="1:9" x14ac:dyDescent="0.25">
      <c r="A274">
        <v>273</v>
      </c>
    </row>
    <row r="275" spans="1:9" x14ac:dyDescent="0.25">
      <c r="A275">
        <v>274</v>
      </c>
      <c r="B275">
        <v>114.55099900000002</v>
      </c>
      <c r="C275">
        <v>7.2905889999999998</v>
      </c>
    </row>
    <row r="276" spans="1:9" x14ac:dyDescent="0.25">
      <c r="A276">
        <v>275</v>
      </c>
      <c r="B276">
        <v>114.62709800000002</v>
      </c>
      <c r="C276">
        <v>7.2656539999999996</v>
      </c>
    </row>
    <row r="277" spans="1:9" x14ac:dyDescent="0.25">
      <c r="A277">
        <v>276</v>
      </c>
      <c r="B277">
        <v>114.51623500000001</v>
      </c>
      <c r="C277">
        <v>7.30016</v>
      </c>
    </row>
    <row r="278" spans="1:9" x14ac:dyDescent="0.25">
      <c r="A278">
        <v>277</v>
      </c>
      <c r="B278">
        <v>114.527096</v>
      </c>
      <c r="C278">
        <v>7.2994870000000001</v>
      </c>
    </row>
    <row r="279" spans="1:9" x14ac:dyDescent="0.25">
      <c r="A279">
        <v>278</v>
      </c>
      <c r="B279">
        <v>114.52854500000001</v>
      </c>
      <c r="C279">
        <v>7.2883129999999996</v>
      </c>
      <c r="D279">
        <v>119.120327</v>
      </c>
      <c r="E279">
        <v>5.6746369999999997</v>
      </c>
    </row>
    <row r="280" spans="1:9" x14ac:dyDescent="0.25">
      <c r="A280">
        <v>279</v>
      </c>
      <c r="B280">
        <v>114.538116</v>
      </c>
      <c r="C280">
        <v>7.3057470000000002</v>
      </c>
      <c r="D280">
        <v>119.176613</v>
      </c>
      <c r="E280">
        <v>5.6947089999999996</v>
      </c>
    </row>
    <row r="281" spans="1:9" x14ac:dyDescent="0.25">
      <c r="A281">
        <v>280</v>
      </c>
      <c r="B281">
        <v>114.540031</v>
      </c>
      <c r="C281">
        <v>7.2832429999999997</v>
      </c>
      <c r="D281">
        <v>119.15173000000001</v>
      </c>
      <c r="E281">
        <v>5.7042270000000004</v>
      </c>
    </row>
    <row r="282" spans="1:9" x14ac:dyDescent="0.25">
      <c r="A282">
        <v>281</v>
      </c>
      <c r="B282">
        <v>114.55099900000002</v>
      </c>
      <c r="C282">
        <v>7.2905889999999998</v>
      </c>
      <c r="D282">
        <v>119.09896500000001</v>
      </c>
      <c r="E282">
        <v>5.6964160000000001</v>
      </c>
    </row>
    <row r="283" spans="1:9" x14ac:dyDescent="0.25">
      <c r="A283">
        <v>282</v>
      </c>
      <c r="D283">
        <v>119.071854</v>
      </c>
      <c r="E283">
        <v>5.7060899999999997</v>
      </c>
    </row>
    <row r="284" spans="1:9" x14ac:dyDescent="0.25">
      <c r="A284">
        <v>283</v>
      </c>
      <c r="D284">
        <v>119.032543</v>
      </c>
      <c r="E284">
        <v>5.7228510000000004</v>
      </c>
    </row>
    <row r="285" spans="1:9" x14ac:dyDescent="0.25">
      <c r="A285">
        <v>284</v>
      </c>
      <c r="D285">
        <v>119.120327</v>
      </c>
      <c r="E285">
        <v>5.6746369999999997</v>
      </c>
    </row>
    <row r="286" spans="1:9" x14ac:dyDescent="0.25">
      <c r="A286">
        <v>285</v>
      </c>
      <c r="F286">
        <v>119.31944700000001</v>
      </c>
      <c r="G286">
        <v>9.0940700000000003</v>
      </c>
      <c r="H286">
        <v>120.12113600000001</v>
      </c>
      <c r="I286">
        <v>5.319445</v>
      </c>
    </row>
    <row r="287" spans="1:9" x14ac:dyDescent="0.25">
      <c r="A287">
        <v>286</v>
      </c>
      <c r="F287">
        <v>119.44293200000001</v>
      </c>
      <c r="G287">
        <v>9.0968630000000008</v>
      </c>
      <c r="H287">
        <v>120.12310400000001</v>
      </c>
      <c r="I287">
        <v>5.406148</v>
      </c>
    </row>
    <row r="288" spans="1:9" x14ac:dyDescent="0.25">
      <c r="A288">
        <v>287</v>
      </c>
      <c r="F288">
        <v>119.462536</v>
      </c>
      <c r="G288">
        <v>9.1137280000000001</v>
      </c>
      <c r="H288">
        <v>120.16412400000002</v>
      </c>
      <c r="I288">
        <v>5.430669</v>
      </c>
    </row>
    <row r="289" spans="1:9" x14ac:dyDescent="0.25">
      <c r="A289">
        <v>288</v>
      </c>
      <c r="F289">
        <v>119.44887900000001</v>
      </c>
      <c r="G289">
        <v>9.0849130000000002</v>
      </c>
      <c r="H289">
        <v>120.14167400000001</v>
      </c>
      <c r="I289">
        <v>5.4020089999999996</v>
      </c>
    </row>
    <row r="290" spans="1:9" x14ac:dyDescent="0.25">
      <c r="A290">
        <v>289</v>
      </c>
      <c r="F290">
        <v>119.44386300000001</v>
      </c>
      <c r="G290">
        <v>9.1084519999999998</v>
      </c>
      <c r="H290">
        <v>120.14250200000001</v>
      </c>
      <c r="I290">
        <v>5.3654869999999999</v>
      </c>
    </row>
    <row r="291" spans="1:9" x14ac:dyDescent="0.25">
      <c r="A291">
        <v>290</v>
      </c>
      <c r="F291">
        <v>119.44701800000001</v>
      </c>
      <c r="G291">
        <v>9.1061230000000002</v>
      </c>
      <c r="H291">
        <v>120.13422400000002</v>
      </c>
      <c r="I291">
        <v>5.3498640000000002</v>
      </c>
    </row>
    <row r="292" spans="1:9" x14ac:dyDescent="0.25">
      <c r="A292">
        <v>291</v>
      </c>
      <c r="F292">
        <v>119.49367900000001</v>
      </c>
      <c r="G292">
        <v>9.110417</v>
      </c>
      <c r="H292">
        <v>120.122276</v>
      </c>
      <c r="I292">
        <v>5.3375000000000004</v>
      </c>
    </row>
    <row r="293" spans="1:9" x14ac:dyDescent="0.25">
      <c r="A293">
        <v>292</v>
      </c>
      <c r="F293">
        <v>119.57732800000001</v>
      </c>
      <c r="G293">
        <v>9.0838789999999996</v>
      </c>
      <c r="H293">
        <v>120.18947200000001</v>
      </c>
      <c r="I293">
        <v>5.4154600000000004</v>
      </c>
    </row>
    <row r="294" spans="1:9" x14ac:dyDescent="0.25">
      <c r="A294">
        <v>293</v>
      </c>
      <c r="F294">
        <v>119.31944700000001</v>
      </c>
      <c r="G294">
        <v>9.0940700000000003</v>
      </c>
      <c r="H294">
        <v>120.12113600000001</v>
      </c>
      <c r="I294">
        <v>5.319445</v>
      </c>
    </row>
    <row r="295" spans="1:9" x14ac:dyDescent="0.25">
      <c r="A295">
        <v>294</v>
      </c>
      <c r="B295">
        <v>149.65400599999998</v>
      </c>
      <c r="C295">
        <v>9.2182739999999992</v>
      </c>
    </row>
    <row r="296" spans="1:9" x14ac:dyDescent="0.25">
      <c r="A296">
        <v>295</v>
      </c>
      <c r="B296">
        <v>149.71755899999999</v>
      </c>
      <c r="C296">
        <v>9.1771630000000002</v>
      </c>
    </row>
    <row r="297" spans="1:9" x14ac:dyDescent="0.25">
      <c r="A297">
        <v>296</v>
      </c>
      <c r="B297">
        <v>149.73606899999999</v>
      </c>
      <c r="C297">
        <v>9.1901150000000005</v>
      </c>
    </row>
    <row r="298" spans="1:9" x14ac:dyDescent="0.25">
      <c r="A298">
        <v>297</v>
      </c>
      <c r="B298">
        <v>149.72122999999999</v>
      </c>
      <c r="C298">
        <v>9.1620609999999996</v>
      </c>
      <c r="D298">
        <v>151.47141099999999</v>
      </c>
      <c r="E298">
        <v>7.6328490000000002</v>
      </c>
    </row>
    <row r="299" spans="1:9" x14ac:dyDescent="0.25">
      <c r="A299">
        <v>298</v>
      </c>
      <c r="B299">
        <v>149.60403400000001</v>
      </c>
      <c r="C299">
        <v>9.1911120000000004</v>
      </c>
      <c r="D299">
        <v>151.44881100000001</v>
      </c>
      <c r="E299">
        <v>7.6808810000000003</v>
      </c>
    </row>
    <row r="300" spans="1:9" x14ac:dyDescent="0.25">
      <c r="A300">
        <v>299</v>
      </c>
      <c r="B300">
        <v>149.599524</v>
      </c>
      <c r="C300">
        <v>9.2545599999999997</v>
      </c>
      <c r="D300">
        <v>151.47770300000002</v>
      </c>
      <c r="E300">
        <v>7.6418679999999997</v>
      </c>
    </row>
    <row r="301" spans="1:9" x14ac:dyDescent="0.25">
      <c r="A301">
        <v>300</v>
      </c>
      <c r="B301">
        <v>149.61672300000001</v>
      </c>
      <c r="C301">
        <v>9.2078380000000006</v>
      </c>
      <c r="D301">
        <v>151.41761099999999</v>
      </c>
      <c r="E301">
        <v>7.5523579999999999</v>
      </c>
    </row>
    <row r="302" spans="1:9" x14ac:dyDescent="0.25">
      <c r="A302">
        <v>301</v>
      </c>
      <c r="B302">
        <v>149.582482</v>
      </c>
      <c r="C302">
        <v>9.3235659999999996</v>
      </c>
      <c r="D302">
        <v>151.46852699999999</v>
      </c>
      <c r="E302">
        <v>7.5792060000000001</v>
      </c>
    </row>
    <row r="303" spans="1:9" x14ac:dyDescent="0.25">
      <c r="A303">
        <v>302</v>
      </c>
      <c r="B303">
        <v>149.65400599999998</v>
      </c>
      <c r="C303">
        <v>9.2182739999999992</v>
      </c>
      <c r="D303">
        <v>151.41215700000001</v>
      </c>
      <c r="E303">
        <v>7.5776849999999998</v>
      </c>
    </row>
    <row r="304" spans="1:9" x14ac:dyDescent="0.25">
      <c r="A304">
        <v>303</v>
      </c>
      <c r="D304">
        <v>151.47141099999999</v>
      </c>
      <c r="E304">
        <v>7.6328490000000002</v>
      </c>
    </row>
    <row r="305" spans="1:9" x14ac:dyDescent="0.25">
      <c r="A305">
        <v>304</v>
      </c>
      <c r="D305">
        <v>151.47141099999999</v>
      </c>
      <c r="E305">
        <v>7.6328490000000002</v>
      </c>
    </row>
    <row r="306" spans="1:9" x14ac:dyDescent="0.25">
      <c r="A306">
        <v>305</v>
      </c>
      <c r="F306">
        <v>152.047428</v>
      </c>
      <c r="G306">
        <v>10.12847</v>
      </c>
      <c r="H306">
        <v>152.072441</v>
      </c>
      <c r="I306">
        <v>6.852957</v>
      </c>
    </row>
    <row r="307" spans="1:9" x14ac:dyDescent="0.25">
      <c r="A307">
        <v>306</v>
      </c>
      <c r="F307">
        <v>152.08895799999999</v>
      </c>
      <c r="G307">
        <v>10.121181</v>
      </c>
      <c r="H307">
        <v>152.04187000000002</v>
      </c>
      <c r="I307">
        <v>6.9381139999999997</v>
      </c>
    </row>
    <row r="308" spans="1:9" x14ac:dyDescent="0.25">
      <c r="A308">
        <v>307</v>
      </c>
      <c r="F308">
        <v>152.06578100000002</v>
      </c>
      <c r="G308">
        <v>10.149708</v>
      </c>
      <c r="H308">
        <v>152.08534</v>
      </c>
      <c r="I308">
        <v>6.8827410000000002</v>
      </c>
    </row>
    <row r="309" spans="1:9" x14ac:dyDescent="0.25">
      <c r="A309">
        <v>308</v>
      </c>
      <c r="F309">
        <v>152.03835700000002</v>
      </c>
      <c r="G309">
        <v>10.156734</v>
      </c>
      <c r="H309">
        <v>152.10668200000001</v>
      </c>
      <c r="I309">
        <v>6.8223339999999997</v>
      </c>
    </row>
    <row r="310" spans="1:9" x14ac:dyDescent="0.25">
      <c r="A310">
        <v>309</v>
      </c>
      <c r="F310">
        <v>152.05508399999999</v>
      </c>
      <c r="G310">
        <v>10.191972</v>
      </c>
      <c r="H310">
        <v>152.044701</v>
      </c>
      <c r="I310">
        <v>6.8589349999999998</v>
      </c>
    </row>
    <row r="311" spans="1:9" x14ac:dyDescent="0.25">
      <c r="A311">
        <v>310</v>
      </c>
      <c r="F311">
        <v>151.99541099999999</v>
      </c>
      <c r="G311">
        <v>10.164967000000001</v>
      </c>
      <c r="H311">
        <v>152.03222199999999</v>
      </c>
      <c r="I311">
        <v>6.8917080000000004</v>
      </c>
    </row>
    <row r="312" spans="1:9" x14ac:dyDescent="0.25">
      <c r="A312">
        <v>311</v>
      </c>
      <c r="F312">
        <v>151.93835999999999</v>
      </c>
      <c r="G312">
        <v>10.218085</v>
      </c>
      <c r="H312">
        <v>152.0479</v>
      </c>
      <c r="I312">
        <v>6.8414729999999997</v>
      </c>
    </row>
    <row r="313" spans="1:9" x14ac:dyDescent="0.25">
      <c r="A313">
        <v>312</v>
      </c>
      <c r="F313">
        <v>152.047428</v>
      </c>
      <c r="G313">
        <v>10.12847</v>
      </c>
      <c r="H313">
        <v>152.074905</v>
      </c>
      <c r="I313">
        <v>6.8351290000000002</v>
      </c>
    </row>
    <row r="314" spans="1:9" x14ac:dyDescent="0.25">
      <c r="A314">
        <v>313</v>
      </c>
      <c r="F314">
        <v>152.047428</v>
      </c>
      <c r="G314">
        <v>10.12847</v>
      </c>
      <c r="H314">
        <v>152.072441</v>
      </c>
      <c r="I314">
        <v>6.852957</v>
      </c>
    </row>
    <row r="315" spans="1:9" x14ac:dyDescent="0.25">
      <c r="A315">
        <v>314</v>
      </c>
    </row>
    <row r="316" spans="1:9" x14ac:dyDescent="0.25">
      <c r="A316">
        <v>315</v>
      </c>
    </row>
    <row r="317" spans="1:9" x14ac:dyDescent="0.25">
      <c r="A317">
        <v>316</v>
      </c>
    </row>
    <row r="318" spans="1:9" x14ac:dyDescent="0.25">
      <c r="A318">
        <v>317</v>
      </c>
    </row>
    <row r="319" spans="1:9" x14ac:dyDescent="0.25">
      <c r="A319">
        <v>318</v>
      </c>
      <c r="B319">
        <v>170.955277</v>
      </c>
      <c r="C319">
        <v>8.4776559999999996</v>
      </c>
    </row>
    <row r="320" spans="1:9" x14ac:dyDescent="0.25">
      <c r="A320">
        <v>319</v>
      </c>
      <c r="B320">
        <v>170.950242</v>
      </c>
      <c r="C320">
        <v>8.5356000000000005</v>
      </c>
    </row>
    <row r="321" spans="1:9" x14ac:dyDescent="0.25">
      <c r="A321">
        <v>320</v>
      </c>
      <c r="B321">
        <v>170.91059999999999</v>
      </c>
      <c r="C321">
        <v>8.5593009999999996</v>
      </c>
      <c r="D321">
        <v>172.61374499999999</v>
      </c>
      <c r="E321">
        <v>6.4145339999999997</v>
      </c>
    </row>
    <row r="322" spans="1:9" x14ac:dyDescent="0.25">
      <c r="A322">
        <v>321</v>
      </c>
      <c r="B322">
        <v>170.93928199999999</v>
      </c>
      <c r="C322">
        <v>8.5631280000000007</v>
      </c>
      <c r="D322">
        <v>172.57494200000002</v>
      </c>
      <c r="E322">
        <v>6.3846449999999999</v>
      </c>
    </row>
    <row r="323" spans="1:9" x14ac:dyDescent="0.25">
      <c r="A323">
        <v>322</v>
      </c>
      <c r="B323">
        <v>170.90509500000002</v>
      </c>
      <c r="C323">
        <v>8.5703130000000005</v>
      </c>
      <c r="D323">
        <v>172.602261</v>
      </c>
      <c r="E323">
        <v>6.3828620000000003</v>
      </c>
    </row>
    <row r="324" spans="1:9" x14ac:dyDescent="0.25">
      <c r="A324">
        <v>323</v>
      </c>
      <c r="B324">
        <v>170.88170700000001</v>
      </c>
      <c r="C324">
        <v>8.5726720000000007</v>
      </c>
      <c r="D324">
        <v>172.57740699999999</v>
      </c>
      <c r="E324">
        <v>6.3915660000000001</v>
      </c>
    </row>
    <row r="325" spans="1:9" x14ac:dyDescent="0.25">
      <c r="A325">
        <v>324</v>
      </c>
      <c r="B325">
        <v>170.88034300000001</v>
      </c>
      <c r="C325">
        <v>8.5683729999999994</v>
      </c>
      <c r="D325">
        <v>172.55129299999999</v>
      </c>
      <c r="E325">
        <v>6.3780380000000001</v>
      </c>
    </row>
    <row r="326" spans="1:9" x14ac:dyDescent="0.25">
      <c r="A326">
        <v>325</v>
      </c>
      <c r="B326">
        <v>170.955277</v>
      </c>
      <c r="C326">
        <v>8.4776559999999996</v>
      </c>
      <c r="D326">
        <v>172.57688200000001</v>
      </c>
      <c r="E326">
        <v>6.3586879999999999</v>
      </c>
    </row>
    <row r="327" spans="1:9" x14ac:dyDescent="0.25">
      <c r="A327">
        <v>326</v>
      </c>
      <c r="D327">
        <v>172.57184699999999</v>
      </c>
      <c r="E327">
        <v>6.3394440000000003</v>
      </c>
    </row>
    <row r="328" spans="1:9" x14ac:dyDescent="0.25">
      <c r="A328">
        <v>327</v>
      </c>
      <c r="D328">
        <v>172.61374499999999</v>
      </c>
      <c r="E328">
        <v>6.4145339999999997</v>
      </c>
    </row>
    <row r="329" spans="1:9" x14ac:dyDescent="0.25">
      <c r="A329">
        <v>328</v>
      </c>
      <c r="F329">
        <v>174.15653900000001</v>
      </c>
      <c r="G329">
        <v>9.0086829999999996</v>
      </c>
      <c r="H329">
        <v>174.00688400000001</v>
      </c>
      <c r="I329">
        <v>5.1692140000000002</v>
      </c>
    </row>
    <row r="330" spans="1:9" x14ac:dyDescent="0.25">
      <c r="A330">
        <v>329</v>
      </c>
      <c r="F330">
        <v>174.192038</v>
      </c>
      <c r="G330">
        <v>9.0115160000000003</v>
      </c>
      <c r="H330">
        <v>173.97878</v>
      </c>
      <c r="I330">
        <v>5.2141510000000002</v>
      </c>
    </row>
    <row r="331" spans="1:9" x14ac:dyDescent="0.25">
      <c r="A331">
        <v>330</v>
      </c>
      <c r="F331">
        <v>174.18611200000001</v>
      </c>
      <c r="G331">
        <v>8.9961509999999993</v>
      </c>
      <c r="H331">
        <v>173.94049899999999</v>
      </c>
      <c r="I331">
        <v>5.2311940000000003</v>
      </c>
    </row>
    <row r="332" spans="1:9" x14ac:dyDescent="0.25">
      <c r="A332">
        <v>331</v>
      </c>
      <c r="F332">
        <v>174.15470400000001</v>
      </c>
      <c r="G332">
        <v>9.0028640000000006</v>
      </c>
      <c r="H332">
        <v>173.998389</v>
      </c>
      <c r="I332">
        <v>5.2427299999999999</v>
      </c>
    </row>
    <row r="333" spans="1:9" x14ac:dyDescent="0.25">
      <c r="A333">
        <v>332</v>
      </c>
      <c r="F333">
        <v>174.17373700000002</v>
      </c>
      <c r="G333">
        <v>9.0177560000000003</v>
      </c>
      <c r="H333">
        <v>173.99015700000001</v>
      </c>
      <c r="I333">
        <v>5.2233280000000004</v>
      </c>
    </row>
    <row r="334" spans="1:9" x14ac:dyDescent="0.25">
      <c r="A334">
        <v>333</v>
      </c>
      <c r="F334">
        <v>174.19901200000001</v>
      </c>
      <c r="G334">
        <v>8.9886529999999993</v>
      </c>
      <c r="H334">
        <v>173.91952600000002</v>
      </c>
      <c r="I334">
        <v>5.2172460000000003</v>
      </c>
    </row>
    <row r="335" spans="1:9" x14ac:dyDescent="0.25">
      <c r="A335">
        <v>334</v>
      </c>
      <c r="F335">
        <v>174.19025500000001</v>
      </c>
      <c r="G335">
        <v>9.0129319999999993</v>
      </c>
      <c r="H335">
        <v>173.88454899999999</v>
      </c>
      <c r="I335">
        <v>5.2416289999999996</v>
      </c>
    </row>
    <row r="336" spans="1:9" x14ac:dyDescent="0.25">
      <c r="A336">
        <v>335</v>
      </c>
      <c r="F336">
        <v>174.121827</v>
      </c>
      <c r="G336">
        <v>8.9522089999999999</v>
      </c>
      <c r="H336">
        <v>174.00200699999999</v>
      </c>
      <c r="I336">
        <v>5.2241150000000003</v>
      </c>
    </row>
    <row r="337" spans="1:9" x14ac:dyDescent="0.25">
      <c r="A337">
        <v>336</v>
      </c>
      <c r="F337">
        <v>174.15653900000001</v>
      </c>
      <c r="G337">
        <v>9.0086829999999996</v>
      </c>
      <c r="H337">
        <v>173.99561</v>
      </c>
      <c r="I337">
        <v>5.2223839999999999</v>
      </c>
    </row>
    <row r="338" spans="1:9" x14ac:dyDescent="0.25">
      <c r="A338">
        <v>337</v>
      </c>
      <c r="B338">
        <v>193.23753199999999</v>
      </c>
      <c r="C338">
        <v>8.0318930000000002</v>
      </c>
      <c r="H338">
        <v>174.00688400000001</v>
      </c>
      <c r="I338">
        <v>5.1692140000000002</v>
      </c>
    </row>
    <row r="339" spans="1:9" x14ac:dyDescent="0.25">
      <c r="A339">
        <v>338</v>
      </c>
      <c r="B339">
        <v>193.212729</v>
      </c>
      <c r="C339">
        <v>8.0228199999999994</v>
      </c>
    </row>
    <row r="340" spans="1:9" x14ac:dyDescent="0.25">
      <c r="A340">
        <v>339</v>
      </c>
      <c r="B340">
        <v>193.21268000000001</v>
      </c>
      <c r="C340">
        <v>8.0213529999999995</v>
      </c>
    </row>
    <row r="341" spans="1:9" x14ac:dyDescent="0.25">
      <c r="A341">
        <v>340</v>
      </c>
      <c r="B341">
        <v>193.215667</v>
      </c>
      <c r="C341">
        <v>8.0220859999999998</v>
      </c>
    </row>
    <row r="342" spans="1:9" x14ac:dyDescent="0.25">
      <c r="A342">
        <v>341</v>
      </c>
      <c r="B342">
        <v>193.22987599999999</v>
      </c>
      <c r="C342">
        <v>8.0214580000000009</v>
      </c>
      <c r="D342">
        <v>198.527873</v>
      </c>
      <c r="E342">
        <v>6.4728960000000004</v>
      </c>
    </row>
    <row r="343" spans="1:9" x14ac:dyDescent="0.25">
      <c r="A343">
        <v>342</v>
      </c>
      <c r="B343">
        <v>193.23464799999999</v>
      </c>
      <c r="C343">
        <v>8.0321540000000002</v>
      </c>
      <c r="D343">
        <v>198.55697900000001</v>
      </c>
      <c r="E343">
        <v>6.4815480000000001</v>
      </c>
    </row>
    <row r="344" spans="1:9" x14ac:dyDescent="0.25">
      <c r="A344">
        <v>343</v>
      </c>
      <c r="B344">
        <v>193.26076399999999</v>
      </c>
      <c r="C344">
        <v>8.0218760000000007</v>
      </c>
      <c r="D344">
        <v>198.54780099999999</v>
      </c>
      <c r="E344">
        <v>6.4585800000000004</v>
      </c>
    </row>
    <row r="345" spans="1:9" x14ac:dyDescent="0.25">
      <c r="A345">
        <v>344</v>
      </c>
      <c r="B345">
        <v>193.23753199999999</v>
      </c>
      <c r="C345">
        <v>8.0318930000000002</v>
      </c>
      <c r="D345">
        <v>198.560225</v>
      </c>
      <c r="E345">
        <v>6.4288489999999996</v>
      </c>
    </row>
    <row r="346" spans="1:9" x14ac:dyDescent="0.25">
      <c r="A346">
        <v>345</v>
      </c>
      <c r="D346">
        <v>198.62320600000001</v>
      </c>
      <c r="E346">
        <v>6.4469919999999998</v>
      </c>
    </row>
    <row r="347" spans="1:9" x14ac:dyDescent="0.25">
      <c r="A347">
        <v>346</v>
      </c>
      <c r="D347">
        <v>198.635684</v>
      </c>
      <c r="E347">
        <v>6.421875</v>
      </c>
    </row>
    <row r="348" spans="1:9" x14ac:dyDescent="0.25">
      <c r="A348">
        <v>347</v>
      </c>
      <c r="D348">
        <v>198.65723700000001</v>
      </c>
      <c r="E348">
        <v>6.4165780000000003</v>
      </c>
    </row>
    <row r="349" spans="1:9" x14ac:dyDescent="0.25">
      <c r="A349">
        <v>348</v>
      </c>
      <c r="D349">
        <v>198.527873</v>
      </c>
      <c r="E349">
        <v>6.4728960000000004</v>
      </c>
    </row>
    <row r="350" spans="1:9" x14ac:dyDescent="0.25">
      <c r="A350">
        <v>349</v>
      </c>
    </row>
    <row r="351" spans="1:9" x14ac:dyDescent="0.25">
      <c r="A351">
        <v>350</v>
      </c>
      <c r="F351">
        <v>200.70599200000001</v>
      </c>
      <c r="G351">
        <v>8.8643780000000003</v>
      </c>
      <c r="H351">
        <v>201.43350100000001</v>
      </c>
      <c r="I351">
        <v>5.1102749999999997</v>
      </c>
    </row>
    <row r="352" spans="1:9" x14ac:dyDescent="0.25">
      <c r="A352">
        <v>351</v>
      </c>
      <c r="F352">
        <v>200.74600100000001</v>
      </c>
      <c r="G352">
        <v>8.8714049999999993</v>
      </c>
      <c r="H352">
        <v>201.44067999999999</v>
      </c>
      <c r="I352">
        <v>5.1285749999999997</v>
      </c>
    </row>
    <row r="353" spans="1:9" x14ac:dyDescent="0.25">
      <c r="A353">
        <v>352</v>
      </c>
      <c r="F353">
        <v>200.78663900000001</v>
      </c>
      <c r="G353">
        <v>8.8735540000000004</v>
      </c>
      <c r="H353">
        <v>201.49563900000001</v>
      </c>
      <c r="I353">
        <v>5.1266350000000003</v>
      </c>
    </row>
    <row r="354" spans="1:9" x14ac:dyDescent="0.25">
      <c r="A354">
        <v>353</v>
      </c>
      <c r="F354">
        <v>200.75690700000001</v>
      </c>
      <c r="G354">
        <v>8.8699890000000003</v>
      </c>
      <c r="H354">
        <v>201.48514800000001</v>
      </c>
      <c r="I354">
        <v>5.1217579999999998</v>
      </c>
    </row>
    <row r="355" spans="1:9" x14ac:dyDescent="0.25">
      <c r="A355">
        <v>354</v>
      </c>
      <c r="F355">
        <v>200.74542500000001</v>
      </c>
      <c r="G355">
        <v>8.8746550000000006</v>
      </c>
      <c r="H355">
        <v>201.41802899999999</v>
      </c>
      <c r="I355">
        <v>5.194121</v>
      </c>
    </row>
    <row r="356" spans="1:9" x14ac:dyDescent="0.25">
      <c r="A356">
        <v>355</v>
      </c>
      <c r="F356">
        <v>200.73005900000001</v>
      </c>
      <c r="G356">
        <v>8.8881320000000006</v>
      </c>
      <c r="H356">
        <v>201.45059499999999</v>
      </c>
      <c r="I356">
        <v>5.1760299999999999</v>
      </c>
    </row>
    <row r="357" spans="1:9" x14ac:dyDescent="0.25">
      <c r="A357">
        <v>356</v>
      </c>
      <c r="F357">
        <v>200.84106700000001</v>
      </c>
      <c r="G357">
        <v>8.8638010000000005</v>
      </c>
      <c r="H357">
        <v>201.51970599999999</v>
      </c>
      <c r="I357">
        <v>5.1105369999999999</v>
      </c>
    </row>
    <row r="358" spans="1:9" x14ac:dyDescent="0.25">
      <c r="A358">
        <v>357</v>
      </c>
      <c r="F358">
        <v>200.89791</v>
      </c>
      <c r="G358">
        <v>8.8152969999999993</v>
      </c>
      <c r="H358">
        <v>201.51650899999999</v>
      </c>
      <c r="I358">
        <v>5.1165669999999999</v>
      </c>
    </row>
    <row r="359" spans="1:9" x14ac:dyDescent="0.25">
      <c r="A359">
        <v>358</v>
      </c>
      <c r="B359">
        <v>217.35968399999999</v>
      </c>
      <c r="C359">
        <v>7.1424000000000003</v>
      </c>
      <c r="F359">
        <v>200.70599200000001</v>
      </c>
      <c r="G359">
        <v>8.8643780000000003</v>
      </c>
      <c r="H359">
        <v>201.47770199999999</v>
      </c>
      <c r="I359">
        <v>5.1471900000000002</v>
      </c>
    </row>
    <row r="360" spans="1:9" x14ac:dyDescent="0.25">
      <c r="A360">
        <v>359</v>
      </c>
      <c r="B360">
        <v>217.360784</v>
      </c>
      <c r="C360">
        <v>7.1361150000000002</v>
      </c>
      <c r="H360">
        <v>201.43350100000001</v>
      </c>
      <c r="I360">
        <v>5.1102749999999997</v>
      </c>
    </row>
    <row r="361" spans="1:9" x14ac:dyDescent="0.25">
      <c r="A361">
        <v>360</v>
      </c>
      <c r="B361">
        <v>217.38995700000001</v>
      </c>
      <c r="C361">
        <v>7.1592130000000003</v>
      </c>
    </row>
    <row r="362" spans="1:9" x14ac:dyDescent="0.25">
      <c r="A362">
        <v>361</v>
      </c>
      <c r="B362">
        <v>217.33737199999999</v>
      </c>
      <c r="C362">
        <v>7.1485799999999999</v>
      </c>
    </row>
    <row r="363" spans="1:9" x14ac:dyDescent="0.25">
      <c r="A363">
        <v>362</v>
      </c>
      <c r="B363">
        <v>217.293586</v>
      </c>
      <c r="C363">
        <v>7.1028039999999999</v>
      </c>
      <c r="D363">
        <v>221.21083300000001</v>
      </c>
      <c r="E363">
        <v>5.9549329999999996</v>
      </c>
    </row>
    <row r="364" spans="1:9" x14ac:dyDescent="0.25">
      <c r="A364">
        <v>363</v>
      </c>
      <c r="B364">
        <v>217.30353700000001</v>
      </c>
      <c r="C364">
        <v>7.1425580000000002</v>
      </c>
      <c r="D364">
        <v>221.18584999999999</v>
      </c>
      <c r="E364">
        <v>5.9412630000000002</v>
      </c>
    </row>
    <row r="365" spans="1:9" x14ac:dyDescent="0.25">
      <c r="A365">
        <v>364</v>
      </c>
      <c r="B365">
        <v>217.234872</v>
      </c>
      <c r="C365">
        <v>7.1698979999999999</v>
      </c>
      <c r="D365">
        <v>221.16898499999999</v>
      </c>
      <c r="E365">
        <v>5.9316259999999996</v>
      </c>
    </row>
    <row r="366" spans="1:9" x14ac:dyDescent="0.25">
      <c r="A366">
        <v>365</v>
      </c>
      <c r="B366">
        <v>217.35968399999999</v>
      </c>
      <c r="C366">
        <v>7.1424000000000003</v>
      </c>
      <c r="D366">
        <v>221.19171599999999</v>
      </c>
      <c r="E366">
        <v>5.930002</v>
      </c>
    </row>
    <row r="367" spans="1:9" x14ac:dyDescent="0.25">
      <c r="A367">
        <v>366</v>
      </c>
      <c r="D367">
        <v>221.246816</v>
      </c>
      <c r="E367">
        <v>5.9560329999999997</v>
      </c>
    </row>
    <row r="368" spans="1:9" x14ac:dyDescent="0.25">
      <c r="A368">
        <v>367</v>
      </c>
      <c r="D368">
        <v>221.202662</v>
      </c>
      <c r="E368">
        <v>5.9470239999999999</v>
      </c>
    </row>
    <row r="369" spans="1:9" x14ac:dyDescent="0.25">
      <c r="A369">
        <v>368</v>
      </c>
      <c r="D369">
        <v>221.23408900000001</v>
      </c>
      <c r="E369">
        <v>5.9676609999999997</v>
      </c>
    </row>
    <row r="370" spans="1:9" x14ac:dyDescent="0.25">
      <c r="A370">
        <v>369</v>
      </c>
      <c r="D370">
        <v>221.21083300000001</v>
      </c>
      <c r="E370">
        <v>5.9549329999999996</v>
      </c>
    </row>
    <row r="371" spans="1:9" x14ac:dyDescent="0.25">
      <c r="A371">
        <v>370</v>
      </c>
    </row>
    <row r="372" spans="1:9" x14ac:dyDescent="0.25">
      <c r="A372">
        <v>371</v>
      </c>
    </row>
    <row r="373" spans="1:9" x14ac:dyDescent="0.25">
      <c r="A373">
        <v>372</v>
      </c>
      <c r="F373">
        <v>222.93724800000001</v>
      </c>
      <c r="G373">
        <v>8.3586220000000004</v>
      </c>
    </row>
    <row r="374" spans="1:9" x14ac:dyDescent="0.25">
      <c r="A374">
        <v>373</v>
      </c>
      <c r="F374">
        <v>222.93724800000001</v>
      </c>
      <c r="G374">
        <v>8.3586220000000004</v>
      </c>
      <c r="H374">
        <v>223.29754299999999</v>
      </c>
      <c r="I374">
        <v>4.712262</v>
      </c>
    </row>
    <row r="375" spans="1:9" x14ac:dyDescent="0.25">
      <c r="A375">
        <v>374</v>
      </c>
      <c r="F375">
        <v>222.93724800000001</v>
      </c>
      <c r="G375">
        <v>8.3586220000000004</v>
      </c>
      <c r="H375">
        <v>223.227045</v>
      </c>
      <c r="I375">
        <v>4.7313789999999996</v>
      </c>
    </row>
    <row r="376" spans="1:9" x14ac:dyDescent="0.25">
      <c r="A376">
        <v>375</v>
      </c>
      <c r="F376">
        <v>222.93724800000001</v>
      </c>
      <c r="G376">
        <v>8.3586220000000004</v>
      </c>
      <c r="H376">
        <v>223.1952</v>
      </c>
      <c r="I376">
        <v>4.7596100000000003</v>
      </c>
    </row>
    <row r="377" spans="1:9" x14ac:dyDescent="0.25">
      <c r="A377">
        <v>376</v>
      </c>
      <c r="F377">
        <v>222.93724800000001</v>
      </c>
      <c r="G377">
        <v>8.3586220000000004</v>
      </c>
      <c r="H377">
        <v>223.26375999999999</v>
      </c>
      <c r="I377">
        <v>4.7312750000000001</v>
      </c>
    </row>
    <row r="378" spans="1:9" x14ac:dyDescent="0.25">
      <c r="A378">
        <v>377</v>
      </c>
      <c r="F378">
        <v>222.93724800000001</v>
      </c>
      <c r="G378">
        <v>8.3586220000000004</v>
      </c>
      <c r="H378">
        <v>223.29942800000001</v>
      </c>
      <c r="I378">
        <v>4.7139899999999999</v>
      </c>
    </row>
    <row r="379" spans="1:9" x14ac:dyDescent="0.25">
      <c r="A379">
        <v>378</v>
      </c>
      <c r="B379">
        <v>236.33815300000001</v>
      </c>
      <c r="C379">
        <v>7.7030839999999996</v>
      </c>
      <c r="F379">
        <v>222.93724800000001</v>
      </c>
      <c r="G379">
        <v>8.3586220000000004</v>
      </c>
      <c r="H379">
        <v>223.283872</v>
      </c>
      <c r="I379">
        <v>4.7142520000000001</v>
      </c>
    </row>
    <row r="380" spans="1:9" x14ac:dyDescent="0.25">
      <c r="A380">
        <v>379</v>
      </c>
      <c r="B380">
        <v>236.31463500000001</v>
      </c>
      <c r="C380">
        <v>7.7265490000000003</v>
      </c>
      <c r="F380">
        <v>222.93724800000001</v>
      </c>
      <c r="G380">
        <v>8.3586220000000004</v>
      </c>
      <c r="H380">
        <v>223.305556</v>
      </c>
      <c r="I380">
        <v>4.7148279999999998</v>
      </c>
    </row>
    <row r="381" spans="1:9" x14ac:dyDescent="0.25">
      <c r="A381">
        <v>380</v>
      </c>
      <c r="B381">
        <v>236.321496</v>
      </c>
      <c r="C381">
        <v>7.7102599999999999</v>
      </c>
      <c r="F381">
        <v>222.93724800000001</v>
      </c>
      <c r="G381">
        <v>8.3586220000000004</v>
      </c>
      <c r="H381">
        <v>223.34771899999998</v>
      </c>
      <c r="I381">
        <v>4.6997439999999999</v>
      </c>
    </row>
    <row r="382" spans="1:9" x14ac:dyDescent="0.25">
      <c r="A382">
        <v>381</v>
      </c>
      <c r="B382">
        <v>236.329196</v>
      </c>
      <c r="C382">
        <v>7.7241400000000002</v>
      </c>
      <c r="D382">
        <v>238.73272600000001</v>
      </c>
      <c r="E382">
        <v>5.691954</v>
      </c>
      <c r="F382">
        <v>222.93724800000001</v>
      </c>
      <c r="G382">
        <v>8.3586220000000004</v>
      </c>
      <c r="H382">
        <v>223.28256300000001</v>
      </c>
      <c r="I382">
        <v>4.6687380000000003</v>
      </c>
    </row>
    <row r="383" spans="1:9" x14ac:dyDescent="0.25">
      <c r="A383">
        <v>382</v>
      </c>
      <c r="B383">
        <v>236.34826000000001</v>
      </c>
      <c r="C383">
        <v>7.7332010000000002</v>
      </c>
      <c r="D383">
        <v>238.73272600000001</v>
      </c>
      <c r="E383">
        <v>5.691954</v>
      </c>
      <c r="F383">
        <v>222.93724800000001</v>
      </c>
      <c r="G383">
        <v>8.3586220000000004</v>
      </c>
      <c r="H383">
        <v>223.31802199999998</v>
      </c>
      <c r="I383">
        <v>4.6934589999999998</v>
      </c>
    </row>
    <row r="384" spans="1:9" x14ac:dyDescent="0.25">
      <c r="A384">
        <v>383</v>
      </c>
      <c r="B384">
        <v>236.355279</v>
      </c>
      <c r="C384">
        <v>7.7570839999999999</v>
      </c>
      <c r="D384">
        <v>238.75064</v>
      </c>
      <c r="E384">
        <v>5.7216509999999996</v>
      </c>
      <c r="H384">
        <v>223.296233</v>
      </c>
      <c r="I384">
        <v>4.6385690000000004</v>
      </c>
    </row>
    <row r="385" spans="1:9" x14ac:dyDescent="0.25">
      <c r="A385">
        <v>384</v>
      </c>
      <c r="B385">
        <v>236.359835</v>
      </c>
      <c r="C385">
        <v>7.7531559999999997</v>
      </c>
      <c r="D385">
        <v>238.73665499999998</v>
      </c>
      <c r="E385">
        <v>5.7096049999999998</v>
      </c>
      <c r="H385">
        <v>223.29754299999999</v>
      </c>
      <c r="I385">
        <v>4.712262</v>
      </c>
    </row>
    <row r="386" spans="1:9" x14ac:dyDescent="0.25">
      <c r="A386">
        <v>385</v>
      </c>
      <c r="B386">
        <v>236.35386499999998</v>
      </c>
      <c r="C386">
        <v>7.771801</v>
      </c>
      <c r="D386">
        <v>238.74409199999999</v>
      </c>
      <c r="E386">
        <v>5.7106519999999996</v>
      </c>
    </row>
    <row r="387" spans="1:9" x14ac:dyDescent="0.25">
      <c r="A387">
        <v>386</v>
      </c>
      <c r="B387">
        <v>236.35433699999999</v>
      </c>
      <c r="C387">
        <v>7.7767770000000001</v>
      </c>
      <c r="D387">
        <v>238.74267800000001</v>
      </c>
      <c r="E387">
        <v>5.7108090000000002</v>
      </c>
    </row>
    <row r="388" spans="1:9" x14ac:dyDescent="0.25">
      <c r="A388">
        <v>387</v>
      </c>
      <c r="B388">
        <v>236.37801100000001</v>
      </c>
      <c r="C388">
        <v>7.7532079999999999</v>
      </c>
      <c r="D388">
        <v>238.750586</v>
      </c>
      <c r="E388">
        <v>5.7147899999999998</v>
      </c>
    </row>
    <row r="389" spans="1:9" x14ac:dyDescent="0.25">
      <c r="A389">
        <v>388</v>
      </c>
      <c r="B389">
        <v>236.37115</v>
      </c>
      <c r="C389">
        <v>7.7548839999999997</v>
      </c>
      <c r="D389">
        <v>238.72350800000001</v>
      </c>
      <c r="E389">
        <v>5.7079810000000002</v>
      </c>
    </row>
    <row r="390" spans="1:9" x14ac:dyDescent="0.25">
      <c r="A390">
        <v>389</v>
      </c>
      <c r="B390">
        <v>236.38812000000001</v>
      </c>
      <c r="C390">
        <v>7.7349290000000002</v>
      </c>
      <c r="D390">
        <v>238.7002</v>
      </c>
      <c r="E390">
        <v>5.7093949999999998</v>
      </c>
    </row>
    <row r="391" spans="1:9" x14ac:dyDescent="0.25">
      <c r="A391">
        <v>390</v>
      </c>
      <c r="B391">
        <v>236.38403399999999</v>
      </c>
      <c r="C391">
        <v>7.7431000000000001</v>
      </c>
      <c r="D391">
        <v>238.72266999999999</v>
      </c>
      <c r="E391">
        <v>5.7306590000000002</v>
      </c>
    </row>
    <row r="392" spans="1:9" x14ac:dyDescent="0.25">
      <c r="A392">
        <v>391</v>
      </c>
      <c r="B392">
        <v>236.33815300000001</v>
      </c>
      <c r="C392">
        <v>7.7030839999999996</v>
      </c>
      <c r="D392">
        <v>238.81087199999999</v>
      </c>
      <c r="E392">
        <v>5.7118570000000002</v>
      </c>
    </row>
    <row r="393" spans="1:9" x14ac:dyDescent="0.25">
      <c r="A393">
        <v>392</v>
      </c>
      <c r="D393">
        <v>238.73361700000001</v>
      </c>
      <c r="E393">
        <v>5.6917439999999999</v>
      </c>
    </row>
    <row r="394" spans="1:9" x14ac:dyDescent="0.25">
      <c r="A394">
        <v>393</v>
      </c>
      <c r="D394">
        <v>238.80479500000001</v>
      </c>
      <c r="E394">
        <v>5.8018910000000004</v>
      </c>
    </row>
    <row r="395" spans="1:9" x14ac:dyDescent="0.25">
      <c r="A395">
        <v>394</v>
      </c>
      <c r="D395">
        <v>238.71491900000001</v>
      </c>
      <c r="E395">
        <v>5.693892</v>
      </c>
      <c r="F395">
        <v>238.350436</v>
      </c>
      <c r="G395">
        <v>8.9986560000000004</v>
      </c>
    </row>
    <row r="396" spans="1:9" x14ac:dyDescent="0.25">
      <c r="A396">
        <v>395</v>
      </c>
      <c r="D396">
        <v>238.73272600000001</v>
      </c>
      <c r="E396">
        <v>5.691954</v>
      </c>
      <c r="F396">
        <v>238.350436</v>
      </c>
      <c r="G396">
        <v>8.9986560000000004</v>
      </c>
    </row>
    <row r="397" spans="1:9" x14ac:dyDescent="0.25">
      <c r="A397">
        <v>396</v>
      </c>
      <c r="F397">
        <v>238.350436</v>
      </c>
      <c r="G397">
        <v>8.9986560000000004</v>
      </c>
      <c r="H397">
        <v>239.321223</v>
      </c>
      <c r="I397">
        <v>4.8280130000000003</v>
      </c>
    </row>
    <row r="398" spans="1:9" x14ac:dyDescent="0.25">
      <c r="A398">
        <v>397</v>
      </c>
      <c r="F398">
        <v>238.350436</v>
      </c>
      <c r="G398">
        <v>8.9986560000000004</v>
      </c>
      <c r="H398">
        <v>239.357833</v>
      </c>
      <c r="I398">
        <v>4.8397969999999999</v>
      </c>
    </row>
    <row r="399" spans="1:9" x14ac:dyDescent="0.25">
      <c r="A399">
        <v>398</v>
      </c>
      <c r="F399">
        <v>238.350436</v>
      </c>
      <c r="G399">
        <v>8.9986560000000004</v>
      </c>
      <c r="H399">
        <v>239.363541</v>
      </c>
      <c r="I399">
        <v>4.8393259999999998</v>
      </c>
    </row>
    <row r="400" spans="1:9" x14ac:dyDescent="0.25">
      <c r="A400">
        <v>399</v>
      </c>
      <c r="F400">
        <v>238.350436</v>
      </c>
      <c r="G400">
        <v>8.9986560000000004</v>
      </c>
      <c r="H400">
        <v>239.34704299999999</v>
      </c>
      <c r="I400">
        <v>4.8379120000000002</v>
      </c>
    </row>
    <row r="401" spans="1:11" x14ac:dyDescent="0.25">
      <c r="A401">
        <v>400</v>
      </c>
      <c r="F401">
        <v>238.350436</v>
      </c>
      <c r="G401">
        <v>8.9986560000000004</v>
      </c>
      <c r="H401">
        <v>239.31844599999999</v>
      </c>
      <c r="I401">
        <v>4.8952109999999998</v>
      </c>
    </row>
    <row r="402" spans="1:11" x14ac:dyDescent="0.25">
      <c r="A402">
        <v>401</v>
      </c>
      <c r="F402">
        <v>238.350436</v>
      </c>
      <c r="G402">
        <v>8.9986560000000004</v>
      </c>
      <c r="H402">
        <v>239.32310899999999</v>
      </c>
      <c r="I402">
        <v>4.8802320000000003</v>
      </c>
    </row>
    <row r="403" spans="1:11" x14ac:dyDescent="0.25">
      <c r="A403">
        <v>402</v>
      </c>
      <c r="F403">
        <v>238.350436</v>
      </c>
      <c r="G403">
        <v>8.9986560000000004</v>
      </c>
      <c r="H403">
        <v>239.33966000000001</v>
      </c>
      <c r="I403">
        <v>4.9055289999999996</v>
      </c>
    </row>
    <row r="404" spans="1:11" x14ac:dyDescent="0.25">
      <c r="A404">
        <v>403</v>
      </c>
      <c r="F404">
        <v>238.350436</v>
      </c>
      <c r="G404">
        <v>8.9986560000000004</v>
      </c>
      <c r="H404">
        <v>239.34012899999999</v>
      </c>
      <c r="I404">
        <v>4.8610620000000004</v>
      </c>
    </row>
    <row r="405" spans="1:11" x14ac:dyDescent="0.25">
      <c r="A405">
        <v>404</v>
      </c>
      <c r="F405">
        <v>238.350436</v>
      </c>
      <c r="G405">
        <v>8.9986560000000004</v>
      </c>
      <c r="H405">
        <v>239.337354</v>
      </c>
      <c r="I405">
        <v>4.838959</v>
      </c>
    </row>
    <row r="406" spans="1:11" x14ac:dyDescent="0.25">
      <c r="A406">
        <v>405</v>
      </c>
      <c r="B406">
        <v>252.93461500000001</v>
      </c>
      <c r="C406">
        <v>7.3502280000000004</v>
      </c>
      <c r="F406">
        <v>238.350436</v>
      </c>
      <c r="G406">
        <v>8.9986560000000004</v>
      </c>
      <c r="H406">
        <v>239.37857299999999</v>
      </c>
      <c r="I406">
        <v>4.8341409999999998</v>
      </c>
    </row>
    <row r="407" spans="1:11" x14ac:dyDescent="0.25">
      <c r="A407">
        <v>406</v>
      </c>
      <c r="B407">
        <v>252.93461500000001</v>
      </c>
      <c r="C407">
        <v>7.3502280000000004</v>
      </c>
      <c r="F407">
        <v>238.350436</v>
      </c>
      <c r="G407">
        <v>8.9986560000000004</v>
      </c>
      <c r="H407">
        <v>239.321223</v>
      </c>
      <c r="I407">
        <v>4.8280130000000003</v>
      </c>
      <c r="J407">
        <v>235.548428</v>
      </c>
      <c r="K407">
        <v>13.797967</v>
      </c>
    </row>
    <row r="408" spans="1:11" x14ac:dyDescent="0.25">
      <c r="A408">
        <v>407</v>
      </c>
    </row>
    <row r="409" spans="1:11" x14ac:dyDescent="0.25">
      <c r="A409">
        <v>408</v>
      </c>
      <c r="J409">
        <v>235.627253</v>
      </c>
      <c r="K409">
        <v>13.837405</v>
      </c>
    </row>
    <row r="410" spans="1:11" x14ac:dyDescent="0.25">
      <c r="A410">
        <v>409</v>
      </c>
      <c r="B410">
        <v>238.24804</v>
      </c>
      <c r="C410">
        <v>2.8549069999999999</v>
      </c>
    </row>
    <row r="411" spans="1:11" x14ac:dyDescent="0.25">
      <c r="A411">
        <v>410</v>
      </c>
      <c r="B411">
        <v>238.23861199999999</v>
      </c>
      <c r="C411">
        <v>2.8136869999999998</v>
      </c>
    </row>
    <row r="412" spans="1:11" x14ac:dyDescent="0.25">
      <c r="A412">
        <v>411</v>
      </c>
      <c r="B412">
        <v>238.22127599999999</v>
      </c>
      <c r="C412">
        <v>2.8076639999999999</v>
      </c>
    </row>
    <row r="413" spans="1:11" x14ac:dyDescent="0.25">
      <c r="A413">
        <v>412</v>
      </c>
      <c r="B413">
        <v>238.236256</v>
      </c>
      <c r="C413">
        <v>2.8035260000000002</v>
      </c>
    </row>
    <row r="414" spans="1:11" x14ac:dyDescent="0.25">
      <c r="A414">
        <v>413</v>
      </c>
      <c r="B414">
        <v>238.22038499999999</v>
      </c>
      <c r="C414">
        <v>2.8151540000000002</v>
      </c>
      <c r="D414">
        <v>233.665986</v>
      </c>
      <c r="E414">
        <v>4.7376120000000004</v>
      </c>
    </row>
    <row r="415" spans="1:11" x14ac:dyDescent="0.25">
      <c r="A415">
        <v>414</v>
      </c>
      <c r="B415">
        <v>238.213786</v>
      </c>
      <c r="C415">
        <v>2.820182</v>
      </c>
      <c r="D415">
        <v>233.665986</v>
      </c>
      <c r="E415">
        <v>4.7376120000000004</v>
      </c>
    </row>
    <row r="416" spans="1:11" x14ac:dyDescent="0.25">
      <c r="A416">
        <v>415</v>
      </c>
      <c r="B416">
        <v>238.25930099999999</v>
      </c>
      <c r="C416">
        <v>2.8156249999999998</v>
      </c>
      <c r="D416">
        <v>233.683007</v>
      </c>
      <c r="E416">
        <v>4.7466210000000002</v>
      </c>
    </row>
    <row r="417" spans="1:9" x14ac:dyDescent="0.25">
      <c r="A417">
        <v>416</v>
      </c>
      <c r="B417">
        <v>238.22384299999999</v>
      </c>
      <c r="C417">
        <v>2.8538589999999999</v>
      </c>
      <c r="D417">
        <v>233.68819099999999</v>
      </c>
      <c r="E417">
        <v>4.7514399999999997</v>
      </c>
    </row>
    <row r="418" spans="1:9" x14ac:dyDescent="0.25">
      <c r="A418">
        <v>417</v>
      </c>
      <c r="B418">
        <v>238.24804</v>
      </c>
      <c r="C418">
        <v>2.8549069999999999</v>
      </c>
      <c r="D418">
        <v>233.686463</v>
      </c>
      <c r="E418">
        <v>4.6961830000000004</v>
      </c>
    </row>
    <row r="419" spans="1:9" x14ac:dyDescent="0.25">
      <c r="A419">
        <v>418</v>
      </c>
      <c r="D419">
        <v>233.70867200000001</v>
      </c>
      <c r="E419">
        <v>4.6698899999999997</v>
      </c>
    </row>
    <row r="420" spans="1:9" x14ac:dyDescent="0.25">
      <c r="A420">
        <v>419</v>
      </c>
      <c r="D420">
        <v>233.73135099999999</v>
      </c>
      <c r="E420">
        <v>4.717028</v>
      </c>
      <c r="F420">
        <v>238.037541</v>
      </c>
      <c r="G420">
        <v>3.4563920000000001</v>
      </c>
    </row>
    <row r="421" spans="1:9" x14ac:dyDescent="0.25">
      <c r="A421">
        <v>420</v>
      </c>
      <c r="D421">
        <v>233.700187</v>
      </c>
      <c r="E421">
        <v>4.7200139999999999</v>
      </c>
      <c r="F421">
        <v>238.037541</v>
      </c>
      <c r="G421">
        <v>3.4563920000000001</v>
      </c>
      <c r="H421">
        <v>236.09727599999999</v>
      </c>
      <c r="I421">
        <v>7.3323669999999996</v>
      </c>
    </row>
    <row r="422" spans="1:9" x14ac:dyDescent="0.25">
      <c r="A422">
        <v>421</v>
      </c>
      <c r="D422">
        <v>233.665986</v>
      </c>
      <c r="E422">
        <v>4.7376120000000004</v>
      </c>
      <c r="F422">
        <v>238.037541</v>
      </c>
      <c r="G422">
        <v>3.4563920000000001</v>
      </c>
      <c r="H422">
        <v>236.14273700000001</v>
      </c>
      <c r="I422">
        <v>7.290991</v>
      </c>
    </row>
    <row r="423" spans="1:9" x14ac:dyDescent="0.25">
      <c r="A423">
        <v>422</v>
      </c>
      <c r="F423">
        <v>238.037541</v>
      </c>
      <c r="G423">
        <v>3.4563920000000001</v>
      </c>
      <c r="H423">
        <v>236.08124799999999</v>
      </c>
      <c r="I423">
        <v>7.3147690000000001</v>
      </c>
    </row>
    <row r="424" spans="1:9" x14ac:dyDescent="0.25">
      <c r="A424">
        <v>423</v>
      </c>
      <c r="F424">
        <v>238.037541</v>
      </c>
      <c r="G424">
        <v>3.4563920000000001</v>
      </c>
      <c r="H424">
        <v>236.06616500000001</v>
      </c>
      <c r="I424">
        <v>7.3045559999999998</v>
      </c>
    </row>
    <row r="425" spans="1:9" x14ac:dyDescent="0.25">
      <c r="A425">
        <v>424</v>
      </c>
      <c r="F425">
        <v>238.037541</v>
      </c>
      <c r="G425">
        <v>3.4563920000000001</v>
      </c>
      <c r="H425">
        <v>236.07868300000001</v>
      </c>
      <c r="I425">
        <v>7.3434189999999999</v>
      </c>
    </row>
    <row r="426" spans="1:9" x14ac:dyDescent="0.25">
      <c r="A426">
        <v>425</v>
      </c>
      <c r="F426">
        <v>238.037541</v>
      </c>
      <c r="G426">
        <v>3.4563920000000001</v>
      </c>
      <c r="H426">
        <v>236.08140499999999</v>
      </c>
      <c r="I426">
        <v>7.3715450000000002</v>
      </c>
    </row>
    <row r="427" spans="1:9" x14ac:dyDescent="0.25">
      <c r="A427">
        <v>426</v>
      </c>
      <c r="F427">
        <v>238.037541</v>
      </c>
      <c r="G427">
        <v>3.4563920000000001</v>
      </c>
      <c r="H427">
        <v>236.08140499999999</v>
      </c>
      <c r="I427">
        <v>7.3630079999999998</v>
      </c>
    </row>
    <row r="428" spans="1:9" x14ac:dyDescent="0.25">
      <c r="A428">
        <v>427</v>
      </c>
      <c r="F428">
        <v>238.037541</v>
      </c>
      <c r="G428">
        <v>3.4563920000000001</v>
      </c>
      <c r="H428">
        <v>236.119483</v>
      </c>
      <c r="I428">
        <v>7.3216299999999999</v>
      </c>
    </row>
    <row r="429" spans="1:9" x14ac:dyDescent="0.25">
      <c r="A429">
        <v>428</v>
      </c>
      <c r="F429">
        <v>238.037541</v>
      </c>
      <c r="G429">
        <v>3.4563920000000001</v>
      </c>
      <c r="H429">
        <v>236.13969900000001</v>
      </c>
      <c r="I429">
        <v>7.3348300000000002</v>
      </c>
    </row>
    <row r="430" spans="1:9" x14ac:dyDescent="0.25">
      <c r="A430">
        <v>429</v>
      </c>
      <c r="H430">
        <v>236.03599600000001</v>
      </c>
      <c r="I430">
        <v>7.2852819999999996</v>
      </c>
    </row>
    <row r="431" spans="1:9" x14ac:dyDescent="0.25">
      <c r="A431">
        <v>430</v>
      </c>
      <c r="B431">
        <v>218.827572</v>
      </c>
      <c r="C431">
        <v>5.2406829999999998</v>
      </c>
      <c r="H431">
        <v>236.09727599999999</v>
      </c>
      <c r="I431">
        <v>7.3323669999999996</v>
      </c>
    </row>
    <row r="432" spans="1:9" x14ac:dyDescent="0.25">
      <c r="A432">
        <v>431</v>
      </c>
      <c r="B432">
        <v>218.827572</v>
      </c>
      <c r="C432">
        <v>5.2406829999999998</v>
      </c>
    </row>
    <row r="433" spans="1:9" x14ac:dyDescent="0.25">
      <c r="A433">
        <v>432</v>
      </c>
      <c r="B433">
        <v>218.77608699999999</v>
      </c>
      <c r="C433">
        <v>5.2407349999999999</v>
      </c>
    </row>
    <row r="434" spans="1:9" x14ac:dyDescent="0.25">
      <c r="A434">
        <v>433</v>
      </c>
      <c r="B434">
        <v>218.79818900000001</v>
      </c>
      <c r="C434">
        <v>5.2125050000000002</v>
      </c>
    </row>
    <row r="435" spans="1:9" x14ac:dyDescent="0.25">
      <c r="A435">
        <v>434</v>
      </c>
      <c r="B435">
        <v>218.82003</v>
      </c>
      <c r="C435">
        <v>5.1941730000000002</v>
      </c>
    </row>
    <row r="436" spans="1:9" x14ac:dyDescent="0.25">
      <c r="A436">
        <v>435</v>
      </c>
      <c r="B436">
        <v>218.836005</v>
      </c>
      <c r="C436">
        <v>5.2195749999999999</v>
      </c>
    </row>
    <row r="437" spans="1:9" x14ac:dyDescent="0.25">
      <c r="A437">
        <v>436</v>
      </c>
      <c r="B437">
        <v>218.851508</v>
      </c>
      <c r="C437">
        <v>5.2094659999999999</v>
      </c>
      <c r="D437">
        <v>215.23699300000001</v>
      </c>
      <c r="E437">
        <v>6.9070220000000004</v>
      </c>
    </row>
    <row r="438" spans="1:9" x14ac:dyDescent="0.25">
      <c r="A438">
        <v>437</v>
      </c>
      <c r="B438">
        <v>218.83893799999998</v>
      </c>
      <c r="C438">
        <v>5.2139709999999999</v>
      </c>
      <c r="D438">
        <v>215.237674</v>
      </c>
      <c r="E438">
        <v>6.8636030000000003</v>
      </c>
    </row>
    <row r="439" spans="1:9" x14ac:dyDescent="0.25">
      <c r="A439">
        <v>438</v>
      </c>
      <c r="B439">
        <v>218.812907</v>
      </c>
      <c r="C439">
        <v>5.1751079999999998</v>
      </c>
      <c r="D439">
        <v>215.25558599999999</v>
      </c>
      <c r="E439">
        <v>6.8930379999999998</v>
      </c>
    </row>
    <row r="440" spans="1:9" x14ac:dyDescent="0.25">
      <c r="A440">
        <v>439</v>
      </c>
      <c r="B440">
        <v>218.827572</v>
      </c>
      <c r="C440">
        <v>5.2406829999999998</v>
      </c>
      <c r="D440">
        <v>215.26003800000001</v>
      </c>
      <c r="E440">
        <v>6.8850769999999999</v>
      </c>
    </row>
    <row r="441" spans="1:9" x14ac:dyDescent="0.25">
      <c r="A441">
        <v>440</v>
      </c>
      <c r="D441">
        <v>215.218557</v>
      </c>
      <c r="E441">
        <v>6.924569</v>
      </c>
      <c r="F441">
        <v>218.199061</v>
      </c>
      <c r="G441">
        <v>3.9663759999999999</v>
      </c>
    </row>
    <row r="442" spans="1:9" x14ac:dyDescent="0.25">
      <c r="A442">
        <v>441</v>
      </c>
      <c r="D442">
        <v>215.230289</v>
      </c>
      <c r="E442">
        <v>6.9333159999999996</v>
      </c>
      <c r="F442">
        <v>218.199061</v>
      </c>
      <c r="G442">
        <v>3.9663759999999999</v>
      </c>
    </row>
    <row r="443" spans="1:9" x14ac:dyDescent="0.25">
      <c r="A443">
        <v>442</v>
      </c>
      <c r="D443">
        <v>215.44461100000001</v>
      </c>
      <c r="E443">
        <v>6.9914009999999998</v>
      </c>
      <c r="F443">
        <v>218.199061</v>
      </c>
      <c r="G443">
        <v>3.9663759999999999</v>
      </c>
      <c r="H443">
        <v>216.67246</v>
      </c>
      <c r="I443">
        <v>7.6661590000000004</v>
      </c>
    </row>
    <row r="444" spans="1:9" x14ac:dyDescent="0.25">
      <c r="A444">
        <v>443</v>
      </c>
      <c r="D444">
        <v>215.23699300000001</v>
      </c>
      <c r="E444">
        <v>6.9070220000000004</v>
      </c>
      <c r="F444">
        <v>218.199061</v>
      </c>
      <c r="G444">
        <v>3.9663759999999999</v>
      </c>
      <c r="H444">
        <v>216.55519000000001</v>
      </c>
      <c r="I444">
        <v>7.6392899999999999</v>
      </c>
    </row>
    <row r="445" spans="1:9" x14ac:dyDescent="0.25">
      <c r="A445">
        <v>444</v>
      </c>
      <c r="F445">
        <v>218.199061</v>
      </c>
      <c r="G445">
        <v>3.9663759999999999</v>
      </c>
      <c r="H445">
        <v>216.627521</v>
      </c>
      <c r="I445">
        <v>7.6299679999999999</v>
      </c>
    </row>
    <row r="446" spans="1:9" x14ac:dyDescent="0.25">
      <c r="A446">
        <v>445</v>
      </c>
      <c r="F446">
        <v>218.199061</v>
      </c>
      <c r="G446">
        <v>3.9663759999999999</v>
      </c>
      <c r="H446">
        <v>216.6028</v>
      </c>
      <c r="I446">
        <v>7.5635029999999999</v>
      </c>
    </row>
    <row r="447" spans="1:9" x14ac:dyDescent="0.25">
      <c r="A447">
        <v>446</v>
      </c>
      <c r="F447">
        <v>218.199061</v>
      </c>
      <c r="G447">
        <v>3.9663759999999999</v>
      </c>
      <c r="H447">
        <v>216.634016</v>
      </c>
      <c r="I447">
        <v>7.5701020000000003</v>
      </c>
    </row>
    <row r="448" spans="1:9" x14ac:dyDescent="0.25">
      <c r="A448">
        <v>447</v>
      </c>
      <c r="F448">
        <v>218.199061</v>
      </c>
      <c r="G448">
        <v>3.9663759999999999</v>
      </c>
      <c r="H448">
        <v>216.632811</v>
      </c>
      <c r="I448">
        <v>7.6150409999999997</v>
      </c>
    </row>
    <row r="449" spans="1:9" x14ac:dyDescent="0.25">
      <c r="A449">
        <v>448</v>
      </c>
      <c r="F449">
        <v>218.199061</v>
      </c>
      <c r="G449">
        <v>3.9663759999999999</v>
      </c>
      <c r="H449">
        <v>216.65732299999999</v>
      </c>
      <c r="I449">
        <v>7.6293920000000002</v>
      </c>
    </row>
    <row r="450" spans="1:9" x14ac:dyDescent="0.25">
      <c r="A450">
        <v>449</v>
      </c>
      <c r="F450">
        <v>218.199061</v>
      </c>
      <c r="G450">
        <v>3.9663759999999999</v>
      </c>
      <c r="H450">
        <v>216.65302800000001</v>
      </c>
      <c r="I450">
        <v>7.6062940000000001</v>
      </c>
    </row>
    <row r="451" spans="1:9" x14ac:dyDescent="0.25">
      <c r="A451">
        <v>450</v>
      </c>
      <c r="H451">
        <v>216.67246</v>
      </c>
      <c r="I451">
        <v>7.6661590000000004</v>
      </c>
    </row>
    <row r="452" spans="1:9" x14ac:dyDescent="0.25">
      <c r="A452">
        <v>451</v>
      </c>
      <c r="H452">
        <v>216.67246</v>
      </c>
      <c r="I452">
        <v>7.6661590000000004</v>
      </c>
    </row>
    <row r="453" spans="1:9" x14ac:dyDescent="0.25">
      <c r="A453">
        <v>452</v>
      </c>
    </row>
    <row r="454" spans="1:9" x14ac:dyDescent="0.25">
      <c r="A454">
        <v>453</v>
      </c>
    </row>
    <row r="455" spans="1:9" x14ac:dyDescent="0.25">
      <c r="A455">
        <v>454</v>
      </c>
      <c r="B455">
        <v>195.10155399999999</v>
      </c>
      <c r="C455">
        <v>5.8767420000000001</v>
      </c>
    </row>
    <row r="456" spans="1:9" x14ac:dyDescent="0.25">
      <c r="A456">
        <v>455</v>
      </c>
      <c r="B456">
        <v>195.10879</v>
      </c>
      <c r="C456">
        <v>5.9069989999999999</v>
      </c>
    </row>
    <row r="457" spans="1:9" x14ac:dyDescent="0.25">
      <c r="A457">
        <v>456</v>
      </c>
      <c r="B457">
        <v>195.15645499999999</v>
      </c>
      <c r="C457">
        <v>5.883769</v>
      </c>
    </row>
    <row r="458" spans="1:9" x14ac:dyDescent="0.25">
      <c r="A458">
        <v>457</v>
      </c>
      <c r="B458">
        <v>195.11235299999998</v>
      </c>
      <c r="C458">
        <v>5.8847649999999998</v>
      </c>
    </row>
    <row r="459" spans="1:9" x14ac:dyDescent="0.25">
      <c r="A459">
        <v>458</v>
      </c>
      <c r="B459">
        <v>195.10742500000001</v>
      </c>
      <c r="C459">
        <v>5.8607490000000002</v>
      </c>
      <c r="D459">
        <v>191.07021600000002</v>
      </c>
      <c r="E459">
        <v>7.3510530000000003</v>
      </c>
    </row>
    <row r="460" spans="1:9" x14ac:dyDescent="0.25">
      <c r="A460">
        <v>459</v>
      </c>
      <c r="B460">
        <v>195.12609399999999</v>
      </c>
      <c r="C460">
        <v>5.8300739999999998</v>
      </c>
      <c r="D460">
        <v>191.08154200000001</v>
      </c>
      <c r="E460">
        <v>7.3158690000000002</v>
      </c>
    </row>
    <row r="461" spans="1:9" x14ac:dyDescent="0.25">
      <c r="A461">
        <v>460</v>
      </c>
      <c r="B461">
        <v>195.11455799999999</v>
      </c>
      <c r="C461">
        <v>5.824935</v>
      </c>
      <c r="D461">
        <v>191.08127899999999</v>
      </c>
      <c r="E461">
        <v>7.3133520000000001</v>
      </c>
    </row>
    <row r="462" spans="1:9" x14ac:dyDescent="0.25">
      <c r="A462">
        <v>461</v>
      </c>
      <c r="B462">
        <v>195.21235200000001</v>
      </c>
      <c r="C462">
        <v>5.8144999999999998</v>
      </c>
      <c r="D462">
        <v>191.08143899999999</v>
      </c>
      <c r="E462">
        <v>7.3200640000000003</v>
      </c>
    </row>
    <row r="463" spans="1:9" x14ac:dyDescent="0.25">
      <c r="A463">
        <v>462</v>
      </c>
      <c r="B463">
        <v>195.10155399999999</v>
      </c>
      <c r="C463">
        <v>5.8767420000000001</v>
      </c>
      <c r="D463">
        <v>191.06345300000001</v>
      </c>
      <c r="E463">
        <v>7.319172</v>
      </c>
    </row>
    <row r="464" spans="1:9" x14ac:dyDescent="0.25">
      <c r="A464">
        <v>463</v>
      </c>
      <c r="D464">
        <v>191.08500599999999</v>
      </c>
      <c r="E464">
        <v>7.3004519999999999</v>
      </c>
      <c r="F464">
        <v>193.85014999999999</v>
      </c>
      <c r="G464">
        <v>4.7304750000000002</v>
      </c>
    </row>
    <row r="465" spans="1:9" x14ac:dyDescent="0.25">
      <c r="A465">
        <v>464</v>
      </c>
      <c r="D465">
        <v>191.174983</v>
      </c>
      <c r="E465">
        <v>7.3610689999999996</v>
      </c>
      <c r="F465">
        <v>193.841601</v>
      </c>
      <c r="G465">
        <v>4.7390220000000003</v>
      </c>
    </row>
    <row r="466" spans="1:9" x14ac:dyDescent="0.25">
      <c r="A466">
        <v>465</v>
      </c>
      <c r="D466">
        <v>191.07021600000002</v>
      </c>
      <c r="E466">
        <v>7.3510530000000003</v>
      </c>
      <c r="F466">
        <v>193.81627500000002</v>
      </c>
      <c r="G466">
        <v>4.7169990000000004</v>
      </c>
      <c r="H466">
        <v>191.00330600000001</v>
      </c>
      <c r="I466">
        <v>8.5561019999999992</v>
      </c>
    </row>
    <row r="467" spans="1:9" x14ac:dyDescent="0.25">
      <c r="A467">
        <v>466</v>
      </c>
      <c r="F467">
        <v>193.837828</v>
      </c>
      <c r="G467">
        <v>4.706302</v>
      </c>
      <c r="H467">
        <v>191.017672</v>
      </c>
      <c r="I467">
        <v>8.5372780000000006</v>
      </c>
    </row>
    <row r="468" spans="1:9" x14ac:dyDescent="0.25">
      <c r="A468">
        <v>467</v>
      </c>
      <c r="F468">
        <v>193.86519900000002</v>
      </c>
      <c r="G468">
        <v>4.7050429999999999</v>
      </c>
      <c r="H468">
        <v>190.98694499999999</v>
      </c>
      <c r="I468">
        <v>8.5502819999999993</v>
      </c>
    </row>
    <row r="469" spans="1:9" x14ac:dyDescent="0.25">
      <c r="A469">
        <v>468</v>
      </c>
      <c r="F469">
        <v>193.86577499999999</v>
      </c>
      <c r="G469">
        <v>4.7258089999999999</v>
      </c>
      <c r="H469">
        <v>191.015998</v>
      </c>
      <c r="I469">
        <v>8.5876169999999998</v>
      </c>
    </row>
    <row r="470" spans="1:9" x14ac:dyDescent="0.25">
      <c r="A470">
        <v>469</v>
      </c>
      <c r="F470">
        <v>193.90824800000001</v>
      </c>
      <c r="G470">
        <v>4.7308950000000003</v>
      </c>
      <c r="H470">
        <v>191.04064399999999</v>
      </c>
      <c r="I470">
        <v>8.5891900000000003</v>
      </c>
    </row>
    <row r="471" spans="1:9" x14ac:dyDescent="0.25">
      <c r="A471">
        <v>470</v>
      </c>
      <c r="F471">
        <v>193.78339700000001</v>
      </c>
      <c r="G471">
        <v>4.7284300000000004</v>
      </c>
      <c r="H471">
        <v>191.04289499999999</v>
      </c>
      <c r="I471">
        <v>8.5684249999999995</v>
      </c>
    </row>
    <row r="472" spans="1:9" x14ac:dyDescent="0.25">
      <c r="A472">
        <v>471</v>
      </c>
      <c r="F472">
        <v>193.72367400000002</v>
      </c>
      <c r="G472">
        <v>4.7247599999999998</v>
      </c>
      <c r="H472">
        <v>191.05815799999999</v>
      </c>
      <c r="I472">
        <v>8.5456149999999997</v>
      </c>
    </row>
    <row r="473" spans="1:9" x14ac:dyDescent="0.25">
      <c r="A473">
        <v>472</v>
      </c>
      <c r="F473">
        <v>193.85014999999999</v>
      </c>
      <c r="G473">
        <v>4.7304750000000002</v>
      </c>
      <c r="H473">
        <v>191.10036700000001</v>
      </c>
      <c r="I473">
        <v>8.5268429999999995</v>
      </c>
    </row>
    <row r="474" spans="1:9" x14ac:dyDescent="0.25">
      <c r="A474">
        <v>473</v>
      </c>
      <c r="H474">
        <v>191.07960400000002</v>
      </c>
      <c r="I474">
        <v>8.5572560000000006</v>
      </c>
    </row>
    <row r="475" spans="1:9" x14ac:dyDescent="0.25">
      <c r="A475">
        <v>474</v>
      </c>
      <c r="H475">
        <v>191.00330600000001</v>
      </c>
      <c r="I475">
        <v>8.5561019999999992</v>
      </c>
    </row>
    <row r="476" spans="1:9" x14ac:dyDescent="0.25">
      <c r="A476">
        <v>475</v>
      </c>
      <c r="B476">
        <v>170.88994100000002</v>
      </c>
      <c r="C476">
        <v>5.4118909999999998</v>
      </c>
    </row>
    <row r="477" spans="1:9" x14ac:dyDescent="0.25">
      <c r="A477">
        <v>476</v>
      </c>
      <c r="B477">
        <v>170.87405100000001</v>
      </c>
      <c r="C477">
        <v>5.4202279999999998</v>
      </c>
    </row>
    <row r="478" spans="1:9" x14ac:dyDescent="0.25">
      <c r="A478">
        <v>477</v>
      </c>
      <c r="B478">
        <v>170.87903299999999</v>
      </c>
      <c r="C478">
        <v>5.3950589999999998</v>
      </c>
    </row>
    <row r="479" spans="1:9" x14ac:dyDescent="0.25">
      <c r="A479">
        <v>478</v>
      </c>
      <c r="B479">
        <v>170.88280800000001</v>
      </c>
      <c r="C479">
        <v>5.4184450000000002</v>
      </c>
    </row>
    <row r="480" spans="1:9" x14ac:dyDescent="0.25">
      <c r="A480">
        <v>479</v>
      </c>
      <c r="B480">
        <v>170.84704500000001</v>
      </c>
      <c r="C480">
        <v>5.3921749999999999</v>
      </c>
      <c r="D480">
        <v>166.62777599999998</v>
      </c>
      <c r="E480">
        <v>6.9446690000000002</v>
      </c>
    </row>
    <row r="481" spans="1:9" x14ac:dyDescent="0.25">
      <c r="A481">
        <v>480</v>
      </c>
      <c r="B481">
        <v>170.81878399999999</v>
      </c>
      <c r="C481">
        <v>5.4118389999999996</v>
      </c>
      <c r="D481">
        <v>166.65352300000001</v>
      </c>
      <c r="E481">
        <v>6.8678489999999996</v>
      </c>
    </row>
    <row r="482" spans="1:9" x14ac:dyDescent="0.25">
      <c r="A482">
        <v>481</v>
      </c>
      <c r="B482">
        <v>170.83692600000001</v>
      </c>
      <c r="C482">
        <v>5.350854</v>
      </c>
      <c r="D482">
        <v>166.67056500000001</v>
      </c>
      <c r="E482">
        <v>6.9134169999999999</v>
      </c>
    </row>
    <row r="483" spans="1:9" x14ac:dyDescent="0.25">
      <c r="A483">
        <v>482</v>
      </c>
      <c r="B483">
        <v>170.88994100000002</v>
      </c>
      <c r="C483">
        <v>5.4118909999999998</v>
      </c>
      <c r="D483">
        <v>166.64634000000001</v>
      </c>
      <c r="E483">
        <v>6.921125</v>
      </c>
    </row>
    <row r="484" spans="1:9" x14ac:dyDescent="0.25">
      <c r="A484">
        <v>483</v>
      </c>
      <c r="D484">
        <v>166.66474600000001</v>
      </c>
      <c r="E484">
        <v>6.9000979999999998</v>
      </c>
    </row>
    <row r="485" spans="1:9" x14ac:dyDescent="0.25">
      <c r="A485">
        <v>484</v>
      </c>
      <c r="D485">
        <v>166.78770900000001</v>
      </c>
      <c r="E485">
        <v>6.866276</v>
      </c>
    </row>
    <row r="486" spans="1:9" x14ac:dyDescent="0.25">
      <c r="A486">
        <v>485</v>
      </c>
      <c r="D486">
        <v>166.736321</v>
      </c>
      <c r="E486">
        <v>6.89391</v>
      </c>
      <c r="F486">
        <v>168.528661</v>
      </c>
      <c r="G486">
        <v>4.4941430000000002</v>
      </c>
    </row>
    <row r="487" spans="1:9" x14ac:dyDescent="0.25">
      <c r="A487">
        <v>486</v>
      </c>
      <c r="D487">
        <v>166.62777599999998</v>
      </c>
      <c r="E487">
        <v>6.9446690000000002</v>
      </c>
      <c r="F487">
        <v>168.51036099999999</v>
      </c>
      <c r="G487">
        <v>4.4665090000000003</v>
      </c>
    </row>
    <row r="488" spans="1:9" x14ac:dyDescent="0.25">
      <c r="A488">
        <v>487</v>
      </c>
      <c r="D488">
        <v>166.62777599999998</v>
      </c>
      <c r="E488">
        <v>6.9446690000000002</v>
      </c>
      <c r="F488">
        <v>168.48477099999999</v>
      </c>
      <c r="G488">
        <v>4.4781500000000003</v>
      </c>
      <c r="H488">
        <v>165.68365399999999</v>
      </c>
      <c r="I488">
        <v>7.9600530000000003</v>
      </c>
    </row>
    <row r="489" spans="1:9" x14ac:dyDescent="0.25">
      <c r="A489">
        <v>488</v>
      </c>
      <c r="F489">
        <v>168.47318200000001</v>
      </c>
      <c r="G489">
        <v>4.4239300000000004</v>
      </c>
      <c r="H489">
        <v>165.69865099999998</v>
      </c>
      <c r="I489">
        <v>7.9701740000000001</v>
      </c>
    </row>
    <row r="490" spans="1:9" x14ac:dyDescent="0.25">
      <c r="A490">
        <v>489</v>
      </c>
      <c r="F490">
        <v>168.52000900000002</v>
      </c>
      <c r="G490">
        <v>4.4173229999999997</v>
      </c>
      <c r="H490">
        <v>165.65481499999999</v>
      </c>
      <c r="I490">
        <v>7.9546010000000003</v>
      </c>
    </row>
    <row r="491" spans="1:9" x14ac:dyDescent="0.25">
      <c r="A491">
        <v>490</v>
      </c>
      <c r="F491">
        <v>168.52079700000002</v>
      </c>
      <c r="G491">
        <v>4.4449050000000003</v>
      </c>
      <c r="H491">
        <v>165.635884</v>
      </c>
      <c r="I491">
        <v>7.9620990000000003</v>
      </c>
    </row>
    <row r="492" spans="1:9" x14ac:dyDescent="0.25">
      <c r="A492">
        <v>491</v>
      </c>
      <c r="F492">
        <v>168.50050199999998</v>
      </c>
      <c r="G492">
        <v>4.4648310000000002</v>
      </c>
      <c r="H492">
        <v>165.64679000000001</v>
      </c>
      <c r="I492">
        <v>7.9483079999999999</v>
      </c>
    </row>
    <row r="493" spans="1:9" x14ac:dyDescent="0.25">
      <c r="A493">
        <v>492</v>
      </c>
      <c r="F493">
        <v>168.45504099999999</v>
      </c>
      <c r="G493">
        <v>4.4560740000000001</v>
      </c>
      <c r="H493">
        <v>165.65177199999999</v>
      </c>
      <c r="I493">
        <v>7.9540759999999997</v>
      </c>
    </row>
    <row r="494" spans="1:9" x14ac:dyDescent="0.25">
      <c r="A494">
        <v>493</v>
      </c>
      <c r="F494">
        <v>168.528661</v>
      </c>
      <c r="G494">
        <v>4.4941430000000002</v>
      </c>
      <c r="H494">
        <v>165.615748</v>
      </c>
      <c r="I494">
        <v>7.9844889999999999</v>
      </c>
    </row>
    <row r="495" spans="1:9" x14ac:dyDescent="0.25">
      <c r="A495">
        <v>494</v>
      </c>
      <c r="H495">
        <v>165.66309799999999</v>
      </c>
      <c r="I495">
        <v>7.9901</v>
      </c>
    </row>
    <row r="496" spans="1:9" x14ac:dyDescent="0.25">
      <c r="A496">
        <v>495</v>
      </c>
      <c r="B496">
        <v>152.02687299999999</v>
      </c>
      <c r="C496">
        <v>5.4838339999999999</v>
      </c>
      <c r="H496">
        <v>165.65586200000001</v>
      </c>
      <c r="I496">
        <v>7.9823389999999996</v>
      </c>
    </row>
    <row r="497" spans="1:9" x14ac:dyDescent="0.25">
      <c r="A497">
        <v>496</v>
      </c>
      <c r="B497">
        <v>151.858813</v>
      </c>
      <c r="C497">
        <v>5.6392040000000003</v>
      </c>
      <c r="H497">
        <v>165.68365399999999</v>
      </c>
      <c r="I497">
        <v>7.9600530000000003</v>
      </c>
    </row>
    <row r="498" spans="1:9" x14ac:dyDescent="0.25">
      <c r="A498">
        <v>497</v>
      </c>
      <c r="B498">
        <v>151.91381999999999</v>
      </c>
      <c r="C498">
        <v>5.5413569999999996</v>
      </c>
    </row>
    <row r="499" spans="1:9" x14ac:dyDescent="0.25">
      <c r="A499">
        <v>498</v>
      </c>
      <c r="B499">
        <v>151.893631</v>
      </c>
      <c r="C499">
        <v>5.4941120000000003</v>
      </c>
    </row>
    <row r="500" spans="1:9" x14ac:dyDescent="0.25">
      <c r="A500">
        <v>499</v>
      </c>
      <c r="B500">
        <v>151.876327</v>
      </c>
      <c r="C500">
        <v>5.4937440000000004</v>
      </c>
    </row>
    <row r="501" spans="1:9" x14ac:dyDescent="0.25">
      <c r="A501">
        <v>500</v>
      </c>
      <c r="B501">
        <v>151.915288</v>
      </c>
      <c r="C501">
        <v>5.5194390000000002</v>
      </c>
    </row>
    <row r="502" spans="1:9" x14ac:dyDescent="0.25">
      <c r="A502">
        <v>501</v>
      </c>
      <c r="B502">
        <v>151.95723699999999</v>
      </c>
      <c r="C502">
        <v>5.4991979999999998</v>
      </c>
      <c r="D502">
        <v>149.33859899999999</v>
      </c>
      <c r="E502">
        <v>6.9316639999999996</v>
      </c>
    </row>
    <row r="503" spans="1:9" x14ac:dyDescent="0.25">
      <c r="A503">
        <v>502</v>
      </c>
      <c r="B503">
        <v>152.02687299999999</v>
      </c>
      <c r="C503">
        <v>5.4838339999999999</v>
      </c>
      <c r="D503">
        <v>149.33859899999999</v>
      </c>
      <c r="E503">
        <v>6.9316639999999996</v>
      </c>
    </row>
    <row r="504" spans="1:9" x14ac:dyDescent="0.25">
      <c r="A504">
        <v>503</v>
      </c>
      <c r="B504">
        <v>152.02687299999999</v>
      </c>
      <c r="C504">
        <v>5.4838339999999999</v>
      </c>
      <c r="D504">
        <v>149.33859899999999</v>
      </c>
      <c r="E504">
        <v>6.9316639999999996</v>
      </c>
    </row>
    <row r="505" spans="1:9" x14ac:dyDescent="0.25">
      <c r="A505">
        <v>504</v>
      </c>
      <c r="D505">
        <v>149.33859899999999</v>
      </c>
      <c r="E505">
        <v>6.9316639999999996</v>
      </c>
    </row>
    <row r="506" spans="1:9" x14ac:dyDescent="0.25">
      <c r="A506">
        <v>505</v>
      </c>
      <c r="D506">
        <v>149.33859899999999</v>
      </c>
      <c r="E506">
        <v>6.9316639999999996</v>
      </c>
    </row>
    <row r="507" spans="1:9" x14ac:dyDescent="0.25">
      <c r="A507">
        <v>506</v>
      </c>
      <c r="D507">
        <v>149.33859899999999</v>
      </c>
      <c r="E507">
        <v>6.9316639999999996</v>
      </c>
      <c r="F507">
        <v>150.24612100000002</v>
      </c>
      <c r="G507">
        <v>4.8875229999999998</v>
      </c>
    </row>
    <row r="508" spans="1:9" x14ac:dyDescent="0.25">
      <c r="A508">
        <v>507</v>
      </c>
      <c r="D508">
        <v>149.33859899999999</v>
      </c>
      <c r="E508">
        <v>6.9316639999999996</v>
      </c>
      <c r="F508">
        <v>150.24612100000002</v>
      </c>
      <c r="G508">
        <v>4.8875229999999998</v>
      </c>
    </row>
    <row r="509" spans="1:9" x14ac:dyDescent="0.25">
      <c r="A509">
        <v>508</v>
      </c>
      <c r="F509">
        <v>150.24612100000002</v>
      </c>
      <c r="G509">
        <v>4.8875229999999998</v>
      </c>
    </row>
    <row r="510" spans="1:9" x14ac:dyDescent="0.25">
      <c r="A510">
        <v>509</v>
      </c>
      <c r="F510">
        <v>150.24612100000002</v>
      </c>
      <c r="G510">
        <v>4.8875229999999998</v>
      </c>
      <c r="H510">
        <v>136.61402100000001</v>
      </c>
      <c r="I510">
        <v>6.0434340000000004</v>
      </c>
    </row>
    <row r="511" spans="1:9" x14ac:dyDescent="0.25">
      <c r="A511">
        <v>510</v>
      </c>
      <c r="F511">
        <v>150.24612100000002</v>
      </c>
      <c r="G511">
        <v>4.8875229999999998</v>
      </c>
      <c r="H511">
        <v>136.59948000000003</v>
      </c>
      <c r="I511">
        <v>6.0561090000000002</v>
      </c>
    </row>
    <row r="512" spans="1:9" x14ac:dyDescent="0.25">
      <c r="A512">
        <v>511</v>
      </c>
      <c r="F512">
        <v>150.24612100000002</v>
      </c>
      <c r="G512">
        <v>4.8875229999999998</v>
      </c>
      <c r="H512">
        <v>136.623222</v>
      </c>
      <c r="I512">
        <v>6.0401230000000004</v>
      </c>
    </row>
    <row r="513" spans="1:9" x14ac:dyDescent="0.25">
      <c r="A513">
        <v>512</v>
      </c>
      <c r="F513">
        <v>150.24612100000002</v>
      </c>
      <c r="G513">
        <v>4.8875229999999998</v>
      </c>
      <c r="H513">
        <v>136.71696500000002</v>
      </c>
      <c r="I513">
        <v>6.0284839999999997</v>
      </c>
    </row>
    <row r="514" spans="1:9" x14ac:dyDescent="0.25">
      <c r="A514">
        <v>513</v>
      </c>
      <c r="F514">
        <v>150.24612100000002</v>
      </c>
      <c r="G514">
        <v>4.8875229999999998</v>
      </c>
      <c r="H514">
        <v>136.76171099999999</v>
      </c>
      <c r="I514">
        <v>6.0144130000000002</v>
      </c>
    </row>
    <row r="515" spans="1:9" x14ac:dyDescent="0.25">
      <c r="A515">
        <v>514</v>
      </c>
      <c r="F515">
        <v>150.24612100000002</v>
      </c>
      <c r="G515">
        <v>4.8875229999999998</v>
      </c>
      <c r="H515">
        <v>136.614845</v>
      </c>
      <c r="I515">
        <v>6.0551259999999996</v>
      </c>
    </row>
    <row r="516" spans="1:9" x14ac:dyDescent="0.25">
      <c r="A516">
        <v>515</v>
      </c>
      <c r="F516">
        <v>150.24612100000002</v>
      </c>
      <c r="G516">
        <v>4.8875229999999998</v>
      </c>
      <c r="H516">
        <v>136.553909</v>
      </c>
      <c r="I516">
        <v>6.0383129999999996</v>
      </c>
    </row>
    <row r="517" spans="1:9" x14ac:dyDescent="0.25">
      <c r="A517">
        <v>516</v>
      </c>
      <c r="H517">
        <v>136.61402100000001</v>
      </c>
      <c r="I517">
        <v>6.0434340000000004</v>
      </c>
    </row>
    <row r="518" spans="1:9" x14ac:dyDescent="0.25">
      <c r="A518">
        <v>517</v>
      </c>
      <c r="B518">
        <v>119.67401500000001</v>
      </c>
      <c r="C518">
        <v>4.4082379999999999</v>
      </c>
      <c r="H518">
        <v>136.61402100000001</v>
      </c>
      <c r="I518">
        <v>6.0434340000000004</v>
      </c>
    </row>
    <row r="519" spans="1:9" x14ac:dyDescent="0.25">
      <c r="A519">
        <v>518</v>
      </c>
      <c r="B519">
        <v>119.67386200000001</v>
      </c>
      <c r="C519">
        <v>4.437208</v>
      </c>
    </row>
    <row r="520" spans="1:9" x14ac:dyDescent="0.25">
      <c r="A520">
        <v>519</v>
      </c>
      <c r="B520">
        <v>119.65813400000002</v>
      </c>
      <c r="C520">
        <v>4.4476060000000004</v>
      </c>
    </row>
    <row r="521" spans="1:9" x14ac:dyDescent="0.25">
      <c r="A521">
        <v>520</v>
      </c>
      <c r="B521">
        <v>119.688141</v>
      </c>
      <c r="C521">
        <v>4.4489510000000001</v>
      </c>
    </row>
    <row r="522" spans="1:9" x14ac:dyDescent="0.25">
      <c r="A522">
        <v>521</v>
      </c>
      <c r="B522">
        <v>119.64292500000001</v>
      </c>
      <c r="C522">
        <v>4.4933889999999996</v>
      </c>
    </row>
    <row r="523" spans="1:9" x14ac:dyDescent="0.25">
      <c r="A523">
        <v>522</v>
      </c>
      <c r="B523">
        <v>119.669724</v>
      </c>
      <c r="C523">
        <v>4.482577</v>
      </c>
      <c r="D523">
        <v>115.07116300000001</v>
      </c>
      <c r="E523">
        <v>5.9914440000000004</v>
      </c>
    </row>
    <row r="524" spans="1:9" x14ac:dyDescent="0.25">
      <c r="A524">
        <v>523</v>
      </c>
      <c r="B524">
        <v>119.68472700000001</v>
      </c>
      <c r="C524">
        <v>4.4267580000000004</v>
      </c>
      <c r="D524">
        <v>115.07938800000001</v>
      </c>
      <c r="E524">
        <v>6.0338640000000003</v>
      </c>
    </row>
    <row r="525" spans="1:9" x14ac:dyDescent="0.25">
      <c r="A525">
        <v>524</v>
      </c>
      <c r="B525">
        <v>119.69595000000001</v>
      </c>
      <c r="C525">
        <v>4.441605</v>
      </c>
      <c r="D525">
        <v>115.09666800000001</v>
      </c>
      <c r="E525">
        <v>6.0331910000000004</v>
      </c>
    </row>
    <row r="526" spans="1:9" x14ac:dyDescent="0.25">
      <c r="A526">
        <v>525</v>
      </c>
      <c r="B526">
        <v>119.67401500000001</v>
      </c>
      <c r="C526">
        <v>4.4082379999999999</v>
      </c>
      <c r="D526">
        <v>115.07913200000002</v>
      </c>
      <c r="E526">
        <v>6.0184990000000003</v>
      </c>
    </row>
    <row r="527" spans="1:9" x14ac:dyDescent="0.25">
      <c r="A527">
        <v>526</v>
      </c>
      <c r="D527">
        <v>115.05993700000001</v>
      </c>
      <c r="E527">
        <v>6.0532640000000004</v>
      </c>
    </row>
    <row r="528" spans="1:9" x14ac:dyDescent="0.25">
      <c r="A528">
        <v>527</v>
      </c>
      <c r="D528">
        <v>115.065315</v>
      </c>
      <c r="E528">
        <v>6.0798019999999999</v>
      </c>
    </row>
    <row r="529" spans="1:9" x14ac:dyDescent="0.25">
      <c r="A529">
        <v>528</v>
      </c>
      <c r="D529">
        <v>115.15021100000001</v>
      </c>
      <c r="E529">
        <v>6.0156029999999996</v>
      </c>
    </row>
    <row r="530" spans="1:9" x14ac:dyDescent="0.25">
      <c r="A530">
        <v>529</v>
      </c>
      <c r="D530">
        <v>115.07116300000001</v>
      </c>
      <c r="E530">
        <v>5.9914440000000004</v>
      </c>
      <c r="F530">
        <v>115.78728900000002</v>
      </c>
      <c r="G530">
        <v>3.5095499999999999</v>
      </c>
    </row>
    <row r="531" spans="1:9" x14ac:dyDescent="0.25">
      <c r="A531">
        <v>530</v>
      </c>
      <c r="D531">
        <v>115.07116300000001</v>
      </c>
      <c r="E531">
        <v>5.9914440000000004</v>
      </c>
      <c r="F531">
        <v>115.84439900000001</v>
      </c>
      <c r="G531">
        <v>3.600857</v>
      </c>
    </row>
    <row r="532" spans="1:9" x14ac:dyDescent="0.25">
      <c r="A532">
        <v>531</v>
      </c>
      <c r="F532">
        <v>115.79266700000001</v>
      </c>
      <c r="G532">
        <v>3.5230000000000001</v>
      </c>
      <c r="H532">
        <v>113.32210500000001</v>
      </c>
      <c r="I532">
        <v>7.6390560000000001</v>
      </c>
    </row>
    <row r="533" spans="1:9" x14ac:dyDescent="0.25">
      <c r="A533">
        <v>532</v>
      </c>
      <c r="F533">
        <v>115.824173</v>
      </c>
      <c r="G533">
        <v>3.535209</v>
      </c>
      <c r="H533">
        <v>113.30084200000002</v>
      </c>
      <c r="I533">
        <v>7.6143280000000004</v>
      </c>
    </row>
    <row r="534" spans="1:9" x14ac:dyDescent="0.25">
      <c r="A534">
        <v>533</v>
      </c>
      <c r="F534">
        <v>115.82184600000001</v>
      </c>
      <c r="G534">
        <v>3.4854940000000001</v>
      </c>
      <c r="H534">
        <v>113.235455</v>
      </c>
      <c r="I534">
        <v>7.6700429999999997</v>
      </c>
    </row>
    <row r="535" spans="1:9" x14ac:dyDescent="0.25">
      <c r="A535">
        <v>534</v>
      </c>
      <c r="F535">
        <v>115.84098800000001</v>
      </c>
      <c r="G535">
        <v>3.5099640000000001</v>
      </c>
      <c r="H535">
        <v>113.285065</v>
      </c>
      <c r="I535">
        <v>7.6933749999999996</v>
      </c>
    </row>
    <row r="536" spans="1:9" x14ac:dyDescent="0.25">
      <c r="A536">
        <v>535</v>
      </c>
      <c r="F536">
        <v>115.81434300000001</v>
      </c>
      <c r="G536">
        <v>3.526052</v>
      </c>
      <c r="H536">
        <v>113.27792700000001</v>
      </c>
      <c r="I536">
        <v>7.6948230000000004</v>
      </c>
    </row>
    <row r="537" spans="1:9" x14ac:dyDescent="0.25">
      <c r="A537">
        <v>536</v>
      </c>
      <c r="F537">
        <v>115.84419600000001</v>
      </c>
      <c r="G537">
        <v>3.555126</v>
      </c>
      <c r="H537">
        <v>113.31610500000001</v>
      </c>
      <c r="I537">
        <v>7.6633180000000003</v>
      </c>
    </row>
    <row r="538" spans="1:9" x14ac:dyDescent="0.25">
      <c r="A538">
        <v>537</v>
      </c>
      <c r="F538">
        <v>115.81020700000001</v>
      </c>
      <c r="G538">
        <v>3.6036510000000002</v>
      </c>
      <c r="H538">
        <v>113.32758700000001</v>
      </c>
      <c r="I538">
        <v>7.637607</v>
      </c>
    </row>
    <row r="539" spans="1:9" x14ac:dyDescent="0.25">
      <c r="A539">
        <v>538</v>
      </c>
      <c r="F539">
        <v>115.78728900000002</v>
      </c>
      <c r="G539">
        <v>3.5095499999999999</v>
      </c>
      <c r="H539">
        <v>113.28702900000002</v>
      </c>
      <c r="I539">
        <v>7.6203799999999999</v>
      </c>
    </row>
    <row r="540" spans="1:9" x14ac:dyDescent="0.25">
      <c r="A540">
        <v>539</v>
      </c>
      <c r="H540">
        <v>113.2757</v>
      </c>
      <c r="I540">
        <v>7.6085339999999997</v>
      </c>
    </row>
    <row r="541" spans="1:9" x14ac:dyDescent="0.25">
      <c r="A541">
        <v>540</v>
      </c>
      <c r="H541">
        <v>113.32210500000001</v>
      </c>
      <c r="I541">
        <v>7.6390560000000001</v>
      </c>
    </row>
    <row r="542" spans="1:9" x14ac:dyDescent="0.25">
      <c r="A542">
        <v>541</v>
      </c>
      <c r="B542">
        <v>93.461988000000005</v>
      </c>
      <c r="C542">
        <v>5.7913439999999996</v>
      </c>
    </row>
    <row r="543" spans="1:9" x14ac:dyDescent="0.25">
      <c r="A543">
        <v>542</v>
      </c>
      <c r="B543">
        <v>93.462353000000007</v>
      </c>
      <c r="C543">
        <v>5.8089849999999998</v>
      </c>
    </row>
    <row r="544" spans="1:9" x14ac:dyDescent="0.25">
      <c r="A544">
        <v>543</v>
      </c>
      <c r="B544">
        <v>93.555830000000014</v>
      </c>
      <c r="C544">
        <v>5.7874129999999999</v>
      </c>
    </row>
    <row r="545" spans="1:9" x14ac:dyDescent="0.25">
      <c r="A545">
        <v>544</v>
      </c>
      <c r="B545">
        <v>93.525206000000011</v>
      </c>
      <c r="C545">
        <v>5.7980689999999999</v>
      </c>
      <c r="D545">
        <v>89.414221000000012</v>
      </c>
      <c r="E545">
        <v>7.3878969999999997</v>
      </c>
    </row>
    <row r="546" spans="1:9" x14ac:dyDescent="0.25">
      <c r="A546">
        <v>545</v>
      </c>
      <c r="B546">
        <v>93.460800000000006</v>
      </c>
      <c r="C546">
        <v>5.7796010000000004</v>
      </c>
      <c r="D546">
        <v>89.431913000000009</v>
      </c>
      <c r="E546">
        <v>7.4020720000000004</v>
      </c>
    </row>
    <row r="547" spans="1:9" x14ac:dyDescent="0.25">
      <c r="A547">
        <v>546</v>
      </c>
      <c r="B547">
        <v>93.542744000000013</v>
      </c>
      <c r="C547">
        <v>5.7744280000000003</v>
      </c>
      <c r="D547">
        <v>89.407393000000013</v>
      </c>
      <c r="E547">
        <v>7.3925530000000004</v>
      </c>
    </row>
    <row r="548" spans="1:9" x14ac:dyDescent="0.25">
      <c r="A548">
        <v>547</v>
      </c>
      <c r="B548">
        <v>93.446987000000007</v>
      </c>
      <c r="C548">
        <v>5.7899479999999999</v>
      </c>
      <c r="D548">
        <v>89.425188000000006</v>
      </c>
      <c r="E548">
        <v>7.404865</v>
      </c>
    </row>
    <row r="549" spans="1:9" x14ac:dyDescent="0.25">
      <c r="A549">
        <v>548</v>
      </c>
      <c r="B549">
        <v>93.50135800000001</v>
      </c>
      <c r="C549">
        <v>5.798794</v>
      </c>
      <c r="D549">
        <v>89.43507000000001</v>
      </c>
      <c r="E549">
        <v>7.4116419999999996</v>
      </c>
    </row>
    <row r="550" spans="1:9" x14ac:dyDescent="0.25">
      <c r="A550">
        <v>549</v>
      </c>
      <c r="B550">
        <v>93.461988000000005</v>
      </c>
      <c r="C550">
        <v>5.7913439999999996</v>
      </c>
      <c r="D550">
        <v>89.394356000000016</v>
      </c>
      <c r="E550">
        <v>7.4050200000000004</v>
      </c>
    </row>
    <row r="551" spans="1:9" x14ac:dyDescent="0.25">
      <c r="A551">
        <v>550</v>
      </c>
      <c r="D551">
        <v>89.375938000000005</v>
      </c>
      <c r="E551">
        <v>7.4256089999999997</v>
      </c>
    </row>
    <row r="552" spans="1:9" x14ac:dyDescent="0.25">
      <c r="A552">
        <v>551</v>
      </c>
      <c r="D552">
        <v>89.439775000000012</v>
      </c>
      <c r="E552">
        <v>7.4103479999999999</v>
      </c>
    </row>
    <row r="553" spans="1:9" x14ac:dyDescent="0.25">
      <c r="A553">
        <v>552</v>
      </c>
      <c r="D553">
        <v>89.414221000000012</v>
      </c>
      <c r="E553">
        <v>7.3878969999999997</v>
      </c>
      <c r="F553">
        <v>89.398443000000015</v>
      </c>
      <c r="G553">
        <v>4.8156790000000003</v>
      </c>
    </row>
    <row r="554" spans="1:9" x14ac:dyDescent="0.25">
      <c r="A554">
        <v>553</v>
      </c>
      <c r="F554">
        <v>89.346296000000009</v>
      </c>
      <c r="G554">
        <v>4.8449080000000002</v>
      </c>
      <c r="H554">
        <v>88.001627000000013</v>
      </c>
      <c r="I554">
        <v>8.4412640000000003</v>
      </c>
    </row>
    <row r="555" spans="1:9" x14ac:dyDescent="0.25">
      <c r="A555">
        <v>554</v>
      </c>
      <c r="F555">
        <v>89.400616000000014</v>
      </c>
      <c r="G555">
        <v>4.7808630000000001</v>
      </c>
      <c r="H555">
        <v>88.003956000000002</v>
      </c>
      <c r="I555">
        <v>8.4125519999999998</v>
      </c>
    </row>
    <row r="556" spans="1:9" x14ac:dyDescent="0.25">
      <c r="A556">
        <v>555</v>
      </c>
      <c r="F556">
        <v>89.372576000000009</v>
      </c>
      <c r="G556">
        <v>4.8067289999999998</v>
      </c>
      <c r="H556">
        <v>87.955948000000006</v>
      </c>
      <c r="I556">
        <v>8.4013270000000002</v>
      </c>
    </row>
    <row r="557" spans="1:9" x14ac:dyDescent="0.25">
      <c r="A557">
        <v>556</v>
      </c>
      <c r="F557">
        <v>89.394562000000008</v>
      </c>
      <c r="G557">
        <v>4.7917269999999998</v>
      </c>
      <c r="H557">
        <v>87.997644000000008</v>
      </c>
      <c r="I557">
        <v>8.4216049999999996</v>
      </c>
    </row>
    <row r="558" spans="1:9" x14ac:dyDescent="0.25">
      <c r="A558">
        <v>557</v>
      </c>
      <c r="F558">
        <v>89.396271000000013</v>
      </c>
      <c r="G558">
        <v>4.833113</v>
      </c>
      <c r="H558">
        <v>87.95863700000001</v>
      </c>
      <c r="I558">
        <v>8.4535250000000008</v>
      </c>
    </row>
    <row r="559" spans="1:9" x14ac:dyDescent="0.25">
      <c r="A559">
        <v>558</v>
      </c>
      <c r="F559">
        <v>89.356953000000004</v>
      </c>
      <c r="G559">
        <v>4.7918310000000002</v>
      </c>
      <c r="H559">
        <v>87.960138000000001</v>
      </c>
      <c r="I559">
        <v>8.4597320000000007</v>
      </c>
    </row>
    <row r="560" spans="1:9" x14ac:dyDescent="0.25">
      <c r="A560">
        <v>559</v>
      </c>
      <c r="F560">
        <v>89.364145000000008</v>
      </c>
      <c r="G560">
        <v>4.8151099999999998</v>
      </c>
      <c r="H560">
        <v>87.924082000000013</v>
      </c>
      <c r="I560">
        <v>8.4627320000000008</v>
      </c>
    </row>
    <row r="561" spans="1:9" x14ac:dyDescent="0.25">
      <c r="A561">
        <v>560</v>
      </c>
      <c r="F561">
        <v>89.321413000000007</v>
      </c>
      <c r="G561">
        <v>4.8427350000000002</v>
      </c>
      <c r="H561">
        <v>87.93427100000001</v>
      </c>
      <c r="I561">
        <v>8.4467990000000004</v>
      </c>
    </row>
    <row r="562" spans="1:9" x14ac:dyDescent="0.25">
      <c r="A562">
        <v>561</v>
      </c>
      <c r="F562">
        <v>89.398443000000015</v>
      </c>
      <c r="G562">
        <v>4.8156790000000003</v>
      </c>
      <c r="H562">
        <v>87.97001800000001</v>
      </c>
      <c r="I562">
        <v>8.3998790000000003</v>
      </c>
    </row>
    <row r="563" spans="1:9" x14ac:dyDescent="0.25">
      <c r="A563">
        <v>562</v>
      </c>
      <c r="B563">
        <v>73.451334000000003</v>
      </c>
      <c r="C563">
        <v>5.5587569999999999</v>
      </c>
      <c r="H563">
        <v>88.001627000000013</v>
      </c>
      <c r="I563">
        <v>8.4412640000000003</v>
      </c>
    </row>
    <row r="564" spans="1:9" x14ac:dyDescent="0.25">
      <c r="A564">
        <v>563</v>
      </c>
      <c r="B564">
        <v>73.439332000000007</v>
      </c>
      <c r="C564">
        <v>5.5823470000000004</v>
      </c>
      <c r="H564">
        <v>88.001627000000013</v>
      </c>
      <c r="I564">
        <v>8.4412640000000003</v>
      </c>
    </row>
    <row r="565" spans="1:9" x14ac:dyDescent="0.25">
      <c r="A565">
        <v>564</v>
      </c>
      <c r="B565">
        <v>73.431210000000007</v>
      </c>
      <c r="C565">
        <v>5.5868479999999998</v>
      </c>
    </row>
    <row r="566" spans="1:9" x14ac:dyDescent="0.25">
      <c r="A566">
        <v>565</v>
      </c>
      <c r="B566">
        <v>73.386876000000001</v>
      </c>
      <c r="C566">
        <v>5.5830710000000003</v>
      </c>
    </row>
    <row r="567" spans="1:9" x14ac:dyDescent="0.25">
      <c r="A567">
        <v>566</v>
      </c>
      <c r="B567">
        <v>73.445747000000011</v>
      </c>
      <c r="C567">
        <v>5.5737079999999999</v>
      </c>
    </row>
    <row r="568" spans="1:9" x14ac:dyDescent="0.25">
      <c r="A568">
        <v>567</v>
      </c>
      <c r="B568">
        <v>73.421226000000004</v>
      </c>
      <c r="C568">
        <v>5.5796570000000001</v>
      </c>
      <c r="D568">
        <v>68.201351000000017</v>
      </c>
      <c r="E568">
        <v>6.9346360000000002</v>
      </c>
    </row>
    <row r="569" spans="1:9" x14ac:dyDescent="0.25">
      <c r="A569">
        <v>568</v>
      </c>
      <c r="B569">
        <v>73.508549000000002</v>
      </c>
      <c r="C569">
        <v>5.572311</v>
      </c>
      <c r="D569">
        <v>68.205497000000008</v>
      </c>
      <c r="E569">
        <v>6.9408519999999996</v>
      </c>
    </row>
    <row r="570" spans="1:9" x14ac:dyDescent="0.25">
      <c r="A570">
        <v>569</v>
      </c>
      <c r="B570">
        <v>73.413725000000014</v>
      </c>
      <c r="C570">
        <v>5.5398750000000003</v>
      </c>
      <c r="D570">
        <v>68.212669000000005</v>
      </c>
      <c r="E570">
        <v>6.9045670000000001</v>
      </c>
    </row>
    <row r="571" spans="1:9" x14ac:dyDescent="0.25">
      <c r="A571">
        <v>570</v>
      </c>
      <c r="B571">
        <v>73.451334000000003</v>
      </c>
      <c r="C571">
        <v>5.5587569999999999</v>
      </c>
      <c r="D571">
        <v>68.243213000000011</v>
      </c>
      <c r="E571">
        <v>6.9077539999999997</v>
      </c>
    </row>
    <row r="572" spans="1:9" x14ac:dyDescent="0.25">
      <c r="A572">
        <v>571</v>
      </c>
      <c r="D572">
        <v>68.255378000000007</v>
      </c>
      <c r="E572">
        <v>6.9240110000000001</v>
      </c>
    </row>
    <row r="573" spans="1:9" x14ac:dyDescent="0.25">
      <c r="A573">
        <v>572</v>
      </c>
      <c r="D573">
        <v>68.251922000000008</v>
      </c>
      <c r="E573">
        <v>6.9386200000000002</v>
      </c>
    </row>
    <row r="574" spans="1:9" x14ac:dyDescent="0.25">
      <c r="A574">
        <v>573</v>
      </c>
      <c r="D574">
        <v>68.249752000000001</v>
      </c>
      <c r="E574">
        <v>6.9065859999999999</v>
      </c>
    </row>
    <row r="575" spans="1:9" x14ac:dyDescent="0.25">
      <c r="A575">
        <v>574</v>
      </c>
      <c r="D575">
        <v>68.201351000000017</v>
      </c>
      <c r="E575">
        <v>6.9346360000000002</v>
      </c>
      <c r="F575">
        <v>70.473589000000004</v>
      </c>
      <c r="G575">
        <v>4.6731569999999998</v>
      </c>
    </row>
    <row r="576" spans="1:9" x14ac:dyDescent="0.25">
      <c r="A576">
        <v>575</v>
      </c>
      <c r="F576">
        <v>70.373850000000004</v>
      </c>
      <c r="G576">
        <v>4.7962280000000002</v>
      </c>
    </row>
    <row r="577" spans="1:9" x14ac:dyDescent="0.25">
      <c r="A577">
        <v>576</v>
      </c>
      <c r="F577">
        <v>70.438825000000008</v>
      </c>
      <c r="G577">
        <v>4.7657059999999998</v>
      </c>
      <c r="H577">
        <v>66.601886000000007</v>
      </c>
      <c r="I577">
        <v>8.4970169999999996</v>
      </c>
    </row>
    <row r="578" spans="1:9" x14ac:dyDescent="0.25">
      <c r="A578">
        <v>577</v>
      </c>
      <c r="F578">
        <v>70.494748000000001</v>
      </c>
      <c r="G578">
        <v>4.7492039999999998</v>
      </c>
      <c r="H578">
        <v>66.589771000000013</v>
      </c>
      <c r="I578">
        <v>8.4611579999999993</v>
      </c>
    </row>
    <row r="579" spans="1:9" x14ac:dyDescent="0.25">
      <c r="A579">
        <v>578</v>
      </c>
      <c r="F579">
        <v>70.453103000000013</v>
      </c>
      <c r="G579">
        <v>4.6881599999999999</v>
      </c>
      <c r="H579">
        <v>66.568260000000009</v>
      </c>
      <c r="I579">
        <v>8.4514879999999994</v>
      </c>
    </row>
    <row r="580" spans="1:9" x14ac:dyDescent="0.25">
      <c r="A580">
        <v>579</v>
      </c>
      <c r="F580">
        <v>70.479745000000008</v>
      </c>
      <c r="G580">
        <v>4.68309</v>
      </c>
      <c r="H580">
        <v>66.570381000000012</v>
      </c>
      <c r="I580">
        <v>8.4712510000000005</v>
      </c>
    </row>
    <row r="581" spans="1:9" x14ac:dyDescent="0.25">
      <c r="A581">
        <v>580</v>
      </c>
      <c r="F581">
        <v>70.474779000000012</v>
      </c>
      <c r="G581">
        <v>4.7051800000000004</v>
      </c>
      <c r="H581">
        <v>66.594558000000006</v>
      </c>
      <c r="I581">
        <v>8.4511160000000007</v>
      </c>
    </row>
    <row r="582" spans="1:9" x14ac:dyDescent="0.25">
      <c r="A582">
        <v>581</v>
      </c>
      <c r="F582">
        <v>70.503594000000007</v>
      </c>
      <c r="G582">
        <v>4.6860900000000001</v>
      </c>
      <c r="H582">
        <v>66.585628000000014</v>
      </c>
      <c r="I582">
        <v>8.4150969999999994</v>
      </c>
    </row>
    <row r="583" spans="1:9" x14ac:dyDescent="0.25">
      <c r="A583">
        <v>582</v>
      </c>
      <c r="F583">
        <v>70.473589000000004</v>
      </c>
      <c r="G583">
        <v>4.6731569999999998</v>
      </c>
      <c r="H583">
        <v>66.615863000000019</v>
      </c>
      <c r="I583">
        <v>8.4280059999999999</v>
      </c>
    </row>
    <row r="584" spans="1:9" x14ac:dyDescent="0.25">
      <c r="A584">
        <v>583</v>
      </c>
      <c r="B584">
        <v>49.73334100000001</v>
      </c>
      <c r="C584">
        <v>6.0320790000000004</v>
      </c>
      <c r="F584">
        <v>70.473589000000004</v>
      </c>
      <c r="G584">
        <v>4.6731569999999998</v>
      </c>
      <c r="H584">
        <v>66.652515000000008</v>
      </c>
      <c r="I584">
        <v>8.4581289999999996</v>
      </c>
    </row>
    <row r="585" spans="1:9" x14ac:dyDescent="0.25">
      <c r="A585">
        <v>584</v>
      </c>
      <c r="B585">
        <v>49.665710000000011</v>
      </c>
      <c r="C585">
        <v>6.0679930000000004</v>
      </c>
      <c r="H585">
        <v>66.644657000000009</v>
      </c>
      <c r="I585">
        <v>8.4812919999999998</v>
      </c>
    </row>
    <row r="586" spans="1:9" x14ac:dyDescent="0.25">
      <c r="A586">
        <v>585</v>
      </c>
      <c r="B586">
        <v>49.688285000000015</v>
      </c>
      <c r="C586">
        <v>6.0446169999999997</v>
      </c>
      <c r="H586">
        <v>66.601886000000007</v>
      </c>
      <c r="I586">
        <v>8.4970169999999996</v>
      </c>
    </row>
    <row r="587" spans="1:9" x14ac:dyDescent="0.25">
      <c r="A587">
        <v>586</v>
      </c>
      <c r="B587">
        <v>49.717506000000014</v>
      </c>
      <c r="C587">
        <v>6.0343109999999998</v>
      </c>
    </row>
    <row r="588" spans="1:9" x14ac:dyDescent="0.25">
      <c r="A588">
        <v>587</v>
      </c>
      <c r="B588">
        <v>49.683876000000012</v>
      </c>
      <c r="C588">
        <v>6.0390920000000001</v>
      </c>
    </row>
    <row r="589" spans="1:9" x14ac:dyDescent="0.25">
      <c r="A589">
        <v>588</v>
      </c>
      <c r="B589">
        <v>49.750392000000012</v>
      </c>
      <c r="C589">
        <v>6.0243760000000002</v>
      </c>
      <c r="D589">
        <v>45.196598000000009</v>
      </c>
      <c r="E589">
        <v>7.8162079999999996</v>
      </c>
    </row>
    <row r="590" spans="1:9" x14ac:dyDescent="0.25">
      <c r="A590">
        <v>589</v>
      </c>
      <c r="B590">
        <v>49.752887000000008</v>
      </c>
      <c r="C590">
        <v>6.0157170000000004</v>
      </c>
      <c r="D590">
        <v>45.173805000000009</v>
      </c>
      <c r="E590">
        <v>7.8653490000000001</v>
      </c>
    </row>
    <row r="591" spans="1:9" x14ac:dyDescent="0.25">
      <c r="A591">
        <v>590</v>
      </c>
      <c r="B591">
        <v>49.699123000000014</v>
      </c>
      <c r="C591">
        <v>5.9814499999999997</v>
      </c>
      <c r="D591">
        <v>45.175129000000013</v>
      </c>
      <c r="E591">
        <v>7.8655090000000003</v>
      </c>
    </row>
    <row r="592" spans="1:9" x14ac:dyDescent="0.25">
      <c r="A592">
        <v>591</v>
      </c>
      <c r="B592">
        <v>49.767711000000013</v>
      </c>
      <c r="C592">
        <v>6.0353199999999996</v>
      </c>
      <c r="D592">
        <v>45.166950000000014</v>
      </c>
      <c r="E592">
        <v>7.8520149999999997</v>
      </c>
    </row>
    <row r="593" spans="1:11" x14ac:dyDescent="0.25">
      <c r="A593">
        <v>592</v>
      </c>
      <c r="B593">
        <v>49.73334100000001</v>
      </c>
      <c r="C593">
        <v>6.0320790000000004</v>
      </c>
      <c r="D593">
        <v>45.175186000000011</v>
      </c>
      <c r="E593">
        <v>7.8286920000000002</v>
      </c>
    </row>
    <row r="594" spans="1:11" x14ac:dyDescent="0.25">
      <c r="A594">
        <v>593</v>
      </c>
      <c r="D594">
        <v>45.151756000000013</v>
      </c>
      <c r="E594">
        <v>7.8525999999999998</v>
      </c>
    </row>
    <row r="595" spans="1:11" x14ac:dyDescent="0.25">
      <c r="A595">
        <v>594</v>
      </c>
      <c r="D595">
        <v>45.16827700000001</v>
      </c>
      <c r="E595">
        <v>7.8534490000000003</v>
      </c>
    </row>
    <row r="596" spans="1:11" x14ac:dyDescent="0.25">
      <c r="A596">
        <v>595</v>
      </c>
      <c r="D596">
        <v>45.193672000000014</v>
      </c>
      <c r="E596">
        <v>7.8034039999999996</v>
      </c>
    </row>
    <row r="597" spans="1:11" x14ac:dyDescent="0.25">
      <c r="A597">
        <v>596</v>
      </c>
      <c r="D597">
        <v>45.16168900000001</v>
      </c>
      <c r="E597">
        <v>7.8039889999999996</v>
      </c>
    </row>
    <row r="598" spans="1:11" x14ac:dyDescent="0.25">
      <c r="A598">
        <v>597</v>
      </c>
      <c r="D598">
        <v>45.196598000000009</v>
      </c>
      <c r="E598">
        <v>7.8162079999999996</v>
      </c>
      <c r="F598">
        <v>45.695980000000013</v>
      </c>
      <c r="G598">
        <v>5.0168419999999996</v>
      </c>
    </row>
    <row r="599" spans="1:11" x14ac:dyDescent="0.25">
      <c r="A599">
        <v>598</v>
      </c>
      <c r="F599">
        <v>45.597805000000008</v>
      </c>
      <c r="G599">
        <v>5.0293270000000003</v>
      </c>
    </row>
    <row r="600" spans="1:11" x14ac:dyDescent="0.25">
      <c r="A600">
        <v>599</v>
      </c>
      <c r="F600">
        <v>45.546112000000015</v>
      </c>
      <c r="G600">
        <v>5.0084489999999997</v>
      </c>
      <c r="H600">
        <v>43.845283000000009</v>
      </c>
      <c r="I600">
        <v>9.0621179999999999</v>
      </c>
    </row>
    <row r="601" spans="1:11" x14ac:dyDescent="0.25">
      <c r="A601">
        <v>600</v>
      </c>
      <c r="F601">
        <v>45.59206300000001</v>
      </c>
      <c r="G601">
        <v>5.0370840000000001</v>
      </c>
      <c r="H601">
        <v>43.84974600000001</v>
      </c>
      <c r="I601">
        <v>9.0721050000000005</v>
      </c>
    </row>
    <row r="602" spans="1:11" x14ac:dyDescent="0.25">
      <c r="A602">
        <v>601</v>
      </c>
      <c r="F602">
        <v>45.531715000000013</v>
      </c>
      <c r="G602">
        <v>5.0326209999999998</v>
      </c>
      <c r="H602">
        <v>43.821746000000012</v>
      </c>
      <c r="I602">
        <v>9.0819860000000006</v>
      </c>
    </row>
    <row r="603" spans="1:11" x14ac:dyDescent="0.25">
      <c r="A603">
        <v>602</v>
      </c>
      <c r="F603">
        <v>45.530277000000012</v>
      </c>
      <c r="G603">
        <v>5.0613089999999996</v>
      </c>
      <c r="H603">
        <v>43.805652000000009</v>
      </c>
      <c r="I603">
        <v>9.0854929999999996</v>
      </c>
    </row>
    <row r="604" spans="1:11" x14ac:dyDescent="0.25">
      <c r="A604">
        <v>603</v>
      </c>
      <c r="B604">
        <v>30.584144000000009</v>
      </c>
      <c r="C604">
        <v>7.1857090000000001</v>
      </c>
      <c r="F604">
        <v>45.549987000000009</v>
      </c>
      <c r="G604">
        <v>4.9772639999999999</v>
      </c>
      <c r="H604">
        <v>43.819675000000011</v>
      </c>
      <c r="I604">
        <v>9.1031309999999994</v>
      </c>
    </row>
    <row r="605" spans="1:11" x14ac:dyDescent="0.25">
      <c r="A605">
        <v>604</v>
      </c>
      <c r="B605">
        <v>30.584144000000009</v>
      </c>
      <c r="C605">
        <v>7.1857090000000001</v>
      </c>
      <c r="F605">
        <v>45.695980000000013</v>
      </c>
      <c r="G605">
        <v>5.0168419999999996</v>
      </c>
      <c r="H605">
        <v>43.845283000000009</v>
      </c>
      <c r="I605">
        <v>9.0621179999999999</v>
      </c>
      <c r="J605">
        <v>37.795459000000008</v>
      </c>
      <c r="K605">
        <v>13.635676999999999</v>
      </c>
    </row>
    <row r="606" spans="1:11" x14ac:dyDescent="0.25">
      <c r="A606">
        <v>605</v>
      </c>
    </row>
    <row r="607" spans="1:11" x14ac:dyDescent="0.25">
      <c r="A607">
        <v>606</v>
      </c>
    </row>
    <row r="608" spans="1:11" x14ac:dyDescent="0.25">
      <c r="A608">
        <v>607</v>
      </c>
      <c r="J608">
        <v>235.627253</v>
      </c>
      <c r="K608">
        <v>13.995056999999999</v>
      </c>
    </row>
    <row r="609" spans="1:7" x14ac:dyDescent="0.25">
      <c r="A609">
        <v>608</v>
      </c>
      <c r="B609">
        <v>235.12779699999999</v>
      </c>
      <c r="C609">
        <v>6.5414909999999997</v>
      </c>
    </row>
    <row r="610" spans="1:7" x14ac:dyDescent="0.25">
      <c r="A610">
        <v>609</v>
      </c>
      <c r="B610">
        <v>235.05541299999999</v>
      </c>
      <c r="C610">
        <v>6.5046189999999999</v>
      </c>
    </row>
    <row r="611" spans="1:7" x14ac:dyDescent="0.25">
      <c r="A611">
        <v>610</v>
      </c>
      <c r="B611">
        <v>235.12009900000001</v>
      </c>
      <c r="C611">
        <v>6.525569</v>
      </c>
    </row>
    <row r="612" spans="1:7" x14ac:dyDescent="0.25">
      <c r="A612">
        <v>611</v>
      </c>
      <c r="B612">
        <v>235.09914699999999</v>
      </c>
      <c r="C612">
        <v>6.5319070000000004</v>
      </c>
    </row>
    <row r="613" spans="1:7" x14ac:dyDescent="0.25">
      <c r="A613">
        <v>612</v>
      </c>
      <c r="B613">
        <v>235.096476</v>
      </c>
      <c r="C613">
        <v>6.5316970000000003</v>
      </c>
    </row>
    <row r="614" spans="1:7" x14ac:dyDescent="0.25">
      <c r="A614">
        <v>613</v>
      </c>
      <c r="B614">
        <v>235.11197899999999</v>
      </c>
      <c r="C614">
        <v>6.5250979999999998</v>
      </c>
    </row>
    <row r="615" spans="1:7" x14ac:dyDescent="0.25">
      <c r="A615">
        <v>614</v>
      </c>
      <c r="B615">
        <v>235.103703</v>
      </c>
      <c r="C615">
        <v>6.5167700000000002</v>
      </c>
    </row>
    <row r="616" spans="1:7" x14ac:dyDescent="0.25">
      <c r="A616">
        <v>615</v>
      </c>
      <c r="B616">
        <v>235.062276</v>
      </c>
      <c r="C616">
        <v>6.4668559999999999</v>
      </c>
    </row>
    <row r="617" spans="1:7" x14ac:dyDescent="0.25">
      <c r="A617">
        <v>616</v>
      </c>
      <c r="B617">
        <v>235.04514800000001</v>
      </c>
      <c r="C617">
        <v>6.4342259999999998</v>
      </c>
      <c r="D617">
        <v>228.934134</v>
      </c>
      <c r="E617">
        <v>7.437119</v>
      </c>
    </row>
    <row r="618" spans="1:7" x14ac:dyDescent="0.25">
      <c r="A618">
        <v>617</v>
      </c>
      <c r="B618">
        <v>234.999686</v>
      </c>
      <c r="C618">
        <v>6.4202409999999999</v>
      </c>
      <c r="D618">
        <v>228.95230900000001</v>
      </c>
      <c r="E618">
        <v>7.4322480000000004</v>
      </c>
    </row>
    <row r="619" spans="1:7" x14ac:dyDescent="0.25">
      <c r="A619">
        <v>618</v>
      </c>
      <c r="B619">
        <v>235.12779699999999</v>
      </c>
      <c r="C619">
        <v>6.5414909999999997</v>
      </c>
      <c r="D619">
        <v>229.01861700000001</v>
      </c>
      <c r="E619">
        <v>7.4387439999999998</v>
      </c>
    </row>
    <row r="620" spans="1:7" x14ac:dyDescent="0.25">
      <c r="A620">
        <v>619</v>
      </c>
      <c r="B620">
        <v>235.12779699999999</v>
      </c>
      <c r="C620">
        <v>6.5414909999999997</v>
      </c>
      <c r="D620">
        <v>229.033963</v>
      </c>
      <c r="E620">
        <v>7.4344489999999999</v>
      </c>
    </row>
    <row r="621" spans="1:7" x14ac:dyDescent="0.25">
      <c r="A621">
        <v>620</v>
      </c>
      <c r="B621">
        <v>235.12779699999999</v>
      </c>
      <c r="C621">
        <v>6.5414909999999997</v>
      </c>
      <c r="D621">
        <v>228.95236299999999</v>
      </c>
      <c r="E621">
        <v>7.4557130000000003</v>
      </c>
    </row>
    <row r="622" spans="1:7" x14ac:dyDescent="0.25">
      <c r="A622">
        <v>621</v>
      </c>
      <c r="D622">
        <v>228.91685000000001</v>
      </c>
      <c r="E622">
        <v>7.4094129999999998</v>
      </c>
      <c r="F622">
        <v>234.912846</v>
      </c>
      <c r="G622">
        <v>5.0857020000000004</v>
      </c>
    </row>
    <row r="623" spans="1:7" x14ac:dyDescent="0.25">
      <c r="A623">
        <v>622</v>
      </c>
      <c r="D623">
        <v>228.96723600000001</v>
      </c>
      <c r="E623">
        <v>7.416798</v>
      </c>
      <c r="F623">
        <v>234.912846</v>
      </c>
      <c r="G623">
        <v>5.0857020000000004</v>
      </c>
    </row>
    <row r="624" spans="1:7" x14ac:dyDescent="0.25">
      <c r="A624">
        <v>623</v>
      </c>
      <c r="D624">
        <v>228.958123</v>
      </c>
      <c r="E624">
        <v>7.4824770000000003</v>
      </c>
      <c r="F624">
        <v>234.912846</v>
      </c>
      <c r="G624">
        <v>5.0857020000000004</v>
      </c>
    </row>
    <row r="625" spans="1:9" x14ac:dyDescent="0.25">
      <c r="A625">
        <v>624</v>
      </c>
      <c r="D625">
        <v>228.947123</v>
      </c>
      <c r="E625">
        <v>7.4492180000000001</v>
      </c>
      <c r="F625">
        <v>234.912846</v>
      </c>
      <c r="G625">
        <v>5.0857020000000004</v>
      </c>
    </row>
    <row r="626" spans="1:9" x14ac:dyDescent="0.25">
      <c r="A626">
        <v>625</v>
      </c>
      <c r="D626">
        <v>228.91884099999999</v>
      </c>
      <c r="E626">
        <v>7.464251</v>
      </c>
      <c r="F626">
        <v>234.912846</v>
      </c>
      <c r="G626">
        <v>5.0857020000000004</v>
      </c>
    </row>
    <row r="627" spans="1:9" x14ac:dyDescent="0.25">
      <c r="A627">
        <v>626</v>
      </c>
      <c r="D627">
        <v>228.934134</v>
      </c>
      <c r="E627">
        <v>7.437119</v>
      </c>
      <c r="F627">
        <v>234.912846</v>
      </c>
      <c r="G627">
        <v>5.0857020000000004</v>
      </c>
      <c r="H627">
        <v>230.74827999999999</v>
      </c>
      <c r="I627">
        <v>8.6251110000000004</v>
      </c>
    </row>
    <row r="628" spans="1:9" x14ac:dyDescent="0.25">
      <c r="A628">
        <v>627</v>
      </c>
      <c r="F628">
        <v>234.912846</v>
      </c>
      <c r="G628">
        <v>5.0857020000000004</v>
      </c>
      <c r="H628">
        <v>230.69826</v>
      </c>
      <c r="I628">
        <v>8.625216</v>
      </c>
    </row>
    <row r="629" spans="1:9" x14ac:dyDescent="0.25">
      <c r="A629">
        <v>628</v>
      </c>
      <c r="F629">
        <v>234.912846</v>
      </c>
      <c r="G629">
        <v>5.0857020000000004</v>
      </c>
      <c r="H629">
        <v>230.69951700000001</v>
      </c>
      <c r="I629">
        <v>8.6839279999999999</v>
      </c>
    </row>
    <row r="630" spans="1:9" x14ac:dyDescent="0.25">
      <c r="A630">
        <v>629</v>
      </c>
      <c r="F630">
        <v>234.912846</v>
      </c>
      <c r="G630">
        <v>5.0857020000000004</v>
      </c>
      <c r="H630">
        <v>230.708369</v>
      </c>
      <c r="I630">
        <v>8.6741869999999999</v>
      </c>
    </row>
    <row r="631" spans="1:9" x14ac:dyDescent="0.25">
      <c r="A631">
        <v>630</v>
      </c>
      <c r="F631">
        <v>234.912846</v>
      </c>
      <c r="G631">
        <v>5.0857020000000004</v>
      </c>
      <c r="H631">
        <v>230.67175900000001</v>
      </c>
      <c r="I631">
        <v>8.6723009999999991</v>
      </c>
    </row>
    <row r="632" spans="1:9" x14ac:dyDescent="0.25">
      <c r="A632">
        <v>631</v>
      </c>
      <c r="F632">
        <v>234.912846</v>
      </c>
      <c r="G632">
        <v>5.0857020000000004</v>
      </c>
      <c r="H632">
        <v>230.710883</v>
      </c>
      <c r="I632">
        <v>8.6913140000000002</v>
      </c>
    </row>
    <row r="633" spans="1:9" x14ac:dyDescent="0.25">
      <c r="A633">
        <v>632</v>
      </c>
      <c r="F633">
        <v>234.912846</v>
      </c>
      <c r="G633">
        <v>5.0857020000000004</v>
      </c>
      <c r="H633">
        <v>230.69302300000001</v>
      </c>
      <c r="I633">
        <v>8.6869130000000006</v>
      </c>
    </row>
    <row r="634" spans="1:9" x14ac:dyDescent="0.25">
      <c r="A634">
        <v>633</v>
      </c>
      <c r="H634">
        <v>230.70548700000001</v>
      </c>
      <c r="I634">
        <v>8.6498840000000001</v>
      </c>
    </row>
    <row r="635" spans="1:9" x14ac:dyDescent="0.25">
      <c r="A635">
        <v>634</v>
      </c>
      <c r="B635">
        <v>215.760752</v>
      </c>
      <c r="C635">
        <v>6.6525809999999996</v>
      </c>
      <c r="H635">
        <v>230.717221</v>
      </c>
      <c r="I635">
        <v>8.5815859999999997</v>
      </c>
    </row>
    <row r="636" spans="1:9" x14ac:dyDescent="0.25">
      <c r="A636">
        <v>635</v>
      </c>
      <c r="B636">
        <v>215.74289200000001</v>
      </c>
      <c r="C636">
        <v>6.5993139999999997</v>
      </c>
      <c r="H636">
        <v>230.74827999999999</v>
      </c>
      <c r="I636">
        <v>8.6251110000000004</v>
      </c>
    </row>
    <row r="637" spans="1:9" x14ac:dyDescent="0.25">
      <c r="A637">
        <v>636</v>
      </c>
      <c r="B637">
        <v>215.76908</v>
      </c>
      <c r="C637">
        <v>6.6095280000000001</v>
      </c>
    </row>
    <row r="638" spans="1:9" x14ac:dyDescent="0.25">
      <c r="A638">
        <v>637</v>
      </c>
      <c r="B638">
        <v>215.750486</v>
      </c>
      <c r="C638">
        <v>6.623983</v>
      </c>
    </row>
    <row r="639" spans="1:9" x14ac:dyDescent="0.25">
      <c r="A639">
        <v>638</v>
      </c>
      <c r="B639">
        <v>215.80338599999999</v>
      </c>
      <c r="C639">
        <v>6.6302680000000001</v>
      </c>
    </row>
    <row r="640" spans="1:9" x14ac:dyDescent="0.25">
      <c r="A640">
        <v>639</v>
      </c>
      <c r="B640">
        <v>215.86424700000001</v>
      </c>
      <c r="C640">
        <v>6.6339870000000003</v>
      </c>
    </row>
    <row r="641" spans="1:9" x14ac:dyDescent="0.25">
      <c r="A641">
        <v>640</v>
      </c>
      <c r="B641">
        <v>215.86854199999999</v>
      </c>
      <c r="C641">
        <v>6.651376</v>
      </c>
      <c r="D641">
        <v>210.09825000000001</v>
      </c>
      <c r="E641">
        <v>8.2158929999999994</v>
      </c>
    </row>
    <row r="642" spans="1:9" x14ac:dyDescent="0.25">
      <c r="A642">
        <v>641</v>
      </c>
      <c r="B642">
        <v>215.82753099999999</v>
      </c>
      <c r="C642">
        <v>6.6389100000000001</v>
      </c>
      <c r="D642">
        <v>210.07344699999999</v>
      </c>
      <c r="E642">
        <v>8.1683859999999999</v>
      </c>
    </row>
    <row r="643" spans="1:9" x14ac:dyDescent="0.25">
      <c r="A643">
        <v>642</v>
      </c>
      <c r="B643">
        <v>215.821246</v>
      </c>
      <c r="C643">
        <v>6.6040799999999997</v>
      </c>
      <c r="D643">
        <v>210.05325999999999</v>
      </c>
      <c r="E643">
        <v>8.1897789999999997</v>
      </c>
    </row>
    <row r="644" spans="1:9" x14ac:dyDescent="0.25">
      <c r="A644">
        <v>643</v>
      </c>
      <c r="B644">
        <v>215.760752</v>
      </c>
      <c r="C644">
        <v>6.6525809999999996</v>
      </c>
      <c r="D644">
        <v>210.06967</v>
      </c>
      <c r="E644">
        <v>8.1861610000000002</v>
      </c>
    </row>
    <row r="645" spans="1:9" x14ac:dyDescent="0.25">
      <c r="A645">
        <v>644</v>
      </c>
      <c r="D645">
        <v>210.100089</v>
      </c>
      <c r="E645">
        <v>8.2309420000000006</v>
      </c>
    </row>
    <row r="646" spans="1:9" x14ac:dyDescent="0.25">
      <c r="A646">
        <v>645</v>
      </c>
      <c r="D646">
        <v>210.09888000000001</v>
      </c>
      <c r="E646">
        <v>8.2205080000000006</v>
      </c>
    </row>
    <row r="647" spans="1:9" x14ac:dyDescent="0.25">
      <c r="A647">
        <v>646</v>
      </c>
      <c r="D647">
        <v>210.16447299999999</v>
      </c>
      <c r="E647">
        <v>8.2377070000000003</v>
      </c>
      <c r="F647">
        <v>213.41203999999999</v>
      </c>
      <c r="G647">
        <v>5.3133619999999997</v>
      </c>
    </row>
    <row r="648" spans="1:9" x14ac:dyDescent="0.25">
      <c r="A648">
        <v>647</v>
      </c>
      <c r="D648">
        <v>210.261279</v>
      </c>
      <c r="E648">
        <v>8.202731</v>
      </c>
      <c r="F648">
        <v>213.39458300000001</v>
      </c>
      <c r="G648">
        <v>5.3941150000000002</v>
      </c>
    </row>
    <row r="649" spans="1:9" x14ac:dyDescent="0.25">
      <c r="A649">
        <v>648</v>
      </c>
      <c r="D649">
        <v>210.09825000000001</v>
      </c>
      <c r="E649">
        <v>8.2158929999999994</v>
      </c>
      <c r="F649">
        <v>213.36337900000001</v>
      </c>
      <c r="G649">
        <v>5.3863019999999997</v>
      </c>
    </row>
    <row r="650" spans="1:9" x14ac:dyDescent="0.25">
      <c r="A650">
        <v>649</v>
      </c>
      <c r="F650">
        <v>213.38168200000001</v>
      </c>
      <c r="G650">
        <v>5.3505919999999998</v>
      </c>
      <c r="H650">
        <v>210.87662</v>
      </c>
      <c r="I650">
        <v>8.9692519999999991</v>
      </c>
    </row>
    <row r="651" spans="1:9" x14ac:dyDescent="0.25">
      <c r="A651">
        <v>650</v>
      </c>
      <c r="F651">
        <v>213.393531</v>
      </c>
      <c r="G651">
        <v>5.3424639999999997</v>
      </c>
      <c r="H651">
        <v>210.850505</v>
      </c>
      <c r="I651">
        <v>8.9687789999999996</v>
      </c>
    </row>
    <row r="652" spans="1:9" x14ac:dyDescent="0.25">
      <c r="A652">
        <v>651</v>
      </c>
      <c r="F652">
        <v>213.43296700000002</v>
      </c>
      <c r="G652">
        <v>5.3881889999999997</v>
      </c>
      <c r="H652">
        <v>210.884276</v>
      </c>
      <c r="I652">
        <v>8.9754389999999997</v>
      </c>
    </row>
    <row r="653" spans="1:9" x14ac:dyDescent="0.25">
      <c r="A653">
        <v>652</v>
      </c>
      <c r="F653">
        <v>213.430136</v>
      </c>
      <c r="G653">
        <v>5.3807429999999998</v>
      </c>
      <c r="H653">
        <v>210.93739199999999</v>
      </c>
      <c r="I653">
        <v>8.9689890000000005</v>
      </c>
    </row>
    <row r="654" spans="1:9" x14ac:dyDescent="0.25">
      <c r="A654">
        <v>653</v>
      </c>
      <c r="F654">
        <v>213.39626200000001</v>
      </c>
      <c r="G654">
        <v>5.3708850000000004</v>
      </c>
      <c r="H654">
        <v>210.90415100000001</v>
      </c>
      <c r="I654">
        <v>8.9718210000000003</v>
      </c>
    </row>
    <row r="655" spans="1:9" x14ac:dyDescent="0.25">
      <c r="A655">
        <v>654</v>
      </c>
      <c r="F655">
        <v>213.41203999999999</v>
      </c>
      <c r="G655">
        <v>5.3133619999999997</v>
      </c>
      <c r="H655">
        <v>210.914637</v>
      </c>
      <c r="I655">
        <v>9.0100990000000003</v>
      </c>
    </row>
    <row r="656" spans="1:9" x14ac:dyDescent="0.25">
      <c r="A656">
        <v>655</v>
      </c>
      <c r="H656">
        <v>210.92942299999999</v>
      </c>
      <c r="I656">
        <v>8.9839859999999998</v>
      </c>
    </row>
    <row r="657" spans="1:9" x14ac:dyDescent="0.25">
      <c r="A657">
        <v>656</v>
      </c>
      <c r="B657">
        <v>194.129222</v>
      </c>
      <c r="C657">
        <v>6.1521929999999996</v>
      </c>
      <c r="H657">
        <v>210.90126700000002</v>
      </c>
      <c r="I657">
        <v>9.0166020000000007</v>
      </c>
    </row>
    <row r="658" spans="1:9" x14ac:dyDescent="0.25">
      <c r="A658">
        <v>657</v>
      </c>
      <c r="B658">
        <v>194.113383</v>
      </c>
      <c r="C658">
        <v>6.1052090000000003</v>
      </c>
      <c r="H658">
        <v>210.87662</v>
      </c>
      <c r="I658">
        <v>8.9692519999999991</v>
      </c>
    </row>
    <row r="659" spans="1:9" x14ac:dyDescent="0.25">
      <c r="A659">
        <v>658</v>
      </c>
      <c r="B659">
        <v>194.10897700000001</v>
      </c>
      <c r="C659">
        <v>6.1208879999999999</v>
      </c>
    </row>
    <row r="660" spans="1:9" x14ac:dyDescent="0.25">
      <c r="A660">
        <v>659</v>
      </c>
      <c r="B660">
        <v>194.10200399999999</v>
      </c>
      <c r="C660">
        <v>6.1268130000000003</v>
      </c>
    </row>
    <row r="661" spans="1:9" x14ac:dyDescent="0.25">
      <c r="A661">
        <v>660</v>
      </c>
      <c r="B661">
        <v>194.10834800000001</v>
      </c>
      <c r="C661">
        <v>6.104895</v>
      </c>
    </row>
    <row r="662" spans="1:9" x14ac:dyDescent="0.25">
      <c r="A662">
        <v>661</v>
      </c>
      <c r="B662">
        <v>194.13441</v>
      </c>
      <c r="C662">
        <v>6.0782040000000004</v>
      </c>
    </row>
    <row r="663" spans="1:9" x14ac:dyDescent="0.25">
      <c r="A663">
        <v>662</v>
      </c>
      <c r="B663">
        <v>194.14615499999999</v>
      </c>
      <c r="C663">
        <v>6.057334</v>
      </c>
    </row>
    <row r="664" spans="1:9" x14ac:dyDescent="0.25">
      <c r="A664">
        <v>663</v>
      </c>
      <c r="B664">
        <v>194.12895800000001</v>
      </c>
      <c r="C664">
        <v>6.0481059999999998</v>
      </c>
      <c r="D664">
        <v>188.016513</v>
      </c>
      <c r="E664">
        <v>7.3116209999999997</v>
      </c>
    </row>
    <row r="665" spans="1:9" x14ac:dyDescent="0.25">
      <c r="A665">
        <v>664</v>
      </c>
      <c r="B665">
        <v>194.129222</v>
      </c>
      <c r="C665">
        <v>6.1521929999999996</v>
      </c>
      <c r="D665">
        <v>187.99894599999999</v>
      </c>
      <c r="E665">
        <v>7.3217939999999997</v>
      </c>
    </row>
    <row r="666" spans="1:9" x14ac:dyDescent="0.25">
      <c r="A666">
        <v>665</v>
      </c>
      <c r="B666">
        <v>194.129222</v>
      </c>
      <c r="C666">
        <v>6.1521929999999996</v>
      </c>
      <c r="D666">
        <v>187.979964</v>
      </c>
      <c r="E666">
        <v>7.3200640000000003</v>
      </c>
    </row>
    <row r="667" spans="1:9" x14ac:dyDescent="0.25">
      <c r="A667">
        <v>666</v>
      </c>
      <c r="D667">
        <v>187.988719</v>
      </c>
      <c r="E667">
        <v>7.3133520000000001</v>
      </c>
    </row>
    <row r="668" spans="1:9" x14ac:dyDescent="0.25">
      <c r="A668">
        <v>667</v>
      </c>
      <c r="D668">
        <v>188.02830800000001</v>
      </c>
      <c r="E668">
        <v>7.3194869999999996</v>
      </c>
    </row>
    <row r="669" spans="1:9" x14ac:dyDescent="0.25">
      <c r="A669">
        <v>668</v>
      </c>
      <c r="D669">
        <v>188.01142400000001</v>
      </c>
      <c r="E669">
        <v>7.3252550000000003</v>
      </c>
      <c r="F669">
        <v>191.76720299999999</v>
      </c>
      <c r="G669">
        <v>4.822082</v>
      </c>
    </row>
    <row r="670" spans="1:9" x14ac:dyDescent="0.25">
      <c r="A670">
        <v>669</v>
      </c>
      <c r="D670">
        <v>187.939742</v>
      </c>
      <c r="E670">
        <v>7.2943170000000004</v>
      </c>
      <c r="F670">
        <v>191.78791699999999</v>
      </c>
      <c r="G670">
        <v>4.8965949999999996</v>
      </c>
    </row>
    <row r="671" spans="1:9" x14ac:dyDescent="0.25">
      <c r="A671">
        <v>670</v>
      </c>
      <c r="D671">
        <v>188.016513</v>
      </c>
      <c r="E671">
        <v>7.3116209999999997</v>
      </c>
      <c r="F671">
        <v>191.76138600000002</v>
      </c>
      <c r="G671">
        <v>4.878609</v>
      </c>
      <c r="H671">
        <v>188.38356999999999</v>
      </c>
      <c r="I671">
        <v>8.5433610000000009</v>
      </c>
    </row>
    <row r="672" spans="1:9" x14ac:dyDescent="0.25">
      <c r="A672">
        <v>671</v>
      </c>
      <c r="F672">
        <v>191.79825099999999</v>
      </c>
      <c r="G672">
        <v>4.8496639999999998</v>
      </c>
      <c r="H672">
        <v>188.32825</v>
      </c>
      <c r="I672">
        <v>8.5205509999999993</v>
      </c>
    </row>
    <row r="673" spans="1:9" x14ac:dyDescent="0.25">
      <c r="A673">
        <v>672</v>
      </c>
      <c r="F673">
        <v>191.81765200000001</v>
      </c>
      <c r="G673">
        <v>4.828322</v>
      </c>
      <c r="H673">
        <v>188.24335400000001</v>
      </c>
      <c r="I673">
        <v>8.5430969999999995</v>
      </c>
    </row>
    <row r="674" spans="1:9" x14ac:dyDescent="0.25">
      <c r="A674">
        <v>673</v>
      </c>
      <c r="F674">
        <v>191.831862</v>
      </c>
      <c r="G674">
        <v>4.8140070000000001</v>
      </c>
      <c r="H674">
        <v>188.22851400000002</v>
      </c>
      <c r="I674">
        <v>8.5774439999999998</v>
      </c>
    </row>
    <row r="675" spans="1:9" x14ac:dyDescent="0.25">
      <c r="A675">
        <v>674</v>
      </c>
      <c r="F675">
        <v>191.860331</v>
      </c>
      <c r="G675">
        <v>4.8324119999999997</v>
      </c>
      <c r="H675">
        <v>188.28000500000002</v>
      </c>
      <c r="I675">
        <v>8.5899239999999999</v>
      </c>
    </row>
    <row r="676" spans="1:9" x14ac:dyDescent="0.25">
      <c r="A676">
        <v>675</v>
      </c>
      <c r="F676">
        <v>191.76316700000001</v>
      </c>
      <c r="G676">
        <v>4.8210329999999999</v>
      </c>
      <c r="H676">
        <v>188.30292</v>
      </c>
      <c r="I676">
        <v>8.5838940000000008</v>
      </c>
    </row>
    <row r="677" spans="1:9" x14ac:dyDescent="0.25">
      <c r="A677">
        <v>676</v>
      </c>
      <c r="F677">
        <v>191.76720299999999</v>
      </c>
      <c r="G677">
        <v>4.822082</v>
      </c>
      <c r="H677">
        <v>188.35960299999999</v>
      </c>
      <c r="I677">
        <v>8.5650689999999994</v>
      </c>
    </row>
    <row r="678" spans="1:9" x14ac:dyDescent="0.25">
      <c r="A678">
        <v>677</v>
      </c>
      <c r="H678">
        <v>188.33517000000001</v>
      </c>
      <c r="I678">
        <v>8.5836839999999999</v>
      </c>
    </row>
    <row r="679" spans="1:9" x14ac:dyDescent="0.25">
      <c r="A679">
        <v>678</v>
      </c>
      <c r="H679">
        <v>188.329509</v>
      </c>
      <c r="I679">
        <v>8.5761339999999997</v>
      </c>
    </row>
    <row r="680" spans="1:9" x14ac:dyDescent="0.25">
      <c r="A680">
        <v>679</v>
      </c>
      <c r="H680">
        <v>188.38356999999999</v>
      </c>
      <c r="I680">
        <v>8.5433610000000009</v>
      </c>
    </row>
    <row r="681" spans="1:9" x14ac:dyDescent="0.25">
      <c r="A681">
        <v>680</v>
      </c>
      <c r="B681">
        <v>168.995349</v>
      </c>
      <c r="C681">
        <v>5.7587070000000002</v>
      </c>
    </row>
    <row r="682" spans="1:9" x14ac:dyDescent="0.25">
      <c r="A682">
        <v>681</v>
      </c>
      <c r="B682">
        <v>168.92686500000002</v>
      </c>
      <c r="C682">
        <v>5.7959899999999998</v>
      </c>
    </row>
    <row r="683" spans="1:9" x14ac:dyDescent="0.25">
      <c r="A683">
        <v>682</v>
      </c>
      <c r="B683">
        <v>168.90903700000001</v>
      </c>
      <c r="C683">
        <v>5.78566</v>
      </c>
    </row>
    <row r="684" spans="1:9" x14ac:dyDescent="0.25">
      <c r="A684">
        <v>683</v>
      </c>
      <c r="B684">
        <v>168.97993200000002</v>
      </c>
      <c r="C684">
        <v>5.7857120000000002</v>
      </c>
    </row>
    <row r="685" spans="1:9" x14ac:dyDescent="0.25">
      <c r="A685">
        <v>684</v>
      </c>
      <c r="B685">
        <v>169.006202</v>
      </c>
      <c r="C685">
        <v>5.7877049999999999</v>
      </c>
    </row>
    <row r="686" spans="1:9" x14ac:dyDescent="0.25">
      <c r="A686">
        <v>685</v>
      </c>
      <c r="B686">
        <v>168.90961300000001</v>
      </c>
      <c r="C686">
        <v>5.7996080000000001</v>
      </c>
      <c r="D686">
        <v>164.91367200000002</v>
      </c>
      <c r="E686">
        <v>7.2785330000000004</v>
      </c>
    </row>
    <row r="687" spans="1:9" x14ac:dyDescent="0.25">
      <c r="A687">
        <v>686</v>
      </c>
      <c r="B687">
        <v>168.89556199999998</v>
      </c>
      <c r="C687">
        <v>5.7611720000000002</v>
      </c>
      <c r="D687">
        <v>164.906227</v>
      </c>
      <c r="E687">
        <v>7.2962569999999998</v>
      </c>
    </row>
    <row r="688" spans="1:9" x14ac:dyDescent="0.25">
      <c r="A688">
        <v>687</v>
      </c>
      <c r="B688">
        <v>168.93698599999999</v>
      </c>
      <c r="C688">
        <v>5.7711870000000003</v>
      </c>
      <c r="D688">
        <v>164.87549899999999</v>
      </c>
      <c r="E688">
        <v>7.2984600000000004</v>
      </c>
    </row>
    <row r="689" spans="1:9" x14ac:dyDescent="0.25">
      <c r="A689">
        <v>688</v>
      </c>
      <c r="B689">
        <v>168.995349</v>
      </c>
      <c r="C689">
        <v>5.7587070000000002</v>
      </c>
      <c r="D689">
        <v>164.88310100000001</v>
      </c>
      <c r="E689">
        <v>7.3109919999999997</v>
      </c>
    </row>
    <row r="690" spans="1:9" x14ac:dyDescent="0.25">
      <c r="A690">
        <v>689</v>
      </c>
      <c r="D690">
        <v>164.92269099999999</v>
      </c>
      <c r="E690">
        <v>7.2806309999999996</v>
      </c>
    </row>
    <row r="691" spans="1:9" x14ac:dyDescent="0.25">
      <c r="A691">
        <v>690</v>
      </c>
      <c r="D691">
        <v>164.861761</v>
      </c>
      <c r="E691">
        <v>7.3352170000000001</v>
      </c>
      <c r="F691">
        <v>167.28654</v>
      </c>
      <c r="G691">
        <v>4.3567590000000003</v>
      </c>
    </row>
    <row r="692" spans="1:9" x14ac:dyDescent="0.25">
      <c r="A692">
        <v>691</v>
      </c>
      <c r="D692">
        <v>164.91367200000002</v>
      </c>
      <c r="E692">
        <v>7.2785330000000004</v>
      </c>
      <c r="F692">
        <v>167.31931400000002</v>
      </c>
      <c r="G692">
        <v>4.3543469999999997</v>
      </c>
      <c r="H692">
        <v>165.30160000000001</v>
      </c>
      <c r="I692">
        <v>8.0318930000000002</v>
      </c>
    </row>
    <row r="693" spans="1:9" x14ac:dyDescent="0.25">
      <c r="A693">
        <v>692</v>
      </c>
      <c r="F693">
        <v>167.242965</v>
      </c>
      <c r="G693">
        <v>4.3310649999999997</v>
      </c>
      <c r="H693">
        <v>165.256766</v>
      </c>
      <c r="I693">
        <v>7.9117600000000001</v>
      </c>
    </row>
    <row r="694" spans="1:9" x14ac:dyDescent="0.25">
      <c r="A694">
        <v>693</v>
      </c>
      <c r="F694">
        <v>167.25596899999999</v>
      </c>
      <c r="G694">
        <v>4.345485</v>
      </c>
      <c r="H694">
        <v>165.2123</v>
      </c>
      <c r="I694">
        <v>7.9348840000000003</v>
      </c>
    </row>
    <row r="695" spans="1:9" x14ac:dyDescent="0.25">
      <c r="A695">
        <v>694</v>
      </c>
      <c r="F695">
        <v>167.284966</v>
      </c>
      <c r="G695">
        <v>4.3438590000000001</v>
      </c>
      <c r="H695">
        <v>165.225776</v>
      </c>
      <c r="I695">
        <v>7.9464199999999998</v>
      </c>
    </row>
    <row r="696" spans="1:9" x14ac:dyDescent="0.25">
      <c r="A696">
        <v>695</v>
      </c>
      <c r="F696">
        <v>167.348206</v>
      </c>
      <c r="G696">
        <v>4.3263980000000002</v>
      </c>
      <c r="H696">
        <v>165.30694800000001</v>
      </c>
      <c r="I696">
        <v>7.9754180000000003</v>
      </c>
    </row>
    <row r="697" spans="1:9" x14ac:dyDescent="0.25">
      <c r="A697">
        <v>696</v>
      </c>
      <c r="F697">
        <v>167.33766400000002</v>
      </c>
      <c r="G697">
        <v>4.3298589999999999</v>
      </c>
      <c r="H697">
        <v>165.29698500000001</v>
      </c>
      <c r="I697">
        <v>7.9859580000000001</v>
      </c>
    </row>
    <row r="698" spans="1:9" x14ac:dyDescent="0.25">
      <c r="A698">
        <v>697</v>
      </c>
      <c r="F698">
        <v>167.28654</v>
      </c>
      <c r="G698">
        <v>4.3567590000000003</v>
      </c>
      <c r="H698">
        <v>165.314132</v>
      </c>
      <c r="I698">
        <v>8.0261239999999994</v>
      </c>
    </row>
    <row r="699" spans="1:9" x14ac:dyDescent="0.25">
      <c r="A699">
        <v>698</v>
      </c>
      <c r="H699">
        <v>165.38088500000001</v>
      </c>
      <c r="I699">
        <v>7.9827070000000004</v>
      </c>
    </row>
    <row r="700" spans="1:9" x14ac:dyDescent="0.25">
      <c r="A700">
        <v>699</v>
      </c>
      <c r="H700">
        <v>165.30160000000001</v>
      </c>
      <c r="I700">
        <v>8.0318930000000002</v>
      </c>
    </row>
    <row r="701" spans="1:9" x14ac:dyDescent="0.25">
      <c r="A701">
        <v>700</v>
      </c>
    </row>
    <row r="702" spans="1:9" x14ac:dyDescent="0.25">
      <c r="A702">
        <v>701</v>
      </c>
      <c r="B702">
        <v>150.00895</v>
      </c>
      <c r="C702">
        <v>5.8113010000000003</v>
      </c>
    </row>
    <row r="703" spans="1:9" x14ac:dyDescent="0.25">
      <c r="A703">
        <v>702</v>
      </c>
      <c r="B703">
        <v>150.00895</v>
      </c>
      <c r="C703">
        <v>5.8113010000000003</v>
      </c>
    </row>
    <row r="704" spans="1:9" x14ac:dyDescent="0.25">
      <c r="A704">
        <v>703</v>
      </c>
      <c r="B704">
        <v>150.00895</v>
      </c>
      <c r="C704">
        <v>5.8113010000000003</v>
      </c>
    </row>
    <row r="705" spans="1:9" x14ac:dyDescent="0.25">
      <c r="A705">
        <v>704</v>
      </c>
      <c r="B705">
        <v>150.00895</v>
      </c>
      <c r="C705">
        <v>5.8113010000000003</v>
      </c>
    </row>
    <row r="706" spans="1:9" x14ac:dyDescent="0.25">
      <c r="A706">
        <v>705</v>
      </c>
      <c r="B706">
        <v>150.00895</v>
      </c>
      <c r="C706">
        <v>5.8113010000000003</v>
      </c>
    </row>
    <row r="707" spans="1:9" x14ac:dyDescent="0.25">
      <c r="A707">
        <v>706</v>
      </c>
      <c r="B707">
        <v>150.00895</v>
      </c>
      <c r="C707">
        <v>5.8113010000000003</v>
      </c>
      <c r="D707">
        <v>134.62342100000001</v>
      </c>
      <c r="E707">
        <v>4.8092639999999998</v>
      </c>
    </row>
    <row r="708" spans="1:9" x14ac:dyDescent="0.25">
      <c r="A708">
        <v>707</v>
      </c>
      <c r="B708">
        <v>150.00895</v>
      </c>
      <c r="C708">
        <v>5.8113010000000003</v>
      </c>
      <c r="D708">
        <v>134.61985800000002</v>
      </c>
      <c r="E708">
        <v>4.8705150000000001</v>
      </c>
    </row>
    <row r="709" spans="1:9" x14ac:dyDescent="0.25">
      <c r="A709">
        <v>708</v>
      </c>
      <c r="B709">
        <v>150.00895</v>
      </c>
      <c r="C709">
        <v>5.8113010000000003</v>
      </c>
      <c r="D709">
        <v>134.61938500000002</v>
      </c>
      <c r="E709">
        <v>4.8727910000000003</v>
      </c>
    </row>
    <row r="710" spans="1:9" x14ac:dyDescent="0.25">
      <c r="A710">
        <v>709</v>
      </c>
      <c r="D710">
        <v>134.66909800000002</v>
      </c>
      <c r="E710">
        <v>4.8423210000000001</v>
      </c>
    </row>
    <row r="711" spans="1:9" x14ac:dyDescent="0.25">
      <c r="A711">
        <v>710</v>
      </c>
      <c r="D711">
        <v>134.79646300000002</v>
      </c>
      <c r="E711">
        <v>4.8357510000000001</v>
      </c>
    </row>
    <row r="712" spans="1:9" x14ac:dyDescent="0.25">
      <c r="A712">
        <v>711</v>
      </c>
      <c r="D712">
        <v>134.62342100000001</v>
      </c>
      <c r="E712">
        <v>4.8092639999999998</v>
      </c>
      <c r="F712">
        <v>136.62193300000001</v>
      </c>
      <c r="G712">
        <v>1.977921</v>
      </c>
    </row>
    <row r="713" spans="1:9" x14ac:dyDescent="0.25">
      <c r="A713">
        <v>712</v>
      </c>
      <c r="F713">
        <v>136.62193300000001</v>
      </c>
      <c r="G713">
        <v>1.977921</v>
      </c>
    </row>
    <row r="714" spans="1:9" x14ac:dyDescent="0.25">
      <c r="A714">
        <v>713</v>
      </c>
      <c r="F714">
        <v>136.62193300000001</v>
      </c>
      <c r="G714">
        <v>1.977921</v>
      </c>
      <c r="H714">
        <v>134.05597700000001</v>
      </c>
      <c r="I714">
        <v>5.629734</v>
      </c>
    </row>
    <row r="715" spans="1:9" x14ac:dyDescent="0.25">
      <c r="A715">
        <v>714</v>
      </c>
      <c r="F715">
        <v>136.62193300000001</v>
      </c>
      <c r="G715">
        <v>1.977921</v>
      </c>
      <c r="H715">
        <v>133.96973800000001</v>
      </c>
      <c r="I715">
        <v>5.6017989999999998</v>
      </c>
    </row>
    <row r="716" spans="1:9" x14ac:dyDescent="0.25">
      <c r="A716">
        <v>715</v>
      </c>
      <c r="F716">
        <v>136.62193300000001</v>
      </c>
      <c r="G716">
        <v>1.977921</v>
      </c>
      <c r="H716">
        <v>134.01366000000002</v>
      </c>
      <c r="I716">
        <v>5.6205249999999998</v>
      </c>
    </row>
    <row r="717" spans="1:9" x14ac:dyDescent="0.25">
      <c r="A717">
        <v>716</v>
      </c>
      <c r="F717">
        <v>136.62193300000001</v>
      </c>
      <c r="G717">
        <v>1.977921</v>
      </c>
      <c r="H717">
        <v>134.08535800000001</v>
      </c>
      <c r="I717">
        <v>5.6397180000000002</v>
      </c>
    </row>
    <row r="718" spans="1:9" x14ac:dyDescent="0.25">
      <c r="A718">
        <v>717</v>
      </c>
      <c r="F718">
        <v>136.62193300000001</v>
      </c>
      <c r="G718">
        <v>1.977921</v>
      </c>
      <c r="H718">
        <v>134.00465400000002</v>
      </c>
      <c r="I718">
        <v>5.6350619999999996</v>
      </c>
    </row>
    <row r="719" spans="1:9" x14ac:dyDescent="0.25">
      <c r="A719">
        <v>718</v>
      </c>
      <c r="F719">
        <v>136.62193300000001</v>
      </c>
      <c r="G719">
        <v>1.977921</v>
      </c>
      <c r="H719">
        <v>134.01790199999999</v>
      </c>
      <c r="I719">
        <v>5.6623760000000001</v>
      </c>
    </row>
    <row r="720" spans="1:9" x14ac:dyDescent="0.25">
      <c r="A720">
        <v>719</v>
      </c>
      <c r="H720">
        <v>134.05597700000001</v>
      </c>
      <c r="I720">
        <v>5.629734</v>
      </c>
    </row>
    <row r="721" spans="1:9" x14ac:dyDescent="0.25">
      <c r="A721">
        <v>720</v>
      </c>
    </row>
    <row r="722" spans="1:9" x14ac:dyDescent="0.25">
      <c r="A722">
        <v>721</v>
      </c>
    </row>
    <row r="723" spans="1:9" x14ac:dyDescent="0.25">
      <c r="A723">
        <v>722</v>
      </c>
      <c r="B723">
        <v>113.062927</v>
      </c>
      <c r="C723">
        <v>4.2531970000000001</v>
      </c>
    </row>
    <row r="724" spans="1:9" x14ac:dyDescent="0.25">
      <c r="A724">
        <v>723</v>
      </c>
      <c r="B724">
        <v>113.04952600000001</v>
      </c>
      <c r="C724">
        <v>4.2233999999999998</v>
      </c>
    </row>
    <row r="725" spans="1:9" x14ac:dyDescent="0.25">
      <c r="A725">
        <v>724</v>
      </c>
      <c r="B725">
        <v>113.067688</v>
      </c>
      <c r="C725">
        <v>4.2091729999999998</v>
      </c>
    </row>
    <row r="726" spans="1:9" x14ac:dyDescent="0.25">
      <c r="A726">
        <v>725</v>
      </c>
      <c r="B726">
        <v>113.075344</v>
      </c>
      <c r="C726">
        <v>4.2010509999999996</v>
      </c>
      <c r="D726">
        <v>109.13398700000002</v>
      </c>
      <c r="E726">
        <v>5.9012229999999999</v>
      </c>
    </row>
    <row r="727" spans="1:9" x14ac:dyDescent="0.25">
      <c r="A727">
        <v>726</v>
      </c>
      <c r="B727">
        <v>113.067013</v>
      </c>
      <c r="C727">
        <v>4.2185879999999996</v>
      </c>
      <c r="D727">
        <v>109.12400400000001</v>
      </c>
      <c r="E727">
        <v>5.829523</v>
      </c>
    </row>
    <row r="728" spans="1:9" x14ac:dyDescent="0.25">
      <c r="A728">
        <v>727</v>
      </c>
      <c r="B728">
        <v>113.07896400000001</v>
      </c>
      <c r="C728">
        <v>4.200482</v>
      </c>
      <c r="D728">
        <v>109.138744</v>
      </c>
      <c r="E728">
        <v>5.815296</v>
      </c>
    </row>
    <row r="729" spans="1:9" x14ac:dyDescent="0.25">
      <c r="A729">
        <v>728</v>
      </c>
      <c r="B729">
        <v>113.116882</v>
      </c>
      <c r="C729">
        <v>4.2309010000000002</v>
      </c>
      <c r="D729">
        <v>109.1045</v>
      </c>
      <c r="E729">
        <v>5.8455599999999999</v>
      </c>
    </row>
    <row r="730" spans="1:9" x14ac:dyDescent="0.25">
      <c r="A730">
        <v>729</v>
      </c>
      <c r="B730">
        <v>113.062927</v>
      </c>
      <c r="C730">
        <v>4.2531970000000001</v>
      </c>
      <c r="D730">
        <v>109.10062000000001</v>
      </c>
      <c r="E730">
        <v>5.8708049999999998</v>
      </c>
    </row>
    <row r="731" spans="1:9" x14ac:dyDescent="0.25">
      <c r="A731">
        <v>730</v>
      </c>
      <c r="D731">
        <v>109.106415</v>
      </c>
      <c r="E731">
        <v>5.8671319999999998</v>
      </c>
    </row>
    <row r="732" spans="1:9" x14ac:dyDescent="0.25">
      <c r="A732">
        <v>731</v>
      </c>
      <c r="D732">
        <v>109.13398700000002</v>
      </c>
      <c r="E732">
        <v>5.9012229999999999</v>
      </c>
    </row>
    <row r="733" spans="1:9" x14ac:dyDescent="0.25">
      <c r="A733">
        <v>732</v>
      </c>
      <c r="F733">
        <v>109.015209</v>
      </c>
      <c r="G733">
        <v>3.2057280000000001</v>
      </c>
      <c r="H733">
        <v>107.72615400000001</v>
      </c>
      <c r="I733">
        <v>7.0712460000000004</v>
      </c>
    </row>
    <row r="734" spans="1:9" x14ac:dyDescent="0.25">
      <c r="A734">
        <v>733</v>
      </c>
      <c r="F734">
        <v>109.06528900000001</v>
      </c>
      <c r="G734">
        <v>3.2768079999999999</v>
      </c>
      <c r="H734">
        <v>107.692993</v>
      </c>
      <c r="I734">
        <v>7.1041470000000002</v>
      </c>
    </row>
    <row r="735" spans="1:9" x14ac:dyDescent="0.25">
      <c r="A735">
        <v>734</v>
      </c>
      <c r="F735">
        <v>109.12845200000001</v>
      </c>
      <c r="G735">
        <v>3.2754110000000001</v>
      </c>
      <c r="H735">
        <v>107.717567</v>
      </c>
      <c r="I735">
        <v>7.117184</v>
      </c>
    </row>
    <row r="736" spans="1:9" x14ac:dyDescent="0.25">
      <c r="A736">
        <v>735</v>
      </c>
      <c r="F736">
        <v>109.052818</v>
      </c>
      <c r="G736">
        <v>3.2660469999999999</v>
      </c>
      <c r="H736">
        <v>107.72972100000001</v>
      </c>
      <c r="I736">
        <v>7.1532400000000003</v>
      </c>
    </row>
    <row r="737" spans="1:9" x14ac:dyDescent="0.25">
      <c r="A737">
        <v>736</v>
      </c>
      <c r="F737">
        <v>109.062286</v>
      </c>
      <c r="G737">
        <v>3.2564769999999998</v>
      </c>
      <c r="H737">
        <v>107.65978200000001</v>
      </c>
      <c r="I737">
        <v>7.1640009999999998</v>
      </c>
    </row>
    <row r="738" spans="1:9" x14ac:dyDescent="0.25">
      <c r="A738">
        <v>737</v>
      </c>
      <c r="F738">
        <v>109.07335700000002</v>
      </c>
      <c r="G738">
        <v>3.2857059999999998</v>
      </c>
      <c r="H738">
        <v>107.69278700000001</v>
      </c>
      <c r="I738">
        <v>7.1398429999999999</v>
      </c>
    </row>
    <row r="739" spans="1:9" x14ac:dyDescent="0.25">
      <c r="A739">
        <v>738</v>
      </c>
      <c r="F739">
        <v>108.98970800000001</v>
      </c>
      <c r="G739">
        <v>3.186277</v>
      </c>
      <c r="H739">
        <v>107.70002700000001</v>
      </c>
      <c r="I739">
        <v>7.1317719999999998</v>
      </c>
    </row>
    <row r="740" spans="1:9" x14ac:dyDescent="0.25">
      <c r="A740">
        <v>739</v>
      </c>
      <c r="F740">
        <v>109.015209</v>
      </c>
      <c r="G740">
        <v>3.2057280000000001</v>
      </c>
      <c r="H740">
        <v>107.71384</v>
      </c>
      <c r="I740">
        <v>7.141032</v>
      </c>
    </row>
    <row r="741" spans="1:9" x14ac:dyDescent="0.25">
      <c r="A741">
        <v>740</v>
      </c>
      <c r="H741">
        <v>107.72615400000001</v>
      </c>
      <c r="I741">
        <v>7.0712460000000004</v>
      </c>
    </row>
    <row r="742" spans="1:9" x14ac:dyDescent="0.25">
      <c r="A742">
        <v>741</v>
      </c>
    </row>
    <row r="743" spans="1:9" x14ac:dyDescent="0.25">
      <c r="A743">
        <v>742</v>
      </c>
      <c r="B743">
        <v>87.585184000000012</v>
      </c>
      <c r="C743">
        <v>4.9573219999999996</v>
      </c>
    </row>
    <row r="744" spans="1:9" x14ac:dyDescent="0.25">
      <c r="A744">
        <v>743</v>
      </c>
      <c r="B744">
        <v>87.49610100000001</v>
      </c>
      <c r="C744">
        <v>4.93668</v>
      </c>
    </row>
    <row r="745" spans="1:9" x14ac:dyDescent="0.25">
      <c r="A745">
        <v>744</v>
      </c>
      <c r="B745">
        <v>87.549955000000011</v>
      </c>
      <c r="C745">
        <v>4.9091589999999998</v>
      </c>
    </row>
    <row r="746" spans="1:9" x14ac:dyDescent="0.25">
      <c r="A746">
        <v>745</v>
      </c>
      <c r="B746">
        <v>87.549385000000001</v>
      </c>
      <c r="C746">
        <v>4.928248</v>
      </c>
      <c r="D746">
        <v>83.959755000000001</v>
      </c>
      <c r="E746">
        <v>6.1594689999999996</v>
      </c>
    </row>
    <row r="747" spans="1:9" x14ac:dyDescent="0.25">
      <c r="A747">
        <v>746</v>
      </c>
      <c r="B747">
        <v>87.502413000000004</v>
      </c>
      <c r="C747">
        <v>4.9343009999999996</v>
      </c>
      <c r="D747">
        <v>83.968911000000006</v>
      </c>
      <c r="E747">
        <v>6.137276</v>
      </c>
    </row>
    <row r="748" spans="1:9" x14ac:dyDescent="0.25">
      <c r="A748">
        <v>747</v>
      </c>
      <c r="B748">
        <v>87.503811000000013</v>
      </c>
      <c r="C748">
        <v>4.8647729999999996</v>
      </c>
      <c r="D748">
        <v>83.966066000000012</v>
      </c>
      <c r="E748">
        <v>6.1437429999999997</v>
      </c>
    </row>
    <row r="749" spans="1:9" x14ac:dyDescent="0.25">
      <c r="A749">
        <v>748</v>
      </c>
      <c r="B749">
        <v>87.585184000000012</v>
      </c>
      <c r="C749">
        <v>4.9573219999999996</v>
      </c>
      <c r="D749">
        <v>83.963067000000009</v>
      </c>
      <c r="E749">
        <v>6.1931469999999997</v>
      </c>
    </row>
    <row r="750" spans="1:9" x14ac:dyDescent="0.25">
      <c r="A750">
        <v>749</v>
      </c>
      <c r="D750">
        <v>83.982723000000007</v>
      </c>
      <c r="E750">
        <v>6.1229979999999999</v>
      </c>
    </row>
    <row r="751" spans="1:9" x14ac:dyDescent="0.25">
      <c r="A751">
        <v>750</v>
      </c>
      <c r="D751">
        <v>83.951064000000002</v>
      </c>
      <c r="E751">
        <v>6.114255</v>
      </c>
    </row>
    <row r="752" spans="1:9" x14ac:dyDescent="0.25">
      <c r="A752">
        <v>751</v>
      </c>
      <c r="D752">
        <v>83.959755000000001</v>
      </c>
      <c r="E752">
        <v>6.1594689999999996</v>
      </c>
    </row>
    <row r="753" spans="1:9" x14ac:dyDescent="0.25">
      <c r="A753">
        <v>752</v>
      </c>
      <c r="F753">
        <v>83.209590000000006</v>
      </c>
      <c r="G753">
        <v>3.9167320000000001</v>
      </c>
    </row>
    <row r="754" spans="1:9" x14ac:dyDescent="0.25">
      <c r="A754">
        <v>753</v>
      </c>
      <c r="F754">
        <v>83.189260000000004</v>
      </c>
      <c r="G754">
        <v>3.9693960000000001</v>
      </c>
      <c r="H754">
        <v>81.869887000000006</v>
      </c>
      <c r="I754">
        <v>7.310092</v>
      </c>
    </row>
    <row r="755" spans="1:9" x14ac:dyDescent="0.25">
      <c r="A755">
        <v>754</v>
      </c>
      <c r="F755">
        <v>83.162203000000005</v>
      </c>
      <c r="G755">
        <v>3.9151799999999999</v>
      </c>
      <c r="H755">
        <v>81.869782000000001</v>
      </c>
      <c r="I755">
        <v>7.2827260000000003</v>
      </c>
    </row>
    <row r="756" spans="1:9" x14ac:dyDescent="0.25">
      <c r="A756">
        <v>755</v>
      </c>
      <c r="F756">
        <v>83.176171000000011</v>
      </c>
      <c r="G756">
        <v>3.8659319999999999</v>
      </c>
      <c r="H756">
        <v>81.917842000000007</v>
      </c>
      <c r="I756">
        <v>7.2680340000000001</v>
      </c>
    </row>
    <row r="757" spans="1:9" x14ac:dyDescent="0.25">
      <c r="A757">
        <v>756</v>
      </c>
      <c r="F757">
        <v>83.207158000000007</v>
      </c>
      <c r="G757">
        <v>3.9037480000000002</v>
      </c>
      <c r="H757">
        <v>81.831243000000001</v>
      </c>
      <c r="I757">
        <v>7.2696899999999998</v>
      </c>
    </row>
    <row r="758" spans="1:9" x14ac:dyDescent="0.25">
      <c r="A758">
        <v>757</v>
      </c>
      <c r="F758">
        <v>83.241664000000014</v>
      </c>
      <c r="G758">
        <v>3.9055580000000001</v>
      </c>
      <c r="H758">
        <v>81.874387000000013</v>
      </c>
      <c r="I758">
        <v>7.3178520000000002</v>
      </c>
    </row>
    <row r="759" spans="1:9" x14ac:dyDescent="0.25">
      <c r="A759">
        <v>758</v>
      </c>
      <c r="F759">
        <v>83.172135000000011</v>
      </c>
      <c r="G759">
        <v>3.9249580000000002</v>
      </c>
      <c r="H759">
        <v>81.868179000000012</v>
      </c>
      <c r="I759">
        <v>7.3046600000000002</v>
      </c>
    </row>
    <row r="760" spans="1:9" x14ac:dyDescent="0.25">
      <c r="A760">
        <v>759</v>
      </c>
      <c r="F760">
        <v>83.077208000000013</v>
      </c>
      <c r="G760">
        <v>3.944874</v>
      </c>
      <c r="H760">
        <v>81.875216000000009</v>
      </c>
      <c r="I760">
        <v>7.3022809999999998</v>
      </c>
    </row>
    <row r="761" spans="1:9" x14ac:dyDescent="0.25">
      <c r="A761">
        <v>760</v>
      </c>
      <c r="F761">
        <v>83.209590000000006</v>
      </c>
      <c r="G761">
        <v>3.9167320000000001</v>
      </c>
      <c r="H761">
        <v>81.832226000000006</v>
      </c>
      <c r="I761">
        <v>7.3052289999999998</v>
      </c>
    </row>
    <row r="762" spans="1:9" x14ac:dyDescent="0.25">
      <c r="A762">
        <v>761</v>
      </c>
      <c r="B762">
        <v>66.226341000000019</v>
      </c>
      <c r="C762">
        <v>5.183764</v>
      </c>
      <c r="H762">
        <v>81.869887000000006</v>
      </c>
      <c r="I762">
        <v>7.310092</v>
      </c>
    </row>
    <row r="763" spans="1:9" x14ac:dyDescent="0.25">
      <c r="A763">
        <v>762</v>
      </c>
      <c r="B763">
        <v>66.318409000000003</v>
      </c>
      <c r="C763">
        <v>5.1966739999999998</v>
      </c>
    </row>
    <row r="764" spans="1:9" x14ac:dyDescent="0.25">
      <c r="A764">
        <v>763</v>
      </c>
      <c r="B764">
        <v>66.281593000000015</v>
      </c>
      <c r="C764">
        <v>5.2016150000000003</v>
      </c>
    </row>
    <row r="765" spans="1:9" x14ac:dyDescent="0.25">
      <c r="A765">
        <v>764</v>
      </c>
      <c r="B765">
        <v>66.29885800000001</v>
      </c>
      <c r="C765">
        <v>5.1831800000000001</v>
      </c>
      <c r="D765">
        <v>61.907627000000012</v>
      </c>
      <c r="E765">
        <v>6.4168180000000001</v>
      </c>
    </row>
    <row r="766" spans="1:9" x14ac:dyDescent="0.25">
      <c r="A766">
        <v>765</v>
      </c>
      <c r="B766">
        <v>66.255882000000014</v>
      </c>
      <c r="C766">
        <v>5.181108</v>
      </c>
      <c r="D766">
        <v>61.923244000000011</v>
      </c>
      <c r="E766">
        <v>6.3891920000000004</v>
      </c>
    </row>
    <row r="767" spans="1:9" x14ac:dyDescent="0.25">
      <c r="A767">
        <v>766</v>
      </c>
      <c r="B767">
        <v>66.181770000000014</v>
      </c>
      <c r="C767">
        <v>5.191999</v>
      </c>
      <c r="D767">
        <v>61.913738000000009</v>
      </c>
      <c r="E767">
        <v>6.3940799999999998</v>
      </c>
    </row>
    <row r="768" spans="1:9" x14ac:dyDescent="0.25">
      <c r="A768">
        <v>767</v>
      </c>
      <c r="B768">
        <v>66.345607000000001</v>
      </c>
      <c r="C768">
        <v>5.1602290000000002</v>
      </c>
      <c r="D768">
        <v>61.920429000000013</v>
      </c>
      <c r="E768">
        <v>6.3983829999999999</v>
      </c>
    </row>
    <row r="769" spans="1:9" x14ac:dyDescent="0.25">
      <c r="A769">
        <v>768</v>
      </c>
      <c r="B769">
        <v>66.226341000000019</v>
      </c>
      <c r="C769">
        <v>5.183764</v>
      </c>
      <c r="D769">
        <v>61.90385400000001</v>
      </c>
      <c r="E769">
        <v>6.414161</v>
      </c>
    </row>
    <row r="770" spans="1:9" x14ac:dyDescent="0.25">
      <c r="A770">
        <v>769</v>
      </c>
      <c r="D770">
        <v>61.914268000000014</v>
      </c>
      <c r="E770">
        <v>6.4171360000000002</v>
      </c>
    </row>
    <row r="771" spans="1:9" x14ac:dyDescent="0.25">
      <c r="A771">
        <v>770</v>
      </c>
      <c r="D771">
        <v>61.931377000000012</v>
      </c>
      <c r="E771">
        <v>6.4123549999999998</v>
      </c>
    </row>
    <row r="772" spans="1:9" x14ac:dyDescent="0.25">
      <c r="A772">
        <v>771</v>
      </c>
      <c r="D772">
        <v>61.90603200000001</v>
      </c>
      <c r="E772">
        <v>6.350676</v>
      </c>
    </row>
    <row r="773" spans="1:9" x14ac:dyDescent="0.25">
      <c r="A773">
        <v>772</v>
      </c>
      <c r="D773">
        <v>61.907627000000012</v>
      </c>
      <c r="E773">
        <v>6.4168180000000001</v>
      </c>
    </row>
    <row r="774" spans="1:9" x14ac:dyDescent="0.25">
      <c r="A774">
        <v>773</v>
      </c>
      <c r="F774">
        <v>61.14447400000001</v>
      </c>
      <c r="G774">
        <v>4.4609860000000001</v>
      </c>
    </row>
    <row r="775" spans="1:9" x14ac:dyDescent="0.25">
      <c r="A775">
        <v>774</v>
      </c>
      <c r="F775">
        <v>61.14447400000001</v>
      </c>
      <c r="G775">
        <v>4.4609860000000001</v>
      </c>
    </row>
    <row r="776" spans="1:9" x14ac:dyDescent="0.25">
      <c r="A776">
        <v>775</v>
      </c>
      <c r="F776">
        <v>61.188461000000011</v>
      </c>
      <c r="G776">
        <v>4.4394169999999997</v>
      </c>
    </row>
    <row r="777" spans="1:9" x14ac:dyDescent="0.25">
      <c r="A777">
        <v>776</v>
      </c>
      <c r="F777">
        <v>61.118442000000009</v>
      </c>
      <c r="G777">
        <v>4.4698580000000003</v>
      </c>
      <c r="H777">
        <v>59.126430000000013</v>
      </c>
      <c r="I777">
        <v>7.8086640000000003</v>
      </c>
    </row>
    <row r="778" spans="1:9" x14ac:dyDescent="0.25">
      <c r="A778">
        <v>777</v>
      </c>
      <c r="F778">
        <v>61.086193000000009</v>
      </c>
      <c r="G778">
        <v>4.4655550000000002</v>
      </c>
      <c r="H778">
        <v>59.132804000000014</v>
      </c>
      <c r="I778">
        <v>7.8722560000000001</v>
      </c>
    </row>
    <row r="779" spans="1:9" x14ac:dyDescent="0.25">
      <c r="A779">
        <v>778</v>
      </c>
      <c r="F779">
        <v>61.121841000000011</v>
      </c>
      <c r="G779">
        <v>4.3489430000000002</v>
      </c>
      <c r="H779">
        <v>59.163032000000008</v>
      </c>
      <c r="I779">
        <v>7.8887780000000003</v>
      </c>
    </row>
    <row r="780" spans="1:9" x14ac:dyDescent="0.25">
      <c r="A780">
        <v>779</v>
      </c>
      <c r="F780">
        <v>61.124870000000008</v>
      </c>
      <c r="G780">
        <v>4.4351669999999999</v>
      </c>
      <c r="H780">
        <v>59.165901000000012</v>
      </c>
      <c r="I780">
        <v>7.8954190000000004</v>
      </c>
    </row>
    <row r="781" spans="1:9" x14ac:dyDescent="0.25">
      <c r="A781">
        <v>780</v>
      </c>
      <c r="F781">
        <v>61.160888000000014</v>
      </c>
      <c r="G781">
        <v>4.4232659999999999</v>
      </c>
      <c r="H781">
        <v>59.163406000000009</v>
      </c>
      <c r="I781">
        <v>7.8962159999999999</v>
      </c>
    </row>
    <row r="782" spans="1:9" x14ac:dyDescent="0.25">
      <c r="A782">
        <v>781</v>
      </c>
      <c r="B782">
        <v>44.300838000000013</v>
      </c>
      <c r="C782">
        <v>4.6723739999999996</v>
      </c>
      <c r="F782">
        <v>61.259487000000014</v>
      </c>
      <c r="G782">
        <v>4.4245950000000001</v>
      </c>
      <c r="H782">
        <v>59.175518000000011</v>
      </c>
      <c r="I782">
        <v>7.8967470000000004</v>
      </c>
    </row>
    <row r="783" spans="1:9" x14ac:dyDescent="0.25">
      <c r="A783">
        <v>782</v>
      </c>
      <c r="B783">
        <v>44.257434000000011</v>
      </c>
      <c r="C783">
        <v>4.7502570000000004</v>
      </c>
      <c r="F783">
        <v>61.150154000000015</v>
      </c>
      <c r="G783">
        <v>4.4355380000000002</v>
      </c>
      <c r="H783">
        <v>59.166698000000011</v>
      </c>
      <c r="I783">
        <v>7.8948869999999998</v>
      </c>
    </row>
    <row r="784" spans="1:9" x14ac:dyDescent="0.25">
      <c r="A784">
        <v>783</v>
      </c>
      <c r="B784">
        <v>44.249252000000013</v>
      </c>
      <c r="C784">
        <v>4.7432439999999998</v>
      </c>
      <c r="F784">
        <v>61.14447400000001</v>
      </c>
      <c r="G784">
        <v>4.4609860000000001</v>
      </c>
      <c r="H784">
        <v>59.122871000000011</v>
      </c>
      <c r="I784">
        <v>7.8764000000000003</v>
      </c>
    </row>
    <row r="785" spans="1:9" x14ac:dyDescent="0.25">
      <c r="A785">
        <v>784</v>
      </c>
      <c r="B785">
        <v>44.284954000000013</v>
      </c>
      <c r="C785">
        <v>4.699999</v>
      </c>
      <c r="H785">
        <v>59.15612800000001</v>
      </c>
      <c r="I785">
        <v>7.95322</v>
      </c>
    </row>
    <row r="786" spans="1:9" x14ac:dyDescent="0.25">
      <c r="A786">
        <v>785</v>
      </c>
      <c r="B786">
        <v>44.287769000000011</v>
      </c>
      <c r="C786">
        <v>4.71854</v>
      </c>
      <c r="H786">
        <v>59.126430000000013</v>
      </c>
      <c r="I786">
        <v>7.8086640000000003</v>
      </c>
    </row>
    <row r="787" spans="1:9" x14ac:dyDescent="0.25">
      <c r="A787">
        <v>786</v>
      </c>
      <c r="B787">
        <v>44.327613000000014</v>
      </c>
      <c r="C787">
        <v>4.7136529999999999</v>
      </c>
      <c r="D787">
        <v>39.644031000000012</v>
      </c>
      <c r="E787">
        <v>6.0175229999999997</v>
      </c>
    </row>
    <row r="788" spans="1:9" x14ac:dyDescent="0.25">
      <c r="A788">
        <v>787</v>
      </c>
      <c r="B788">
        <v>44.315021000000009</v>
      </c>
      <c r="C788">
        <v>4.695112</v>
      </c>
      <c r="D788">
        <v>39.766964000000009</v>
      </c>
      <c r="E788">
        <v>5.9697100000000001</v>
      </c>
    </row>
    <row r="789" spans="1:9" x14ac:dyDescent="0.25">
      <c r="A789">
        <v>788</v>
      </c>
      <c r="B789">
        <v>44.27709200000001</v>
      </c>
      <c r="C789">
        <v>4.6707799999999997</v>
      </c>
      <c r="D789">
        <v>39.704330000000013</v>
      </c>
      <c r="E789">
        <v>5.9816630000000002</v>
      </c>
    </row>
    <row r="790" spans="1:9" x14ac:dyDescent="0.25">
      <c r="A790">
        <v>789</v>
      </c>
      <c r="B790">
        <v>44.305301000000014</v>
      </c>
      <c r="C790">
        <v>4.6259420000000002</v>
      </c>
      <c r="D790">
        <v>39.696041000000008</v>
      </c>
      <c r="E790">
        <v>5.9581280000000003</v>
      </c>
    </row>
    <row r="791" spans="1:9" x14ac:dyDescent="0.25">
      <c r="A791">
        <v>790</v>
      </c>
      <c r="B791">
        <v>44.351627000000015</v>
      </c>
      <c r="C791">
        <v>4.6686019999999999</v>
      </c>
      <c r="D791">
        <v>39.664749000000015</v>
      </c>
      <c r="E791">
        <v>5.9824070000000003</v>
      </c>
    </row>
    <row r="792" spans="1:9" x14ac:dyDescent="0.25">
      <c r="A792">
        <v>791</v>
      </c>
      <c r="B792">
        <v>44.300838000000013</v>
      </c>
      <c r="C792">
        <v>4.6723739999999996</v>
      </c>
      <c r="D792">
        <v>39.660232000000015</v>
      </c>
      <c r="E792">
        <v>5.9975480000000001</v>
      </c>
    </row>
    <row r="793" spans="1:9" x14ac:dyDescent="0.25">
      <c r="A793">
        <v>792</v>
      </c>
      <c r="D793">
        <v>39.662197000000013</v>
      </c>
      <c r="E793">
        <v>5.9912260000000002</v>
      </c>
    </row>
    <row r="794" spans="1:9" x14ac:dyDescent="0.25">
      <c r="A794">
        <v>793</v>
      </c>
      <c r="D794">
        <v>39.678138000000011</v>
      </c>
      <c r="E794">
        <v>5.9855939999999999</v>
      </c>
    </row>
    <row r="795" spans="1:9" x14ac:dyDescent="0.25">
      <c r="A795">
        <v>794</v>
      </c>
      <c r="D795">
        <v>39.691948000000011</v>
      </c>
      <c r="E795">
        <v>5.9688059999999998</v>
      </c>
    </row>
    <row r="796" spans="1:9" x14ac:dyDescent="0.25">
      <c r="A796">
        <v>795</v>
      </c>
      <c r="D796">
        <v>39.668361000000012</v>
      </c>
      <c r="E796">
        <v>5.9809720000000004</v>
      </c>
      <c r="F796">
        <v>41.645179000000013</v>
      </c>
      <c r="G796">
        <v>3.9758930000000001</v>
      </c>
    </row>
    <row r="797" spans="1:9" x14ac:dyDescent="0.25">
      <c r="A797">
        <v>796</v>
      </c>
      <c r="D797">
        <v>39.644031000000012</v>
      </c>
      <c r="E797">
        <v>6.0175229999999997</v>
      </c>
      <c r="F797">
        <v>41.672271000000009</v>
      </c>
      <c r="G797">
        <v>4.0684380000000004</v>
      </c>
    </row>
    <row r="798" spans="1:9" x14ac:dyDescent="0.25">
      <c r="A798">
        <v>797</v>
      </c>
      <c r="F798">
        <v>41.671955000000011</v>
      </c>
      <c r="G798">
        <v>4.0447439999999997</v>
      </c>
    </row>
    <row r="799" spans="1:9" x14ac:dyDescent="0.25">
      <c r="A799">
        <v>798</v>
      </c>
      <c r="F799">
        <v>41.633064000000012</v>
      </c>
      <c r="G799">
        <v>4.0127620000000004</v>
      </c>
      <c r="H799">
        <v>38.469680000000011</v>
      </c>
      <c r="I799">
        <v>7.3521000000000001</v>
      </c>
    </row>
    <row r="800" spans="1:9" x14ac:dyDescent="0.25">
      <c r="A800">
        <v>799</v>
      </c>
      <c r="F800">
        <v>41.624828000000015</v>
      </c>
      <c r="G800">
        <v>3.9846050000000002</v>
      </c>
      <c r="H800">
        <v>38.480838000000013</v>
      </c>
      <c r="I800">
        <v>7.3724470000000002</v>
      </c>
    </row>
    <row r="801" spans="1:11" x14ac:dyDescent="0.25">
      <c r="A801">
        <v>800</v>
      </c>
      <c r="F801">
        <v>41.699207000000008</v>
      </c>
      <c r="G801">
        <v>3.9853489999999998</v>
      </c>
      <c r="H801">
        <v>38.465644000000012</v>
      </c>
      <c r="I801">
        <v>7.3564559999999997</v>
      </c>
    </row>
    <row r="802" spans="1:11" x14ac:dyDescent="0.25">
      <c r="A802">
        <v>801</v>
      </c>
      <c r="F802">
        <v>41.693256000000012</v>
      </c>
      <c r="G802">
        <v>3.9727049999999999</v>
      </c>
      <c r="H802">
        <v>38.418361000000012</v>
      </c>
      <c r="I802">
        <v>7.3676130000000004</v>
      </c>
    </row>
    <row r="803" spans="1:11" x14ac:dyDescent="0.25">
      <c r="A803">
        <v>802</v>
      </c>
      <c r="F803">
        <v>41.685077000000014</v>
      </c>
      <c r="G803">
        <v>4.0051649999999999</v>
      </c>
      <c r="H803">
        <v>38.373684000000011</v>
      </c>
      <c r="I803">
        <v>7.3983730000000003</v>
      </c>
    </row>
    <row r="804" spans="1:11" x14ac:dyDescent="0.25">
      <c r="A804">
        <v>803</v>
      </c>
      <c r="F804">
        <v>41.671264000000015</v>
      </c>
      <c r="G804">
        <v>4.0093620000000003</v>
      </c>
      <c r="H804">
        <v>38.349033000000013</v>
      </c>
      <c r="I804">
        <v>7.4043229999999998</v>
      </c>
    </row>
    <row r="805" spans="1:11" x14ac:dyDescent="0.25">
      <c r="A805">
        <v>804</v>
      </c>
      <c r="B805">
        <v>25.858591000000011</v>
      </c>
      <c r="C805">
        <v>4.8930059999999997</v>
      </c>
      <c r="F805">
        <v>41.687095000000014</v>
      </c>
      <c r="G805">
        <v>4.0663130000000001</v>
      </c>
      <c r="H805">
        <v>38.355461000000012</v>
      </c>
      <c r="I805">
        <v>7.3930069999999999</v>
      </c>
    </row>
    <row r="806" spans="1:11" x14ac:dyDescent="0.25">
      <c r="A806">
        <v>805</v>
      </c>
      <c r="B806">
        <v>25.886907000000008</v>
      </c>
      <c r="C806">
        <v>4.8491239999999998</v>
      </c>
      <c r="F806">
        <v>41.668979000000014</v>
      </c>
      <c r="G806">
        <v>4.0519699999999998</v>
      </c>
      <c r="H806">
        <v>38.377773000000012</v>
      </c>
      <c r="I806">
        <v>7.3929530000000003</v>
      </c>
    </row>
    <row r="807" spans="1:11" x14ac:dyDescent="0.25">
      <c r="A807">
        <v>806</v>
      </c>
      <c r="B807">
        <v>25.899286000000011</v>
      </c>
      <c r="C807">
        <v>4.9095279999999999</v>
      </c>
      <c r="F807">
        <v>41.645179000000013</v>
      </c>
      <c r="G807">
        <v>3.9758930000000001</v>
      </c>
      <c r="H807">
        <v>38.354984000000009</v>
      </c>
      <c r="I807">
        <v>7.3885449999999997</v>
      </c>
    </row>
    <row r="808" spans="1:11" x14ac:dyDescent="0.25">
      <c r="A808">
        <v>807</v>
      </c>
      <c r="B808">
        <v>25.883083000000013</v>
      </c>
      <c r="C808">
        <v>4.8725519999999998</v>
      </c>
      <c r="H808">
        <v>38.348182000000008</v>
      </c>
      <c r="I808">
        <v>7.392423</v>
      </c>
    </row>
    <row r="809" spans="1:11" x14ac:dyDescent="0.25">
      <c r="A809">
        <v>808</v>
      </c>
      <c r="B809">
        <v>25.858591000000011</v>
      </c>
      <c r="C809">
        <v>4.8930059999999997</v>
      </c>
      <c r="H809">
        <v>38.469680000000011</v>
      </c>
      <c r="I809">
        <v>7.3521000000000001</v>
      </c>
      <c r="J809">
        <v>37.715347000000008</v>
      </c>
      <c r="K809">
        <v>13.475716</v>
      </c>
    </row>
    <row r="810" spans="1:11" x14ac:dyDescent="0.25">
      <c r="A810">
        <v>809</v>
      </c>
    </row>
    <row r="811" spans="1:11" x14ac:dyDescent="0.25">
      <c r="A811">
        <v>810</v>
      </c>
    </row>
    <row r="812" spans="1:11" x14ac:dyDescent="0.25">
      <c r="A812">
        <v>811</v>
      </c>
      <c r="J812">
        <v>235.47531000000001</v>
      </c>
      <c r="K812">
        <v>13.891143</v>
      </c>
    </row>
    <row r="813" spans="1:11" x14ac:dyDescent="0.25">
      <c r="A813">
        <v>812</v>
      </c>
      <c r="B813">
        <v>256.184279</v>
      </c>
      <c r="C813">
        <v>4.6282509999999997</v>
      </c>
    </row>
    <row r="814" spans="1:11" x14ac:dyDescent="0.25">
      <c r="A814">
        <v>813</v>
      </c>
      <c r="B814">
        <v>256.17909500000002</v>
      </c>
      <c r="C814">
        <v>4.6297170000000003</v>
      </c>
    </row>
    <row r="815" spans="1:11" x14ac:dyDescent="0.25">
      <c r="A815">
        <v>814</v>
      </c>
      <c r="B815">
        <v>256.16259700000001</v>
      </c>
      <c r="C815">
        <v>4.6668520000000004</v>
      </c>
    </row>
    <row r="816" spans="1:11" x14ac:dyDescent="0.25">
      <c r="A816">
        <v>815</v>
      </c>
      <c r="B816">
        <v>256.24650100000002</v>
      </c>
      <c r="C816">
        <v>4.6298750000000002</v>
      </c>
    </row>
    <row r="817" spans="1:9" x14ac:dyDescent="0.25">
      <c r="A817">
        <v>816</v>
      </c>
      <c r="B817">
        <v>256.251216</v>
      </c>
      <c r="C817">
        <v>4.5651910000000004</v>
      </c>
    </row>
    <row r="818" spans="1:9" x14ac:dyDescent="0.25">
      <c r="A818">
        <v>817</v>
      </c>
      <c r="B818">
        <v>256.21193599999998</v>
      </c>
      <c r="C818">
        <v>4.5562860000000001</v>
      </c>
    </row>
    <row r="819" spans="1:9" x14ac:dyDescent="0.25">
      <c r="A819">
        <v>818</v>
      </c>
      <c r="B819">
        <v>256.19763499999999</v>
      </c>
      <c r="C819">
        <v>4.603739</v>
      </c>
    </row>
    <row r="820" spans="1:9" x14ac:dyDescent="0.25">
      <c r="A820">
        <v>819</v>
      </c>
      <c r="B820">
        <v>256.17396400000001</v>
      </c>
      <c r="C820">
        <v>4.6135330000000003</v>
      </c>
      <c r="H820">
        <v>262.43938000000003</v>
      </c>
      <c r="I820">
        <v>7.4302060000000001</v>
      </c>
    </row>
    <row r="821" spans="1:9" x14ac:dyDescent="0.25">
      <c r="A821">
        <v>820</v>
      </c>
      <c r="B821">
        <v>256.18291699999997</v>
      </c>
      <c r="C821">
        <v>4.5858790000000003</v>
      </c>
      <c r="H821">
        <v>262.35191199999997</v>
      </c>
      <c r="I821">
        <v>7.4700119999999997</v>
      </c>
    </row>
    <row r="822" spans="1:9" x14ac:dyDescent="0.25">
      <c r="A822">
        <v>821</v>
      </c>
      <c r="B822">
        <v>256.19365599999998</v>
      </c>
      <c r="C822">
        <v>4.6021679999999998</v>
      </c>
      <c r="H822">
        <v>262.33614599999999</v>
      </c>
      <c r="I822">
        <v>7.4803300000000004</v>
      </c>
    </row>
    <row r="823" spans="1:9" x14ac:dyDescent="0.25">
      <c r="A823">
        <v>822</v>
      </c>
      <c r="B823">
        <v>256.17490700000002</v>
      </c>
      <c r="C823">
        <v>4.5990780000000004</v>
      </c>
      <c r="H823">
        <v>262.38930800000003</v>
      </c>
      <c r="I823">
        <v>7.4556089999999999</v>
      </c>
    </row>
    <row r="824" spans="1:9" x14ac:dyDescent="0.25">
      <c r="A824">
        <v>823</v>
      </c>
      <c r="B824">
        <v>256.11561499999999</v>
      </c>
      <c r="C824">
        <v>4.586665</v>
      </c>
      <c r="F824">
        <v>259.72080900000003</v>
      </c>
      <c r="G824">
        <v>3.8627250000000002</v>
      </c>
      <c r="H824">
        <v>262.409942</v>
      </c>
      <c r="I824">
        <v>7.474621</v>
      </c>
    </row>
    <row r="825" spans="1:9" x14ac:dyDescent="0.25">
      <c r="A825">
        <v>824</v>
      </c>
      <c r="B825">
        <v>256.12818399999998</v>
      </c>
      <c r="C825">
        <v>4.6202899999999998</v>
      </c>
      <c r="F825">
        <v>259.72080900000003</v>
      </c>
      <c r="G825">
        <v>3.8627250000000002</v>
      </c>
      <c r="H825">
        <v>262.43084199999998</v>
      </c>
      <c r="I825">
        <v>7.479387</v>
      </c>
    </row>
    <row r="826" spans="1:9" x14ac:dyDescent="0.25">
      <c r="A826">
        <v>825</v>
      </c>
      <c r="B826">
        <v>256.184279</v>
      </c>
      <c r="C826">
        <v>4.6282509999999997</v>
      </c>
      <c r="F826">
        <v>259.72080900000003</v>
      </c>
      <c r="G826">
        <v>3.8627250000000002</v>
      </c>
      <c r="H826">
        <v>262.442836</v>
      </c>
      <c r="I826">
        <v>7.4775539999999996</v>
      </c>
    </row>
    <row r="827" spans="1:9" x14ac:dyDescent="0.25">
      <c r="A827">
        <v>826</v>
      </c>
      <c r="B827">
        <v>256.184279</v>
      </c>
      <c r="C827">
        <v>4.6282509999999997</v>
      </c>
      <c r="F827">
        <v>259.72080900000003</v>
      </c>
      <c r="G827">
        <v>3.8627250000000002</v>
      </c>
      <c r="H827">
        <v>262.41879499999999</v>
      </c>
      <c r="I827">
        <v>7.4721060000000001</v>
      </c>
    </row>
    <row r="828" spans="1:9" x14ac:dyDescent="0.25">
      <c r="A828">
        <v>827</v>
      </c>
      <c r="F828">
        <v>259.72080900000003</v>
      </c>
      <c r="G828">
        <v>3.8627250000000002</v>
      </c>
      <c r="H828">
        <v>262.42371600000001</v>
      </c>
      <c r="I828">
        <v>7.4586459999999999</v>
      </c>
    </row>
    <row r="829" spans="1:9" x14ac:dyDescent="0.25">
      <c r="A829">
        <v>828</v>
      </c>
      <c r="F829">
        <v>259.72080900000003</v>
      </c>
      <c r="G829">
        <v>3.8627250000000002</v>
      </c>
      <c r="H829">
        <v>262.43356599999998</v>
      </c>
      <c r="I829">
        <v>7.4069510000000003</v>
      </c>
    </row>
    <row r="830" spans="1:9" x14ac:dyDescent="0.25">
      <c r="A830">
        <v>829</v>
      </c>
      <c r="F830">
        <v>259.72080900000003</v>
      </c>
      <c r="G830">
        <v>3.8627250000000002</v>
      </c>
      <c r="H830">
        <v>262.38951800000001</v>
      </c>
      <c r="I830">
        <v>7.4321960000000002</v>
      </c>
    </row>
    <row r="831" spans="1:9" x14ac:dyDescent="0.25">
      <c r="A831">
        <v>830</v>
      </c>
      <c r="F831">
        <v>259.72080900000003</v>
      </c>
      <c r="G831">
        <v>3.8627250000000002</v>
      </c>
      <c r="H831">
        <v>262.39538499999998</v>
      </c>
      <c r="I831">
        <v>7.4160649999999997</v>
      </c>
    </row>
    <row r="832" spans="1:9" x14ac:dyDescent="0.25">
      <c r="A832">
        <v>831</v>
      </c>
      <c r="D832">
        <v>243.378838</v>
      </c>
      <c r="E832">
        <v>6.5737550000000002</v>
      </c>
      <c r="F832">
        <v>259.72080900000003</v>
      </c>
      <c r="G832">
        <v>3.8627250000000002</v>
      </c>
      <c r="H832">
        <v>262.367884</v>
      </c>
      <c r="I832">
        <v>7.4231350000000003</v>
      </c>
    </row>
    <row r="833" spans="1:9" x14ac:dyDescent="0.25">
      <c r="A833">
        <v>832</v>
      </c>
      <c r="D833">
        <v>243.43110899999999</v>
      </c>
      <c r="E833">
        <v>6.5724980000000004</v>
      </c>
      <c r="F833">
        <v>259.72080900000003</v>
      </c>
      <c r="G833">
        <v>3.8627250000000002</v>
      </c>
      <c r="H833">
        <v>262.43938000000003</v>
      </c>
      <c r="I833">
        <v>7.4302060000000001</v>
      </c>
    </row>
    <row r="834" spans="1:9" x14ac:dyDescent="0.25">
      <c r="A834">
        <v>833</v>
      </c>
      <c r="D834">
        <v>243.371556</v>
      </c>
      <c r="E834">
        <v>6.5770020000000002</v>
      </c>
      <c r="F834">
        <v>259.72080900000003</v>
      </c>
      <c r="G834">
        <v>3.8627250000000002</v>
      </c>
    </row>
    <row r="835" spans="1:9" x14ac:dyDescent="0.25">
      <c r="A835">
        <v>834</v>
      </c>
      <c r="D835">
        <v>243.37108699999999</v>
      </c>
      <c r="E835">
        <v>6.5945479999999996</v>
      </c>
      <c r="F835">
        <v>259.72080900000003</v>
      </c>
      <c r="G835">
        <v>3.8627250000000002</v>
      </c>
    </row>
    <row r="836" spans="1:9" x14ac:dyDescent="0.25">
      <c r="A836">
        <v>835</v>
      </c>
      <c r="D836">
        <v>243.40602200000001</v>
      </c>
      <c r="E836">
        <v>6.5994719999999996</v>
      </c>
      <c r="F836">
        <v>259.72080900000003</v>
      </c>
      <c r="G836">
        <v>3.8627250000000002</v>
      </c>
    </row>
    <row r="837" spans="1:9" x14ac:dyDescent="0.25">
      <c r="A837">
        <v>836</v>
      </c>
      <c r="D837">
        <v>243.41089299999999</v>
      </c>
      <c r="E837">
        <v>6.5899919999999996</v>
      </c>
      <c r="F837">
        <v>259.72080900000003</v>
      </c>
      <c r="G837">
        <v>3.8627250000000002</v>
      </c>
    </row>
    <row r="838" spans="1:9" x14ac:dyDescent="0.25">
      <c r="A838">
        <v>837</v>
      </c>
      <c r="D838">
        <v>243.39276999999998</v>
      </c>
      <c r="E838">
        <v>6.6072749999999996</v>
      </c>
    </row>
    <row r="839" spans="1:9" x14ac:dyDescent="0.25">
      <c r="A839">
        <v>838</v>
      </c>
      <c r="D839">
        <v>243.38260700000001</v>
      </c>
      <c r="E839">
        <v>6.5999949999999998</v>
      </c>
    </row>
    <row r="840" spans="1:9" x14ac:dyDescent="0.25">
      <c r="A840">
        <v>839</v>
      </c>
      <c r="D840">
        <v>243.34709799999999</v>
      </c>
      <c r="E840">
        <v>6.6188510000000003</v>
      </c>
    </row>
    <row r="841" spans="1:9" x14ac:dyDescent="0.25">
      <c r="A841">
        <v>840</v>
      </c>
      <c r="D841">
        <v>243.34557999999998</v>
      </c>
      <c r="E841">
        <v>6.5892059999999999</v>
      </c>
    </row>
    <row r="842" spans="1:9" x14ac:dyDescent="0.25">
      <c r="A842">
        <v>841</v>
      </c>
      <c r="B842">
        <v>236.29640900000001</v>
      </c>
      <c r="C842">
        <v>4.8729519999999997</v>
      </c>
      <c r="D842">
        <v>243.30383599999999</v>
      </c>
      <c r="E842">
        <v>6.5533809999999999</v>
      </c>
    </row>
    <row r="843" spans="1:9" x14ac:dyDescent="0.25">
      <c r="A843">
        <v>842</v>
      </c>
      <c r="B843">
        <v>236.316993</v>
      </c>
      <c r="C843">
        <v>4.8393790000000001</v>
      </c>
      <c r="D843">
        <v>243.31823800000001</v>
      </c>
      <c r="E843">
        <v>6.6120409999999996</v>
      </c>
    </row>
    <row r="844" spans="1:9" x14ac:dyDescent="0.25">
      <c r="A844">
        <v>843</v>
      </c>
      <c r="B844">
        <v>236.36219299999999</v>
      </c>
      <c r="C844">
        <v>4.8576579999999998</v>
      </c>
      <c r="D844">
        <v>243.378838</v>
      </c>
      <c r="E844">
        <v>6.5737550000000002</v>
      </c>
    </row>
    <row r="845" spans="1:9" x14ac:dyDescent="0.25">
      <c r="A845">
        <v>844</v>
      </c>
      <c r="B845">
        <v>236.36769200000001</v>
      </c>
      <c r="C845">
        <v>4.8710139999999997</v>
      </c>
    </row>
    <row r="846" spans="1:9" x14ac:dyDescent="0.25">
      <c r="A846">
        <v>845</v>
      </c>
      <c r="B846">
        <v>236.32537400000001</v>
      </c>
      <c r="C846">
        <v>4.838279</v>
      </c>
      <c r="H846">
        <v>243.03226699999999</v>
      </c>
      <c r="I846">
        <v>8.0564649999999993</v>
      </c>
    </row>
    <row r="847" spans="1:9" x14ac:dyDescent="0.25">
      <c r="A847">
        <v>846</v>
      </c>
      <c r="B847">
        <v>236.38057599999999</v>
      </c>
      <c r="C847">
        <v>4.829218</v>
      </c>
      <c r="H847">
        <v>242.97266300000001</v>
      </c>
      <c r="I847">
        <v>8.0963750000000001</v>
      </c>
    </row>
    <row r="848" spans="1:9" x14ac:dyDescent="0.25">
      <c r="A848">
        <v>847</v>
      </c>
      <c r="B848">
        <v>236.36622499999999</v>
      </c>
      <c r="C848">
        <v>4.840217</v>
      </c>
      <c r="H848">
        <v>242.86921999999998</v>
      </c>
      <c r="I848">
        <v>8.1347679999999993</v>
      </c>
    </row>
    <row r="849" spans="1:9" x14ac:dyDescent="0.25">
      <c r="A849">
        <v>848</v>
      </c>
      <c r="B849">
        <v>236.230782</v>
      </c>
      <c r="C849">
        <v>4.8256040000000002</v>
      </c>
      <c r="H849">
        <v>242.893102</v>
      </c>
      <c r="I849">
        <v>8.1483329999999992</v>
      </c>
    </row>
    <row r="850" spans="1:9" x14ac:dyDescent="0.25">
      <c r="A850">
        <v>849</v>
      </c>
      <c r="B850">
        <v>236.22491500000001</v>
      </c>
      <c r="C850">
        <v>4.8608000000000002</v>
      </c>
      <c r="F850">
        <v>238.93657400000001</v>
      </c>
      <c r="G850">
        <v>4.3048299999999999</v>
      </c>
      <c r="H850">
        <v>242.91672600000001</v>
      </c>
      <c r="I850">
        <v>8.133248</v>
      </c>
    </row>
    <row r="851" spans="1:9" x14ac:dyDescent="0.25">
      <c r="A851">
        <v>850</v>
      </c>
      <c r="B851">
        <v>236.29640900000001</v>
      </c>
      <c r="C851">
        <v>4.8729519999999997</v>
      </c>
      <c r="F851">
        <v>238.93657400000001</v>
      </c>
      <c r="G851">
        <v>4.3048299999999999</v>
      </c>
      <c r="H851">
        <v>242.97989200000001</v>
      </c>
      <c r="I851">
        <v>8.1003039999999995</v>
      </c>
    </row>
    <row r="852" spans="1:9" x14ac:dyDescent="0.25">
      <c r="A852">
        <v>851</v>
      </c>
      <c r="F852">
        <v>238.93657400000001</v>
      </c>
      <c r="G852">
        <v>4.3048299999999999</v>
      </c>
      <c r="H852">
        <v>243.00665599999999</v>
      </c>
      <c r="I852">
        <v>8.0745339999999999</v>
      </c>
    </row>
    <row r="853" spans="1:9" x14ac:dyDescent="0.25">
      <c r="A853">
        <v>852</v>
      </c>
      <c r="F853">
        <v>238.93657400000001</v>
      </c>
      <c r="G853">
        <v>4.3048299999999999</v>
      </c>
      <c r="H853">
        <v>242.96381099999999</v>
      </c>
      <c r="I853">
        <v>8.0667310000000008</v>
      </c>
    </row>
    <row r="854" spans="1:9" x14ac:dyDescent="0.25">
      <c r="A854">
        <v>853</v>
      </c>
      <c r="F854">
        <v>238.93657400000001</v>
      </c>
      <c r="G854">
        <v>4.3048299999999999</v>
      </c>
      <c r="H854">
        <v>242.94417100000001</v>
      </c>
      <c r="I854">
        <v>8.0512789999999992</v>
      </c>
    </row>
    <row r="855" spans="1:9" x14ac:dyDescent="0.25">
      <c r="A855">
        <v>854</v>
      </c>
      <c r="F855">
        <v>238.93657400000001</v>
      </c>
      <c r="G855">
        <v>4.3048299999999999</v>
      </c>
      <c r="H855">
        <v>242.96643</v>
      </c>
      <c r="I855">
        <v>8.0765770000000003</v>
      </c>
    </row>
    <row r="856" spans="1:9" x14ac:dyDescent="0.25">
      <c r="A856">
        <v>855</v>
      </c>
      <c r="D856">
        <v>224.031801</v>
      </c>
      <c r="E856">
        <v>6.5938670000000004</v>
      </c>
      <c r="F856">
        <v>238.93657400000001</v>
      </c>
      <c r="G856">
        <v>4.3048299999999999</v>
      </c>
      <c r="H856">
        <v>243.03226699999999</v>
      </c>
      <c r="I856">
        <v>8.0564649999999993</v>
      </c>
    </row>
    <row r="857" spans="1:9" x14ac:dyDescent="0.25">
      <c r="A857">
        <v>856</v>
      </c>
      <c r="D857">
        <v>224.05149299999999</v>
      </c>
      <c r="E857">
        <v>6.6029280000000004</v>
      </c>
      <c r="F857">
        <v>238.93657400000001</v>
      </c>
      <c r="G857">
        <v>4.3048299999999999</v>
      </c>
    </row>
    <row r="858" spans="1:9" x14ac:dyDescent="0.25">
      <c r="A858">
        <v>857</v>
      </c>
      <c r="D858">
        <v>224.036305</v>
      </c>
      <c r="E858">
        <v>6.6230409999999997</v>
      </c>
      <c r="F858">
        <v>238.93657400000001</v>
      </c>
      <c r="G858">
        <v>4.3048299999999999</v>
      </c>
    </row>
    <row r="859" spans="1:9" x14ac:dyDescent="0.25">
      <c r="A859">
        <v>858</v>
      </c>
      <c r="D859">
        <v>224.02347399999999</v>
      </c>
      <c r="E859">
        <v>6.5889439999999997</v>
      </c>
      <c r="F859">
        <v>238.93657400000001</v>
      </c>
      <c r="G859">
        <v>4.3048299999999999</v>
      </c>
    </row>
    <row r="860" spans="1:9" x14ac:dyDescent="0.25">
      <c r="A860">
        <v>859</v>
      </c>
      <c r="D860">
        <v>224.017921</v>
      </c>
      <c r="E860">
        <v>6.5687790000000001</v>
      </c>
      <c r="F860">
        <v>238.93657400000001</v>
      </c>
      <c r="G860">
        <v>4.3048299999999999</v>
      </c>
    </row>
    <row r="861" spans="1:9" x14ac:dyDescent="0.25">
      <c r="A861">
        <v>860</v>
      </c>
      <c r="D861">
        <v>224.06746799999999</v>
      </c>
      <c r="E861">
        <v>6.6051279999999997</v>
      </c>
      <c r="F861">
        <v>238.93657400000001</v>
      </c>
      <c r="G861">
        <v>4.3048299999999999</v>
      </c>
    </row>
    <row r="862" spans="1:9" x14ac:dyDescent="0.25">
      <c r="A862">
        <v>861</v>
      </c>
      <c r="D862">
        <v>224.07328200000001</v>
      </c>
      <c r="E862">
        <v>6.6008329999999997</v>
      </c>
    </row>
    <row r="863" spans="1:9" x14ac:dyDescent="0.25">
      <c r="A863">
        <v>862</v>
      </c>
      <c r="D863">
        <v>224.055317</v>
      </c>
      <c r="E863">
        <v>6.6207880000000001</v>
      </c>
    </row>
    <row r="864" spans="1:9" x14ac:dyDescent="0.25">
      <c r="A864">
        <v>863</v>
      </c>
      <c r="B864">
        <v>219.017382</v>
      </c>
      <c r="C864">
        <v>5.0450059999999999</v>
      </c>
      <c r="D864">
        <v>224.09459899999999</v>
      </c>
      <c r="E864">
        <v>6.608009</v>
      </c>
    </row>
    <row r="865" spans="1:9" x14ac:dyDescent="0.25">
      <c r="A865">
        <v>864</v>
      </c>
      <c r="B865">
        <v>218.89838399999999</v>
      </c>
      <c r="C865">
        <v>5.0694660000000002</v>
      </c>
      <c r="D865">
        <v>224.05516</v>
      </c>
      <c r="E865">
        <v>6.587059</v>
      </c>
    </row>
    <row r="866" spans="1:9" x14ac:dyDescent="0.25">
      <c r="A866">
        <v>865</v>
      </c>
      <c r="B866">
        <v>218.89686499999999</v>
      </c>
      <c r="C866">
        <v>5.035736</v>
      </c>
      <c r="D866">
        <v>224.04494700000001</v>
      </c>
      <c r="E866">
        <v>6.5387680000000001</v>
      </c>
    </row>
    <row r="867" spans="1:9" x14ac:dyDescent="0.25">
      <c r="A867">
        <v>866</v>
      </c>
      <c r="B867">
        <v>218.97370000000001</v>
      </c>
      <c r="C867">
        <v>5.0158849999999999</v>
      </c>
      <c r="D867">
        <v>224.031801</v>
      </c>
      <c r="E867">
        <v>6.5938670000000004</v>
      </c>
    </row>
    <row r="868" spans="1:9" x14ac:dyDescent="0.25">
      <c r="A868">
        <v>867</v>
      </c>
      <c r="B868">
        <v>218.96909199999999</v>
      </c>
      <c r="C868">
        <v>5.0058809999999996</v>
      </c>
      <c r="D868">
        <v>224.031801</v>
      </c>
      <c r="E868">
        <v>6.5938670000000004</v>
      </c>
    </row>
    <row r="869" spans="1:9" x14ac:dyDescent="0.25">
      <c r="A869">
        <v>868</v>
      </c>
      <c r="B869">
        <v>218.97432900000001</v>
      </c>
      <c r="C869">
        <v>5.0668990000000003</v>
      </c>
    </row>
    <row r="870" spans="1:9" x14ac:dyDescent="0.25">
      <c r="A870">
        <v>869</v>
      </c>
      <c r="B870">
        <v>218.98972699999999</v>
      </c>
      <c r="C870">
        <v>5.0758039999999998</v>
      </c>
      <c r="H870">
        <v>222.360433</v>
      </c>
      <c r="I870">
        <v>8.2210300000000007</v>
      </c>
    </row>
    <row r="871" spans="1:9" x14ac:dyDescent="0.25">
      <c r="A871">
        <v>870</v>
      </c>
      <c r="B871">
        <v>218.93850399999999</v>
      </c>
      <c r="C871">
        <v>5.0316510000000001</v>
      </c>
      <c r="H871">
        <v>222.17397399999999</v>
      </c>
      <c r="I871">
        <v>8.1413150000000005</v>
      </c>
    </row>
    <row r="872" spans="1:9" x14ac:dyDescent="0.25">
      <c r="A872">
        <v>871</v>
      </c>
      <c r="B872">
        <v>219.017382</v>
      </c>
      <c r="C872">
        <v>5.0450059999999999</v>
      </c>
      <c r="H872">
        <v>222.228497</v>
      </c>
      <c r="I872">
        <v>8.1644120000000004</v>
      </c>
    </row>
    <row r="873" spans="1:9" x14ac:dyDescent="0.25">
      <c r="A873">
        <v>872</v>
      </c>
      <c r="B873">
        <v>219.017382</v>
      </c>
      <c r="C873">
        <v>5.0450059999999999</v>
      </c>
      <c r="F873">
        <v>220.267753</v>
      </c>
      <c r="G873">
        <v>4.7042479999999998</v>
      </c>
      <c r="H873">
        <v>222.196496</v>
      </c>
      <c r="I873">
        <v>8.1718489999999999</v>
      </c>
    </row>
    <row r="874" spans="1:9" x14ac:dyDescent="0.25">
      <c r="A874">
        <v>873</v>
      </c>
      <c r="F874">
        <v>220.267753</v>
      </c>
      <c r="G874">
        <v>4.7042479999999998</v>
      </c>
      <c r="H874">
        <v>222.223522</v>
      </c>
      <c r="I874">
        <v>8.2351709999999994</v>
      </c>
    </row>
    <row r="875" spans="1:9" x14ac:dyDescent="0.25">
      <c r="A875">
        <v>874</v>
      </c>
      <c r="F875">
        <v>220.267753</v>
      </c>
      <c r="G875">
        <v>4.7042479999999998</v>
      </c>
      <c r="H875">
        <v>222.24887200000001</v>
      </c>
      <c r="I875">
        <v>8.2443899999999992</v>
      </c>
    </row>
    <row r="876" spans="1:9" x14ac:dyDescent="0.25">
      <c r="A876">
        <v>875</v>
      </c>
      <c r="F876">
        <v>220.267753</v>
      </c>
      <c r="G876">
        <v>4.7042479999999998</v>
      </c>
      <c r="H876">
        <v>222.216294</v>
      </c>
      <c r="I876">
        <v>8.2532420000000002</v>
      </c>
    </row>
    <row r="877" spans="1:9" x14ac:dyDescent="0.25">
      <c r="A877">
        <v>876</v>
      </c>
      <c r="F877">
        <v>220.267753</v>
      </c>
      <c r="G877">
        <v>4.7042479999999998</v>
      </c>
      <c r="H877">
        <v>222.22142700000001</v>
      </c>
      <c r="I877">
        <v>8.238524</v>
      </c>
    </row>
    <row r="878" spans="1:9" x14ac:dyDescent="0.25">
      <c r="A878">
        <v>877</v>
      </c>
      <c r="F878">
        <v>220.267753</v>
      </c>
      <c r="G878">
        <v>4.7042479999999998</v>
      </c>
      <c r="H878">
        <v>222.24227199999999</v>
      </c>
      <c r="I878">
        <v>8.2219719999999992</v>
      </c>
    </row>
    <row r="879" spans="1:9" x14ac:dyDescent="0.25">
      <c r="A879">
        <v>878</v>
      </c>
      <c r="D879">
        <v>206.57308499999999</v>
      </c>
      <c r="E879">
        <v>7.2984600000000004</v>
      </c>
      <c r="F879">
        <v>220.267753</v>
      </c>
      <c r="G879">
        <v>4.7042479999999998</v>
      </c>
      <c r="H879">
        <v>222.360433</v>
      </c>
      <c r="I879">
        <v>8.2210300000000007</v>
      </c>
    </row>
    <row r="880" spans="1:9" x14ac:dyDescent="0.25">
      <c r="A880">
        <v>879</v>
      </c>
      <c r="D880">
        <v>206.575335</v>
      </c>
      <c r="E880">
        <v>7.2847739999999996</v>
      </c>
      <c r="F880">
        <v>220.267753</v>
      </c>
      <c r="G880">
        <v>4.7042479999999998</v>
      </c>
    </row>
    <row r="881" spans="1:9" x14ac:dyDescent="0.25">
      <c r="A881">
        <v>880</v>
      </c>
      <c r="D881">
        <v>206.568679</v>
      </c>
      <c r="E881">
        <v>7.2898069999999997</v>
      </c>
      <c r="F881">
        <v>220.267753</v>
      </c>
      <c r="G881">
        <v>4.7042479999999998</v>
      </c>
    </row>
    <row r="882" spans="1:9" x14ac:dyDescent="0.25">
      <c r="A882">
        <v>881</v>
      </c>
      <c r="D882">
        <v>206.567477</v>
      </c>
      <c r="E882">
        <v>7.2852980000000001</v>
      </c>
      <c r="F882">
        <v>220.267753</v>
      </c>
      <c r="G882">
        <v>4.7042479999999998</v>
      </c>
    </row>
    <row r="883" spans="1:9" x14ac:dyDescent="0.25">
      <c r="A883">
        <v>882</v>
      </c>
      <c r="D883">
        <v>206.58488</v>
      </c>
      <c r="E883">
        <v>7.2827289999999998</v>
      </c>
      <c r="F883">
        <v>220.267753</v>
      </c>
      <c r="G883">
        <v>4.7042479999999998</v>
      </c>
    </row>
    <row r="884" spans="1:9" x14ac:dyDescent="0.25">
      <c r="A884">
        <v>883</v>
      </c>
      <c r="D884">
        <v>206.57513299999999</v>
      </c>
      <c r="E884">
        <v>7.2856649999999998</v>
      </c>
    </row>
    <row r="885" spans="1:9" x14ac:dyDescent="0.25">
      <c r="A885">
        <v>884</v>
      </c>
      <c r="B885">
        <v>201.08673400000001</v>
      </c>
      <c r="C885">
        <v>5.3065449999999998</v>
      </c>
      <c r="D885">
        <v>206.60774499999999</v>
      </c>
      <c r="E885">
        <v>7.2772750000000004</v>
      </c>
    </row>
    <row r="886" spans="1:9" x14ac:dyDescent="0.25">
      <c r="A886">
        <v>885</v>
      </c>
      <c r="B886">
        <v>201.10509000000002</v>
      </c>
      <c r="C886">
        <v>5.2474489999999996</v>
      </c>
      <c r="D886">
        <v>206.56794200000002</v>
      </c>
      <c r="E886">
        <v>7.3000850000000002</v>
      </c>
    </row>
    <row r="887" spans="1:9" x14ac:dyDescent="0.25">
      <c r="A887">
        <v>886</v>
      </c>
      <c r="B887">
        <v>201.092242</v>
      </c>
      <c r="C887">
        <v>5.3551019999999996</v>
      </c>
      <c r="D887">
        <v>206.55027699999999</v>
      </c>
      <c r="E887">
        <v>7.2914329999999996</v>
      </c>
    </row>
    <row r="888" spans="1:9" x14ac:dyDescent="0.25">
      <c r="A888">
        <v>887</v>
      </c>
      <c r="B888">
        <v>201.09612200000001</v>
      </c>
      <c r="C888">
        <v>5.3422549999999998</v>
      </c>
      <c r="D888">
        <v>206.435912</v>
      </c>
      <c r="E888">
        <v>7.278219</v>
      </c>
    </row>
    <row r="889" spans="1:9" x14ac:dyDescent="0.25">
      <c r="A889">
        <v>888</v>
      </c>
      <c r="B889">
        <v>201.07666699999999</v>
      </c>
      <c r="C889">
        <v>5.3398430000000001</v>
      </c>
      <c r="D889">
        <v>206.57308499999999</v>
      </c>
      <c r="E889">
        <v>7.2984600000000004</v>
      </c>
    </row>
    <row r="890" spans="1:9" x14ac:dyDescent="0.25">
      <c r="A890">
        <v>889</v>
      </c>
      <c r="B890">
        <v>201.08736300000001</v>
      </c>
      <c r="C890">
        <v>5.3207040000000001</v>
      </c>
    </row>
    <row r="891" spans="1:9" x14ac:dyDescent="0.25">
      <c r="A891">
        <v>890</v>
      </c>
      <c r="B891">
        <v>201.117987</v>
      </c>
      <c r="C891">
        <v>5.3235869999999998</v>
      </c>
    </row>
    <row r="892" spans="1:9" x14ac:dyDescent="0.25">
      <c r="A892">
        <v>891</v>
      </c>
      <c r="B892">
        <v>201.09428700000001</v>
      </c>
      <c r="C892">
        <v>5.348338</v>
      </c>
    </row>
    <row r="893" spans="1:9" x14ac:dyDescent="0.25">
      <c r="A893">
        <v>892</v>
      </c>
      <c r="B893">
        <v>201.038962</v>
      </c>
      <c r="C893">
        <v>5.3511170000000003</v>
      </c>
      <c r="H893">
        <v>203.422686</v>
      </c>
      <c r="I893">
        <v>8.3006829999999994</v>
      </c>
    </row>
    <row r="894" spans="1:9" x14ac:dyDescent="0.25">
      <c r="A894">
        <v>893</v>
      </c>
      <c r="B894">
        <v>201.08673400000001</v>
      </c>
      <c r="C894">
        <v>5.3065449999999998</v>
      </c>
      <c r="F894">
        <v>202.95625999999999</v>
      </c>
      <c r="G894">
        <v>4.7563269999999997</v>
      </c>
      <c r="H894">
        <v>203.324107</v>
      </c>
      <c r="I894">
        <v>8.2683820000000008</v>
      </c>
    </row>
    <row r="895" spans="1:9" x14ac:dyDescent="0.25">
      <c r="A895">
        <v>894</v>
      </c>
      <c r="F895">
        <v>202.995589</v>
      </c>
      <c r="G895">
        <v>4.837866</v>
      </c>
      <c r="H895">
        <v>203.38246800000002</v>
      </c>
      <c r="I895">
        <v>8.2481410000000004</v>
      </c>
    </row>
    <row r="896" spans="1:9" x14ac:dyDescent="0.25">
      <c r="A896">
        <v>895</v>
      </c>
      <c r="F896">
        <v>203.01582999999999</v>
      </c>
      <c r="G896">
        <v>4.8471989999999998</v>
      </c>
      <c r="H896">
        <v>203.376227</v>
      </c>
      <c r="I896">
        <v>8.2671229999999998</v>
      </c>
    </row>
    <row r="897" spans="1:9" x14ac:dyDescent="0.25">
      <c r="A897">
        <v>896</v>
      </c>
      <c r="F897">
        <v>202.98373700000002</v>
      </c>
      <c r="G897">
        <v>4.7794509999999999</v>
      </c>
      <c r="H897">
        <v>203.409053</v>
      </c>
      <c r="I897">
        <v>8.2726299999999995</v>
      </c>
    </row>
    <row r="898" spans="1:9" x14ac:dyDescent="0.25">
      <c r="A898">
        <v>897</v>
      </c>
      <c r="F898">
        <v>202.941001</v>
      </c>
      <c r="G898">
        <v>4.7720580000000004</v>
      </c>
      <c r="H898">
        <v>203.44003900000001</v>
      </c>
      <c r="I898">
        <v>8.2622999999999998</v>
      </c>
    </row>
    <row r="899" spans="1:9" x14ac:dyDescent="0.25">
      <c r="A899">
        <v>898</v>
      </c>
      <c r="F899">
        <v>202.965281</v>
      </c>
      <c r="G899">
        <v>4.804621</v>
      </c>
      <c r="H899">
        <v>203.39479299999999</v>
      </c>
      <c r="I899">
        <v>8.2593099999999993</v>
      </c>
    </row>
    <row r="900" spans="1:9" x14ac:dyDescent="0.25">
      <c r="A900">
        <v>899</v>
      </c>
      <c r="F900">
        <v>202.986831</v>
      </c>
      <c r="G900">
        <v>4.8159479999999997</v>
      </c>
      <c r="H900">
        <v>203.44056599999999</v>
      </c>
      <c r="I900">
        <v>8.2613029999999998</v>
      </c>
    </row>
    <row r="901" spans="1:9" x14ac:dyDescent="0.25">
      <c r="A901">
        <v>900</v>
      </c>
      <c r="F901">
        <v>202.97519199999999</v>
      </c>
      <c r="G901">
        <v>4.7936620000000003</v>
      </c>
      <c r="H901">
        <v>203.39866900000001</v>
      </c>
      <c r="I901">
        <v>8.2979559999999992</v>
      </c>
    </row>
    <row r="902" spans="1:9" x14ac:dyDescent="0.25">
      <c r="A902">
        <v>901</v>
      </c>
      <c r="D902">
        <v>184.62364500000001</v>
      </c>
      <c r="E902">
        <v>6.5514979999999996</v>
      </c>
      <c r="F902">
        <v>202.939639</v>
      </c>
      <c r="G902">
        <v>4.7659229999999999</v>
      </c>
      <c r="H902">
        <v>203.422686</v>
      </c>
      <c r="I902">
        <v>8.3006829999999994</v>
      </c>
    </row>
    <row r="903" spans="1:9" x14ac:dyDescent="0.25">
      <c r="A903">
        <v>902</v>
      </c>
      <c r="D903">
        <v>184.64776499999999</v>
      </c>
      <c r="E903">
        <v>6.5571089999999996</v>
      </c>
      <c r="F903">
        <v>202.95625999999999</v>
      </c>
      <c r="G903">
        <v>4.7563269999999997</v>
      </c>
    </row>
    <row r="904" spans="1:9" x14ac:dyDescent="0.25">
      <c r="A904">
        <v>903</v>
      </c>
      <c r="D904">
        <v>184.64876100000001</v>
      </c>
      <c r="E904">
        <v>6.5682780000000003</v>
      </c>
      <c r="F904">
        <v>202.95625999999999</v>
      </c>
      <c r="G904">
        <v>4.7563269999999997</v>
      </c>
    </row>
    <row r="905" spans="1:9" x14ac:dyDescent="0.25">
      <c r="A905">
        <v>904</v>
      </c>
      <c r="D905">
        <v>184.65159499999999</v>
      </c>
      <c r="E905">
        <v>6.5903539999999996</v>
      </c>
    </row>
    <row r="906" spans="1:9" x14ac:dyDescent="0.25">
      <c r="A906">
        <v>905</v>
      </c>
      <c r="D906">
        <v>184.59983700000001</v>
      </c>
      <c r="E906">
        <v>6.6161529999999997</v>
      </c>
    </row>
    <row r="907" spans="1:9" x14ac:dyDescent="0.25">
      <c r="A907">
        <v>906</v>
      </c>
      <c r="D907">
        <v>184.616671</v>
      </c>
      <c r="E907">
        <v>6.5650269999999997</v>
      </c>
    </row>
    <row r="908" spans="1:9" x14ac:dyDescent="0.25">
      <c r="A908">
        <v>907</v>
      </c>
      <c r="B908">
        <v>179.036092</v>
      </c>
      <c r="C908">
        <v>4.7237109999999998</v>
      </c>
      <c r="D908">
        <v>184.65238099999999</v>
      </c>
      <c r="E908">
        <v>6.5516030000000001</v>
      </c>
    </row>
    <row r="909" spans="1:9" x14ac:dyDescent="0.25">
      <c r="A909">
        <v>908</v>
      </c>
      <c r="B909">
        <v>179.12051300000002</v>
      </c>
      <c r="C909">
        <v>4.6909380000000001</v>
      </c>
      <c r="D909">
        <v>184.61646200000001</v>
      </c>
      <c r="E909">
        <v>6.5679109999999996</v>
      </c>
    </row>
    <row r="910" spans="1:9" x14ac:dyDescent="0.25">
      <c r="A910">
        <v>909</v>
      </c>
      <c r="B910">
        <v>179.095134</v>
      </c>
      <c r="C910">
        <v>4.6604200000000002</v>
      </c>
      <c r="D910">
        <v>184.601935</v>
      </c>
      <c r="E910">
        <v>6.5449440000000001</v>
      </c>
    </row>
    <row r="911" spans="1:9" x14ac:dyDescent="0.25">
      <c r="A911">
        <v>910</v>
      </c>
      <c r="B911">
        <v>179.04862500000002</v>
      </c>
      <c r="C911">
        <v>4.6757309999999999</v>
      </c>
      <c r="D911">
        <v>184.62364500000001</v>
      </c>
      <c r="E911">
        <v>6.5514979999999996</v>
      </c>
    </row>
    <row r="912" spans="1:9" x14ac:dyDescent="0.25">
      <c r="A912">
        <v>911</v>
      </c>
      <c r="B912">
        <v>179.04143999999999</v>
      </c>
      <c r="C912">
        <v>4.6679180000000002</v>
      </c>
      <c r="D912">
        <v>184.62364500000001</v>
      </c>
      <c r="E912">
        <v>6.5514979999999996</v>
      </c>
    </row>
    <row r="913" spans="1:9" x14ac:dyDescent="0.25">
      <c r="A913">
        <v>912</v>
      </c>
      <c r="B913">
        <v>179.006045</v>
      </c>
      <c r="C913">
        <v>4.6433260000000001</v>
      </c>
    </row>
    <row r="914" spans="1:9" x14ac:dyDescent="0.25">
      <c r="A914">
        <v>913</v>
      </c>
      <c r="B914">
        <v>178.98223999999999</v>
      </c>
      <c r="C914">
        <v>4.6484120000000004</v>
      </c>
    </row>
    <row r="915" spans="1:9" x14ac:dyDescent="0.25">
      <c r="A915">
        <v>914</v>
      </c>
      <c r="B915">
        <v>179.02130600000001</v>
      </c>
      <c r="C915">
        <v>4.7605740000000001</v>
      </c>
      <c r="H915">
        <v>180.77363500000001</v>
      </c>
      <c r="I915">
        <v>7.9076170000000001</v>
      </c>
    </row>
    <row r="916" spans="1:9" x14ac:dyDescent="0.25">
      <c r="A916">
        <v>915</v>
      </c>
      <c r="B916">
        <v>179.016322</v>
      </c>
      <c r="C916">
        <v>4.7237109999999998</v>
      </c>
      <c r="F916">
        <v>180.57809700000001</v>
      </c>
      <c r="G916">
        <v>4.2062650000000001</v>
      </c>
      <c r="H916">
        <v>180.764354</v>
      </c>
      <c r="I916">
        <v>7.8532919999999997</v>
      </c>
    </row>
    <row r="917" spans="1:9" x14ac:dyDescent="0.25">
      <c r="A917">
        <v>916</v>
      </c>
      <c r="F917">
        <v>180.63399800000002</v>
      </c>
      <c r="G917">
        <v>4.271706</v>
      </c>
      <c r="H917">
        <v>180.75753500000002</v>
      </c>
      <c r="I917">
        <v>7.8172160000000002</v>
      </c>
    </row>
    <row r="918" spans="1:9" x14ac:dyDescent="0.25">
      <c r="A918">
        <v>917</v>
      </c>
      <c r="F918">
        <v>180.52492799999999</v>
      </c>
      <c r="G918">
        <v>4.2841329999999997</v>
      </c>
      <c r="H918">
        <v>180.76209900000001</v>
      </c>
      <c r="I918">
        <v>7.8368799999999998</v>
      </c>
    </row>
    <row r="919" spans="1:9" x14ac:dyDescent="0.25">
      <c r="A919">
        <v>918</v>
      </c>
      <c r="F919">
        <v>180.53205800000001</v>
      </c>
      <c r="G919">
        <v>4.2837139999999998</v>
      </c>
      <c r="H919">
        <v>180.81553200000002</v>
      </c>
      <c r="I919">
        <v>7.8697059999999999</v>
      </c>
    </row>
    <row r="920" spans="1:9" x14ac:dyDescent="0.25">
      <c r="A920">
        <v>919</v>
      </c>
      <c r="F920">
        <v>180.56315499999999</v>
      </c>
      <c r="G920">
        <v>4.2840809999999996</v>
      </c>
      <c r="H920">
        <v>180.850875</v>
      </c>
      <c r="I920">
        <v>7.8597429999999999</v>
      </c>
    </row>
    <row r="921" spans="1:9" x14ac:dyDescent="0.25">
      <c r="A921">
        <v>920</v>
      </c>
      <c r="F921">
        <v>180.534785</v>
      </c>
      <c r="G921">
        <v>4.2841329999999997</v>
      </c>
      <c r="H921">
        <v>180.83420100000001</v>
      </c>
      <c r="I921">
        <v>7.8507230000000003</v>
      </c>
    </row>
    <row r="922" spans="1:9" x14ac:dyDescent="0.25">
      <c r="A922">
        <v>921</v>
      </c>
      <c r="F922">
        <v>180.54789399999999</v>
      </c>
      <c r="G922">
        <v>4.2989740000000003</v>
      </c>
      <c r="H922">
        <v>180.81427500000001</v>
      </c>
      <c r="I922">
        <v>7.8374050000000004</v>
      </c>
    </row>
    <row r="923" spans="1:9" x14ac:dyDescent="0.25">
      <c r="A923">
        <v>922</v>
      </c>
      <c r="F923">
        <v>180.54973100000001</v>
      </c>
      <c r="G923">
        <v>4.284815</v>
      </c>
      <c r="H923">
        <v>180.795501</v>
      </c>
      <c r="I923">
        <v>7.8759980000000001</v>
      </c>
    </row>
    <row r="924" spans="1:9" x14ac:dyDescent="0.25">
      <c r="A924">
        <v>923</v>
      </c>
      <c r="D924">
        <v>163.775113</v>
      </c>
      <c r="E924">
        <v>6.9118959999999996</v>
      </c>
      <c r="F924">
        <v>180.52859999999998</v>
      </c>
      <c r="G924">
        <v>4.3162250000000002</v>
      </c>
      <c r="H924">
        <v>180.77363500000001</v>
      </c>
      <c r="I924">
        <v>7.9076170000000001</v>
      </c>
    </row>
    <row r="925" spans="1:9" x14ac:dyDescent="0.25">
      <c r="A925">
        <v>924</v>
      </c>
      <c r="D925">
        <v>163.772492</v>
      </c>
      <c r="E925">
        <v>6.9069140000000004</v>
      </c>
      <c r="F925">
        <v>180.57809700000001</v>
      </c>
      <c r="G925">
        <v>4.2062650000000001</v>
      </c>
    </row>
    <row r="926" spans="1:9" x14ac:dyDescent="0.25">
      <c r="A926">
        <v>925</v>
      </c>
      <c r="D926">
        <v>163.80825400000001</v>
      </c>
      <c r="E926">
        <v>6.9236420000000001</v>
      </c>
    </row>
    <row r="927" spans="1:9" x14ac:dyDescent="0.25">
      <c r="A927">
        <v>926</v>
      </c>
      <c r="D927">
        <v>163.794726</v>
      </c>
      <c r="E927">
        <v>6.9157229999999998</v>
      </c>
    </row>
    <row r="928" spans="1:9" x14ac:dyDescent="0.25">
      <c r="A928">
        <v>927</v>
      </c>
      <c r="D928">
        <v>163.81732600000001</v>
      </c>
      <c r="E928">
        <v>6.9041880000000004</v>
      </c>
    </row>
    <row r="929" spans="1:9" x14ac:dyDescent="0.25">
      <c r="A929">
        <v>928</v>
      </c>
      <c r="D929">
        <v>163.812082</v>
      </c>
      <c r="E929">
        <v>6.9126300000000001</v>
      </c>
    </row>
    <row r="930" spans="1:9" x14ac:dyDescent="0.25">
      <c r="A930">
        <v>929</v>
      </c>
      <c r="B930">
        <v>159.58777800000001</v>
      </c>
      <c r="C930">
        <v>5.5823099999999997</v>
      </c>
      <c r="D930">
        <v>163.80647199999999</v>
      </c>
      <c r="E930">
        <v>6.9078049999999998</v>
      </c>
    </row>
    <row r="931" spans="1:9" x14ac:dyDescent="0.25">
      <c r="A931">
        <v>930</v>
      </c>
      <c r="B931">
        <v>159.54881699999999</v>
      </c>
      <c r="C931">
        <v>5.5922210000000003</v>
      </c>
      <c r="D931">
        <v>163.81307800000002</v>
      </c>
      <c r="E931">
        <v>6.9105850000000002</v>
      </c>
    </row>
    <row r="932" spans="1:9" x14ac:dyDescent="0.25">
      <c r="A932">
        <v>931</v>
      </c>
      <c r="B932">
        <v>159.578811</v>
      </c>
      <c r="C932">
        <v>5.5070629999999996</v>
      </c>
      <c r="D932">
        <v>163.81507099999999</v>
      </c>
      <c r="E932">
        <v>6.9294099999999998</v>
      </c>
    </row>
    <row r="933" spans="1:9" x14ac:dyDescent="0.25">
      <c r="A933">
        <v>932</v>
      </c>
      <c r="B933">
        <v>159.57047399999999</v>
      </c>
      <c r="C933">
        <v>5.5354320000000001</v>
      </c>
      <c r="D933">
        <v>163.775113</v>
      </c>
      <c r="E933">
        <v>6.9118959999999996</v>
      </c>
    </row>
    <row r="934" spans="1:9" x14ac:dyDescent="0.25">
      <c r="A934">
        <v>933</v>
      </c>
      <c r="B934">
        <v>159.61205699999999</v>
      </c>
      <c r="C934">
        <v>5.5396789999999996</v>
      </c>
      <c r="D934">
        <v>163.775113</v>
      </c>
      <c r="E934">
        <v>6.9118959999999996</v>
      </c>
    </row>
    <row r="935" spans="1:9" x14ac:dyDescent="0.25">
      <c r="A935">
        <v>934</v>
      </c>
      <c r="B935">
        <v>159.593861</v>
      </c>
      <c r="C935">
        <v>5.594633</v>
      </c>
    </row>
    <row r="936" spans="1:9" x14ac:dyDescent="0.25">
      <c r="A936">
        <v>935</v>
      </c>
      <c r="B936">
        <v>159.558257</v>
      </c>
      <c r="C936">
        <v>5.6042810000000003</v>
      </c>
    </row>
    <row r="937" spans="1:9" x14ac:dyDescent="0.25">
      <c r="A937">
        <v>936</v>
      </c>
      <c r="B937">
        <v>159.58777800000001</v>
      </c>
      <c r="C937">
        <v>5.5823099999999997</v>
      </c>
      <c r="H937">
        <v>160.49131600000001</v>
      </c>
      <c r="I937">
        <v>8.1822280000000003</v>
      </c>
    </row>
    <row r="938" spans="1:9" x14ac:dyDescent="0.25">
      <c r="A938">
        <v>937</v>
      </c>
      <c r="F938">
        <v>160.49210199999999</v>
      </c>
      <c r="G938">
        <v>4.9658110000000004</v>
      </c>
      <c r="H938">
        <v>160.41727400000002</v>
      </c>
      <c r="I938">
        <v>8.1076630000000005</v>
      </c>
    </row>
    <row r="939" spans="1:9" x14ac:dyDescent="0.25">
      <c r="A939">
        <v>938</v>
      </c>
      <c r="F939">
        <v>160.53358</v>
      </c>
      <c r="G939">
        <v>5.0148919999999997</v>
      </c>
      <c r="H939">
        <v>160.385289</v>
      </c>
      <c r="I939">
        <v>8.0987489999999998</v>
      </c>
    </row>
    <row r="940" spans="1:9" x14ac:dyDescent="0.25">
      <c r="A940">
        <v>939</v>
      </c>
      <c r="F940">
        <v>160.51019300000002</v>
      </c>
      <c r="G940">
        <v>4.9820669999999998</v>
      </c>
      <c r="H940">
        <v>160.43887899999999</v>
      </c>
      <c r="I940">
        <v>8.0838579999999993</v>
      </c>
    </row>
    <row r="941" spans="1:9" x14ac:dyDescent="0.25">
      <c r="A941">
        <v>940</v>
      </c>
      <c r="F941">
        <v>160.46813800000001</v>
      </c>
      <c r="G941">
        <v>4.953856</v>
      </c>
      <c r="H941">
        <v>160.434946</v>
      </c>
      <c r="I941">
        <v>8.1352980000000006</v>
      </c>
    </row>
    <row r="942" spans="1:9" x14ac:dyDescent="0.25">
      <c r="A942">
        <v>941</v>
      </c>
      <c r="F942">
        <v>160.49750399999999</v>
      </c>
      <c r="G942">
        <v>4.9768230000000004</v>
      </c>
      <c r="H942">
        <v>160.45539600000001</v>
      </c>
      <c r="I942">
        <v>8.1664969999999997</v>
      </c>
    </row>
    <row r="943" spans="1:9" x14ac:dyDescent="0.25">
      <c r="A943">
        <v>942</v>
      </c>
      <c r="F943">
        <v>160.52372099999999</v>
      </c>
      <c r="G943">
        <v>4.978186</v>
      </c>
      <c r="H943">
        <v>160.46446800000001</v>
      </c>
      <c r="I943">
        <v>8.1497170000000008</v>
      </c>
    </row>
    <row r="944" spans="1:9" x14ac:dyDescent="0.25">
      <c r="A944">
        <v>943</v>
      </c>
      <c r="F944">
        <v>160.53489100000002</v>
      </c>
      <c r="G944">
        <v>5.0047199999999998</v>
      </c>
      <c r="H944">
        <v>160.46111300000001</v>
      </c>
      <c r="I944">
        <v>8.1464660000000002</v>
      </c>
    </row>
    <row r="945" spans="1:9" x14ac:dyDescent="0.25">
      <c r="A945">
        <v>944</v>
      </c>
      <c r="D945">
        <v>136.51743300000001</v>
      </c>
      <c r="E945">
        <v>5.1773889999999998</v>
      </c>
      <c r="F945">
        <v>160.54280900000001</v>
      </c>
      <c r="G945">
        <v>4.9680140000000002</v>
      </c>
      <c r="H945">
        <v>160.52571499999999</v>
      </c>
      <c r="I945">
        <v>8.2115399999999994</v>
      </c>
    </row>
    <row r="946" spans="1:9" x14ac:dyDescent="0.25">
      <c r="A946">
        <v>945</v>
      </c>
      <c r="D946">
        <v>136.558922</v>
      </c>
      <c r="E946">
        <v>5.1469189999999996</v>
      </c>
      <c r="F946">
        <v>160.49210199999999</v>
      </c>
      <c r="G946">
        <v>4.9658110000000004</v>
      </c>
      <c r="H946">
        <v>160.49131600000001</v>
      </c>
      <c r="I946">
        <v>8.1822280000000003</v>
      </c>
    </row>
    <row r="947" spans="1:9" x14ac:dyDescent="0.25">
      <c r="A947">
        <v>946</v>
      </c>
      <c r="D947">
        <v>136.55633499999999</v>
      </c>
      <c r="E947">
        <v>5.1844250000000001</v>
      </c>
    </row>
    <row r="948" spans="1:9" x14ac:dyDescent="0.25">
      <c r="A948">
        <v>947</v>
      </c>
      <c r="D948">
        <v>136.545883</v>
      </c>
      <c r="E948">
        <v>5.1831829999999997</v>
      </c>
    </row>
    <row r="949" spans="1:9" x14ac:dyDescent="0.25">
      <c r="A949">
        <v>948</v>
      </c>
      <c r="D949">
        <v>136.58018500000003</v>
      </c>
      <c r="E949">
        <v>5.1833900000000002</v>
      </c>
    </row>
    <row r="950" spans="1:9" x14ac:dyDescent="0.25">
      <c r="A950">
        <v>949</v>
      </c>
      <c r="D950">
        <v>136.55933400000001</v>
      </c>
      <c r="E950">
        <v>5.1679219999999999</v>
      </c>
    </row>
    <row r="951" spans="1:9" x14ac:dyDescent="0.25">
      <c r="A951">
        <v>950</v>
      </c>
      <c r="B951">
        <v>131.75390200000001</v>
      </c>
      <c r="C951">
        <v>4.0850160000000004</v>
      </c>
      <c r="D951">
        <v>136.58261100000001</v>
      </c>
      <c r="E951">
        <v>5.1976680000000002</v>
      </c>
    </row>
    <row r="952" spans="1:9" x14ac:dyDescent="0.25">
      <c r="A952">
        <v>951</v>
      </c>
      <c r="B952">
        <v>131.814323</v>
      </c>
      <c r="C952">
        <v>4.0299740000000002</v>
      </c>
      <c r="D952">
        <v>136.58489200000002</v>
      </c>
      <c r="E952">
        <v>5.1991680000000002</v>
      </c>
    </row>
    <row r="953" spans="1:9" x14ac:dyDescent="0.25">
      <c r="A953">
        <v>952</v>
      </c>
      <c r="B953">
        <v>131.77733599999999</v>
      </c>
      <c r="C953">
        <v>4.0651510000000002</v>
      </c>
      <c r="D953">
        <v>136.558044</v>
      </c>
      <c r="E953">
        <v>5.1924950000000001</v>
      </c>
    </row>
    <row r="954" spans="1:9" x14ac:dyDescent="0.25">
      <c r="A954">
        <v>953</v>
      </c>
      <c r="B954">
        <v>131.77309400000001</v>
      </c>
      <c r="C954">
        <v>4.0481829999999999</v>
      </c>
      <c r="D954">
        <v>136.51743300000001</v>
      </c>
      <c r="E954">
        <v>5.1773889999999998</v>
      </c>
    </row>
    <row r="955" spans="1:9" x14ac:dyDescent="0.25">
      <c r="A955">
        <v>954</v>
      </c>
      <c r="B955">
        <v>131.79327000000001</v>
      </c>
      <c r="C955">
        <v>4.0270770000000002</v>
      </c>
    </row>
    <row r="956" spans="1:9" x14ac:dyDescent="0.25">
      <c r="A956">
        <v>955</v>
      </c>
      <c r="B956">
        <v>131.75819799999999</v>
      </c>
      <c r="C956">
        <v>4.0878620000000003</v>
      </c>
    </row>
    <row r="957" spans="1:9" x14ac:dyDescent="0.25">
      <c r="A957">
        <v>956</v>
      </c>
      <c r="B957">
        <v>131.812927</v>
      </c>
      <c r="C957">
        <v>4.116987</v>
      </c>
    </row>
    <row r="958" spans="1:9" x14ac:dyDescent="0.25">
      <c r="A958">
        <v>957</v>
      </c>
      <c r="B958">
        <v>131.80211600000001</v>
      </c>
      <c r="C958">
        <v>4.1772030000000004</v>
      </c>
    </row>
    <row r="959" spans="1:9" x14ac:dyDescent="0.25">
      <c r="A959">
        <v>958</v>
      </c>
      <c r="B959">
        <v>131.75390200000001</v>
      </c>
      <c r="C959">
        <v>4.0850160000000004</v>
      </c>
      <c r="F959">
        <v>131.65778399999999</v>
      </c>
      <c r="G959">
        <v>2.8830239999999998</v>
      </c>
      <c r="H959">
        <v>131.860523</v>
      </c>
      <c r="I959">
        <v>6.4377870000000001</v>
      </c>
    </row>
    <row r="960" spans="1:9" x14ac:dyDescent="0.25">
      <c r="A960">
        <v>959</v>
      </c>
      <c r="F960">
        <v>131.60361900000001</v>
      </c>
      <c r="G960">
        <v>2.7937340000000002</v>
      </c>
      <c r="H960">
        <v>131.76838700000002</v>
      </c>
      <c r="I960">
        <v>6.4461680000000001</v>
      </c>
    </row>
    <row r="961" spans="1:9" x14ac:dyDescent="0.25">
      <c r="A961">
        <v>960</v>
      </c>
      <c r="F961">
        <v>131.65390400000001</v>
      </c>
      <c r="G961">
        <v>2.86259</v>
      </c>
      <c r="H961">
        <v>131.79880100000003</v>
      </c>
      <c r="I961">
        <v>6.4007990000000001</v>
      </c>
    </row>
    <row r="962" spans="1:9" x14ac:dyDescent="0.25">
      <c r="A962">
        <v>961</v>
      </c>
      <c r="F962">
        <v>131.65763100000001</v>
      </c>
      <c r="G962">
        <v>2.8233769999999998</v>
      </c>
      <c r="H962">
        <v>131.86657300000002</v>
      </c>
      <c r="I962">
        <v>6.3622069999999997</v>
      </c>
    </row>
    <row r="963" spans="1:9" x14ac:dyDescent="0.25">
      <c r="A963">
        <v>962</v>
      </c>
      <c r="F963">
        <v>131.61365499999999</v>
      </c>
      <c r="G963">
        <v>2.8182550000000002</v>
      </c>
      <c r="H963">
        <v>131.863831</v>
      </c>
      <c r="I963">
        <v>6.3804679999999996</v>
      </c>
    </row>
    <row r="964" spans="1:9" x14ac:dyDescent="0.25">
      <c r="A964">
        <v>963</v>
      </c>
      <c r="F964">
        <v>131.619553</v>
      </c>
      <c r="G964">
        <v>2.842155</v>
      </c>
      <c r="H964">
        <v>131.87754100000001</v>
      </c>
      <c r="I964">
        <v>6.4327690000000004</v>
      </c>
    </row>
    <row r="965" spans="1:9" x14ac:dyDescent="0.25">
      <c r="A965">
        <v>964</v>
      </c>
      <c r="F965">
        <v>131.55344000000002</v>
      </c>
      <c r="G965">
        <v>2.8298429999999999</v>
      </c>
      <c r="H965">
        <v>131.85694900000001</v>
      </c>
      <c r="I965">
        <v>6.4134219999999997</v>
      </c>
    </row>
    <row r="966" spans="1:9" x14ac:dyDescent="0.25">
      <c r="A966">
        <v>965</v>
      </c>
      <c r="D966">
        <v>116.023808</v>
      </c>
      <c r="E966">
        <v>6.7350390000000004</v>
      </c>
      <c r="F966">
        <v>131.59880800000002</v>
      </c>
      <c r="G966">
        <v>2.85514</v>
      </c>
      <c r="H966">
        <v>131.86217900000003</v>
      </c>
      <c r="I966">
        <v>6.5005899999999999</v>
      </c>
    </row>
    <row r="967" spans="1:9" x14ac:dyDescent="0.25">
      <c r="A967">
        <v>966</v>
      </c>
      <c r="D967">
        <v>115.975235</v>
      </c>
      <c r="E967">
        <v>6.6919469999999999</v>
      </c>
      <c r="F967">
        <v>131.56446099999999</v>
      </c>
      <c r="G967">
        <v>2.8497080000000001</v>
      </c>
      <c r="H967">
        <v>131.90175200000002</v>
      </c>
      <c r="I967">
        <v>6.4843979999999997</v>
      </c>
    </row>
    <row r="968" spans="1:9" x14ac:dyDescent="0.25">
      <c r="A968">
        <v>967</v>
      </c>
      <c r="D968">
        <v>115.95133200000001</v>
      </c>
      <c r="E968">
        <v>6.6916370000000001</v>
      </c>
      <c r="F968">
        <v>131.66388700000002</v>
      </c>
      <c r="G968">
        <v>2.8568989999999999</v>
      </c>
      <c r="H968">
        <v>131.860523</v>
      </c>
      <c r="I968">
        <v>6.4377870000000001</v>
      </c>
    </row>
    <row r="969" spans="1:9" x14ac:dyDescent="0.25">
      <c r="A969">
        <v>968</v>
      </c>
      <c r="D969">
        <v>115.992096</v>
      </c>
      <c r="E969">
        <v>6.6870839999999996</v>
      </c>
      <c r="F969">
        <v>131.85937900000002</v>
      </c>
      <c r="G969">
        <v>2.915511</v>
      </c>
    </row>
    <row r="970" spans="1:9" x14ac:dyDescent="0.25">
      <c r="A970">
        <v>969</v>
      </c>
      <c r="D970">
        <v>115.99551000000001</v>
      </c>
      <c r="E970">
        <v>6.7000169999999999</v>
      </c>
      <c r="F970">
        <v>131.65778399999999</v>
      </c>
      <c r="G970">
        <v>2.8830239999999998</v>
      </c>
    </row>
    <row r="971" spans="1:9" x14ac:dyDescent="0.25">
      <c r="A971">
        <v>970</v>
      </c>
      <c r="D971">
        <v>115.99866900000001</v>
      </c>
      <c r="E971">
        <v>6.7274859999999999</v>
      </c>
    </row>
    <row r="972" spans="1:9" x14ac:dyDescent="0.25">
      <c r="A972">
        <v>971</v>
      </c>
      <c r="D972">
        <v>115.99985500000001</v>
      </c>
      <c r="E972">
        <v>6.7045690000000002</v>
      </c>
    </row>
    <row r="973" spans="1:9" x14ac:dyDescent="0.25">
      <c r="A973">
        <v>972</v>
      </c>
      <c r="B973">
        <v>109.99387700000001</v>
      </c>
      <c r="C973">
        <v>5.4487230000000002</v>
      </c>
      <c r="D973">
        <v>116.02282700000001</v>
      </c>
      <c r="E973">
        <v>6.7048800000000002</v>
      </c>
    </row>
    <row r="974" spans="1:9" x14ac:dyDescent="0.25">
      <c r="A974">
        <v>973</v>
      </c>
      <c r="B974">
        <v>109.95631800000001</v>
      </c>
      <c r="C974">
        <v>5.4933170000000002</v>
      </c>
      <c r="D974">
        <v>115.99018500000001</v>
      </c>
      <c r="E974">
        <v>6.6776169999999997</v>
      </c>
    </row>
    <row r="975" spans="1:9" x14ac:dyDescent="0.25">
      <c r="A975">
        <v>974</v>
      </c>
      <c r="B975">
        <v>110.01849700000001</v>
      </c>
      <c r="C975">
        <v>5.4604670000000004</v>
      </c>
      <c r="D975">
        <v>115.99742500000001</v>
      </c>
      <c r="E975">
        <v>6.6601309999999998</v>
      </c>
    </row>
    <row r="976" spans="1:9" x14ac:dyDescent="0.25">
      <c r="A976">
        <v>975</v>
      </c>
      <c r="B976">
        <v>109.98001100000002</v>
      </c>
      <c r="C976">
        <v>5.435066</v>
      </c>
      <c r="D976">
        <v>116.023808</v>
      </c>
      <c r="E976">
        <v>6.7350390000000004</v>
      </c>
    </row>
    <row r="977" spans="1:9" x14ac:dyDescent="0.25">
      <c r="A977">
        <v>976</v>
      </c>
      <c r="B977">
        <v>109.94949000000001</v>
      </c>
      <c r="C977">
        <v>5.4317039999999999</v>
      </c>
      <c r="D977">
        <v>116.023808</v>
      </c>
      <c r="E977">
        <v>6.7350390000000004</v>
      </c>
    </row>
    <row r="978" spans="1:9" x14ac:dyDescent="0.25">
      <c r="A978">
        <v>977</v>
      </c>
      <c r="B978">
        <v>109.962681</v>
      </c>
      <c r="C978">
        <v>5.4342379999999997</v>
      </c>
    </row>
    <row r="979" spans="1:9" x14ac:dyDescent="0.25">
      <c r="A979">
        <v>978</v>
      </c>
      <c r="B979">
        <v>109.97230500000001</v>
      </c>
      <c r="C979">
        <v>5.4281860000000002</v>
      </c>
    </row>
    <row r="980" spans="1:9" x14ac:dyDescent="0.25">
      <c r="A980">
        <v>979</v>
      </c>
      <c r="B980">
        <v>109.964752</v>
      </c>
      <c r="C980">
        <v>5.4376009999999999</v>
      </c>
    </row>
    <row r="981" spans="1:9" x14ac:dyDescent="0.25">
      <c r="A981">
        <v>980</v>
      </c>
      <c r="B981">
        <v>109.96635400000001</v>
      </c>
      <c r="C981">
        <v>5.4152529999999999</v>
      </c>
      <c r="H981">
        <v>111.52737000000002</v>
      </c>
      <c r="I981">
        <v>7.8334130000000002</v>
      </c>
    </row>
    <row r="982" spans="1:9" x14ac:dyDescent="0.25">
      <c r="A982">
        <v>981</v>
      </c>
      <c r="B982">
        <v>109.99387700000001</v>
      </c>
      <c r="C982">
        <v>5.4487230000000002</v>
      </c>
      <c r="H982">
        <v>111.513813</v>
      </c>
      <c r="I982">
        <v>7.8446910000000001</v>
      </c>
    </row>
    <row r="983" spans="1:9" x14ac:dyDescent="0.25">
      <c r="A983">
        <v>982</v>
      </c>
      <c r="H983">
        <v>111.52095400000002</v>
      </c>
      <c r="I983">
        <v>7.8184100000000001</v>
      </c>
    </row>
    <row r="984" spans="1:9" x14ac:dyDescent="0.25">
      <c r="A984">
        <v>983</v>
      </c>
      <c r="F984">
        <v>109.31980900000001</v>
      </c>
      <c r="G984">
        <v>3.8971779999999998</v>
      </c>
      <c r="H984">
        <v>111.53010900000001</v>
      </c>
      <c r="I984">
        <v>7.8493469999999999</v>
      </c>
    </row>
    <row r="985" spans="1:9" x14ac:dyDescent="0.25">
      <c r="A985">
        <v>984</v>
      </c>
      <c r="F985">
        <v>109.31147800000001</v>
      </c>
      <c r="G985">
        <v>3.9433220000000002</v>
      </c>
      <c r="H985">
        <v>111.55721700000001</v>
      </c>
      <c r="I985">
        <v>7.8618139999999999</v>
      </c>
    </row>
    <row r="986" spans="1:9" x14ac:dyDescent="0.25">
      <c r="A986">
        <v>985</v>
      </c>
      <c r="F986">
        <v>109.268642</v>
      </c>
      <c r="G986">
        <v>3.9385629999999998</v>
      </c>
      <c r="H986">
        <v>111.59829300000001</v>
      </c>
      <c r="I986">
        <v>7.8375519999999996</v>
      </c>
    </row>
    <row r="987" spans="1:9" x14ac:dyDescent="0.25">
      <c r="A987">
        <v>986</v>
      </c>
      <c r="F987">
        <v>109.23625900000002</v>
      </c>
      <c r="G987">
        <v>3.9324590000000001</v>
      </c>
      <c r="H987">
        <v>111.569061</v>
      </c>
      <c r="I987">
        <v>7.8281359999999998</v>
      </c>
    </row>
    <row r="988" spans="1:9" x14ac:dyDescent="0.25">
      <c r="A988">
        <v>987</v>
      </c>
      <c r="F988">
        <v>109.22446400000001</v>
      </c>
      <c r="G988">
        <v>3.9587910000000002</v>
      </c>
      <c r="H988">
        <v>111.57159800000001</v>
      </c>
      <c r="I988">
        <v>7.7974589999999999</v>
      </c>
    </row>
    <row r="989" spans="1:9" x14ac:dyDescent="0.25">
      <c r="A989">
        <v>988</v>
      </c>
      <c r="D989">
        <v>95.111050000000006</v>
      </c>
      <c r="E989">
        <v>7.3612549999999999</v>
      </c>
      <c r="F989">
        <v>109.255764</v>
      </c>
      <c r="G989">
        <v>3.9358219999999999</v>
      </c>
      <c r="H989">
        <v>111.57475300000002</v>
      </c>
      <c r="I989">
        <v>7.8202730000000003</v>
      </c>
    </row>
    <row r="990" spans="1:9" x14ac:dyDescent="0.25">
      <c r="A990">
        <v>989</v>
      </c>
      <c r="D990">
        <v>95.142607000000012</v>
      </c>
      <c r="E990">
        <v>7.3494089999999996</v>
      </c>
      <c r="F990">
        <v>109.25499000000001</v>
      </c>
      <c r="G990">
        <v>3.9117660000000001</v>
      </c>
      <c r="H990">
        <v>111.57268500000001</v>
      </c>
      <c r="I990">
        <v>7.8195490000000003</v>
      </c>
    </row>
    <row r="991" spans="1:9" x14ac:dyDescent="0.25">
      <c r="A991">
        <v>990</v>
      </c>
      <c r="D991">
        <v>95.112032000000013</v>
      </c>
      <c r="E991">
        <v>7.3793610000000003</v>
      </c>
      <c r="F991">
        <v>109.31748200000001</v>
      </c>
      <c r="G991">
        <v>3.89635</v>
      </c>
      <c r="H991">
        <v>111.52737000000002</v>
      </c>
      <c r="I991">
        <v>7.8334130000000002</v>
      </c>
    </row>
    <row r="992" spans="1:9" x14ac:dyDescent="0.25">
      <c r="A992">
        <v>991</v>
      </c>
      <c r="D992">
        <v>95.133400000000009</v>
      </c>
      <c r="E992">
        <v>7.3878969999999997</v>
      </c>
      <c r="F992">
        <v>109.25923200000001</v>
      </c>
      <c r="G992">
        <v>3.844204</v>
      </c>
    </row>
    <row r="993" spans="1:9" x14ac:dyDescent="0.25">
      <c r="A993">
        <v>992</v>
      </c>
      <c r="D993">
        <v>95.116379000000009</v>
      </c>
      <c r="E993">
        <v>7.3710319999999996</v>
      </c>
      <c r="F993">
        <v>109.18644300000001</v>
      </c>
      <c r="G993">
        <v>3.8675869999999999</v>
      </c>
    </row>
    <row r="994" spans="1:9" x14ac:dyDescent="0.25">
      <c r="A994">
        <v>993</v>
      </c>
      <c r="D994">
        <v>95.120827000000006</v>
      </c>
      <c r="E994">
        <v>7.3693249999999999</v>
      </c>
      <c r="F994">
        <v>109.31980900000001</v>
      </c>
      <c r="G994">
        <v>3.8971779999999998</v>
      </c>
    </row>
    <row r="995" spans="1:9" x14ac:dyDescent="0.25">
      <c r="A995">
        <v>994</v>
      </c>
      <c r="D995">
        <v>95.103859</v>
      </c>
      <c r="E995">
        <v>7.3725329999999998</v>
      </c>
      <c r="F995">
        <v>109.31980900000001</v>
      </c>
      <c r="G995">
        <v>3.8971779999999998</v>
      </c>
    </row>
    <row r="996" spans="1:9" x14ac:dyDescent="0.25">
      <c r="A996">
        <v>995</v>
      </c>
      <c r="D996">
        <v>95.083321000000012</v>
      </c>
      <c r="E996">
        <v>7.3772399999999996</v>
      </c>
    </row>
    <row r="997" spans="1:9" x14ac:dyDescent="0.25">
      <c r="A997">
        <v>996</v>
      </c>
      <c r="B997">
        <v>88.833580000000012</v>
      </c>
      <c r="C997">
        <v>5.96563</v>
      </c>
      <c r="D997">
        <v>95.077528000000001</v>
      </c>
      <c r="E997">
        <v>7.4007269999999998</v>
      </c>
    </row>
    <row r="998" spans="1:9" x14ac:dyDescent="0.25">
      <c r="A998">
        <v>997</v>
      </c>
      <c r="B998">
        <v>88.817543000000001</v>
      </c>
      <c r="C998">
        <v>6.0387269999999997</v>
      </c>
      <c r="D998">
        <v>95.103134000000011</v>
      </c>
      <c r="E998">
        <v>7.3708770000000001</v>
      </c>
    </row>
    <row r="999" spans="1:9" x14ac:dyDescent="0.25">
      <c r="A999">
        <v>998</v>
      </c>
      <c r="B999">
        <v>88.800629000000001</v>
      </c>
      <c r="C999">
        <v>6.0089810000000003</v>
      </c>
      <c r="D999">
        <v>95.046747000000011</v>
      </c>
      <c r="E999">
        <v>7.3707729999999998</v>
      </c>
    </row>
    <row r="1000" spans="1:9" x14ac:dyDescent="0.25">
      <c r="A1000">
        <v>999</v>
      </c>
      <c r="B1000">
        <v>88.820906000000008</v>
      </c>
      <c r="C1000">
        <v>5.983994</v>
      </c>
      <c r="D1000">
        <v>95.111050000000006</v>
      </c>
      <c r="E1000">
        <v>7.3612549999999999</v>
      </c>
    </row>
    <row r="1001" spans="1:9" x14ac:dyDescent="0.25">
      <c r="A1001">
        <v>1000</v>
      </c>
      <c r="B1001">
        <v>88.82132</v>
      </c>
      <c r="C1001">
        <v>6.0107920000000004</v>
      </c>
    </row>
    <row r="1002" spans="1:9" x14ac:dyDescent="0.25">
      <c r="A1002">
        <v>1001</v>
      </c>
      <c r="B1002">
        <v>88.818476000000004</v>
      </c>
      <c r="C1002">
        <v>5.9874599999999996</v>
      </c>
    </row>
    <row r="1003" spans="1:9" x14ac:dyDescent="0.25">
      <c r="A1003">
        <v>1002</v>
      </c>
      <c r="B1003">
        <v>88.795349000000002</v>
      </c>
      <c r="C1003">
        <v>6.0019450000000001</v>
      </c>
    </row>
    <row r="1004" spans="1:9" x14ac:dyDescent="0.25">
      <c r="A1004">
        <v>1003</v>
      </c>
      <c r="B1004">
        <v>88.784746000000013</v>
      </c>
      <c r="C1004">
        <v>6.0397100000000004</v>
      </c>
    </row>
    <row r="1005" spans="1:9" x14ac:dyDescent="0.25">
      <c r="A1005">
        <v>1004</v>
      </c>
      <c r="B1005">
        <v>88.837770000000006</v>
      </c>
      <c r="C1005">
        <v>6.0138959999999999</v>
      </c>
      <c r="H1005">
        <v>91.900511000000009</v>
      </c>
      <c r="I1005">
        <v>8.3707019999999996</v>
      </c>
    </row>
    <row r="1006" spans="1:9" x14ac:dyDescent="0.25">
      <c r="A1006">
        <v>1005</v>
      </c>
      <c r="B1006">
        <v>88.77124400000001</v>
      </c>
      <c r="C1006">
        <v>5.9644909999999998</v>
      </c>
      <c r="H1006">
        <v>91.905840000000012</v>
      </c>
      <c r="I1006">
        <v>8.2454590000000003</v>
      </c>
    </row>
    <row r="1007" spans="1:9" x14ac:dyDescent="0.25">
      <c r="A1007">
        <v>1006</v>
      </c>
      <c r="B1007">
        <v>88.833580000000012</v>
      </c>
      <c r="C1007">
        <v>5.96563</v>
      </c>
      <c r="F1007">
        <v>89.810642000000001</v>
      </c>
      <c r="G1007">
        <v>4.7183710000000003</v>
      </c>
      <c r="H1007">
        <v>91.831087000000011</v>
      </c>
      <c r="I1007">
        <v>8.3072780000000002</v>
      </c>
    </row>
    <row r="1008" spans="1:9" x14ac:dyDescent="0.25">
      <c r="A1008">
        <v>1007</v>
      </c>
      <c r="B1008">
        <v>88.833580000000012</v>
      </c>
      <c r="C1008">
        <v>5.96563</v>
      </c>
      <c r="F1008">
        <v>89.920469000000011</v>
      </c>
      <c r="G1008">
        <v>4.8176969999999999</v>
      </c>
      <c r="H1008">
        <v>91.848780000000005</v>
      </c>
      <c r="I1008">
        <v>8.3328330000000008</v>
      </c>
    </row>
    <row r="1009" spans="1:9" x14ac:dyDescent="0.25">
      <c r="A1009">
        <v>1008</v>
      </c>
      <c r="F1009">
        <v>89.715145000000007</v>
      </c>
      <c r="G1009">
        <v>4.7590839999999996</v>
      </c>
      <c r="H1009">
        <v>91.810860000000005</v>
      </c>
      <c r="I1009">
        <v>8.3296259999999993</v>
      </c>
    </row>
    <row r="1010" spans="1:9" x14ac:dyDescent="0.25">
      <c r="A1010">
        <v>1009</v>
      </c>
      <c r="F1010">
        <v>89.785915000000017</v>
      </c>
      <c r="G1010">
        <v>4.7549970000000004</v>
      </c>
      <c r="H1010">
        <v>91.797720000000012</v>
      </c>
      <c r="I1010">
        <v>8.3936709999999994</v>
      </c>
    </row>
    <row r="1011" spans="1:9" x14ac:dyDescent="0.25">
      <c r="A1011">
        <v>1010</v>
      </c>
      <c r="F1011">
        <v>89.77743000000001</v>
      </c>
      <c r="G1011">
        <v>4.6945740000000002</v>
      </c>
      <c r="H1011">
        <v>91.844744000000006</v>
      </c>
      <c r="I1011">
        <v>8.3759779999999999</v>
      </c>
    </row>
    <row r="1012" spans="1:9" x14ac:dyDescent="0.25">
      <c r="A1012">
        <v>1011</v>
      </c>
      <c r="D1012">
        <v>78.550607000000014</v>
      </c>
      <c r="E1012">
        <v>6.6703739999999998</v>
      </c>
      <c r="F1012">
        <v>89.729061000000002</v>
      </c>
      <c r="G1012">
        <v>4.6897640000000003</v>
      </c>
      <c r="H1012">
        <v>91.856644000000017</v>
      </c>
      <c r="I1012">
        <v>8.3493879999999994</v>
      </c>
    </row>
    <row r="1013" spans="1:9" x14ac:dyDescent="0.25">
      <c r="A1013">
        <v>1012</v>
      </c>
      <c r="D1013">
        <v>78.431623000000002</v>
      </c>
      <c r="E1013">
        <v>6.6292470000000003</v>
      </c>
      <c r="F1013">
        <v>89.74163200000001</v>
      </c>
      <c r="G1013">
        <v>4.7038349999999998</v>
      </c>
      <c r="H1013">
        <v>91.872059000000007</v>
      </c>
      <c r="I1013">
        <v>8.3028289999999991</v>
      </c>
    </row>
    <row r="1014" spans="1:9" x14ac:dyDescent="0.25">
      <c r="A1014">
        <v>1013</v>
      </c>
      <c r="D1014">
        <v>78.483821000000006</v>
      </c>
      <c r="E1014">
        <v>6.583723</v>
      </c>
      <c r="F1014">
        <v>89.701489000000009</v>
      </c>
      <c r="G1014">
        <v>4.6943149999999996</v>
      </c>
      <c r="H1014">
        <v>91.785667000000004</v>
      </c>
      <c r="I1014">
        <v>8.2559079999999998</v>
      </c>
    </row>
    <row r="1015" spans="1:9" x14ac:dyDescent="0.25">
      <c r="A1015">
        <v>1014</v>
      </c>
      <c r="D1015">
        <v>78.483562000000006</v>
      </c>
      <c r="E1015">
        <v>6.5988290000000003</v>
      </c>
      <c r="F1015">
        <v>89.673811000000001</v>
      </c>
      <c r="G1015">
        <v>4.6960230000000003</v>
      </c>
      <c r="H1015">
        <v>91.900511000000009</v>
      </c>
      <c r="I1015">
        <v>8.3707019999999996</v>
      </c>
    </row>
    <row r="1016" spans="1:9" x14ac:dyDescent="0.25">
      <c r="A1016">
        <v>1015</v>
      </c>
      <c r="D1016">
        <v>78.490753000000012</v>
      </c>
      <c r="E1016">
        <v>6.6628730000000003</v>
      </c>
      <c r="F1016">
        <v>89.725803000000013</v>
      </c>
      <c r="G1016">
        <v>4.7367879999999998</v>
      </c>
      <c r="H1016">
        <v>91.900511000000009</v>
      </c>
      <c r="I1016">
        <v>8.3707019999999996</v>
      </c>
    </row>
    <row r="1017" spans="1:9" x14ac:dyDescent="0.25">
      <c r="A1017">
        <v>1016</v>
      </c>
      <c r="D1017">
        <v>78.499289000000005</v>
      </c>
      <c r="E1017">
        <v>6.6664940000000001</v>
      </c>
      <c r="F1017">
        <v>89.676138000000009</v>
      </c>
      <c r="G1017">
        <v>4.7557219999999996</v>
      </c>
    </row>
    <row r="1018" spans="1:9" x14ac:dyDescent="0.25">
      <c r="A1018">
        <v>1017</v>
      </c>
      <c r="D1018">
        <v>78.494375000000005</v>
      </c>
      <c r="E1018">
        <v>6.6562000000000001</v>
      </c>
      <c r="F1018">
        <v>89.619907000000012</v>
      </c>
      <c r="G1018">
        <v>4.7624979999999999</v>
      </c>
    </row>
    <row r="1019" spans="1:9" x14ac:dyDescent="0.25">
      <c r="A1019">
        <v>1018</v>
      </c>
      <c r="D1019">
        <v>78.560696000000007</v>
      </c>
      <c r="E1019">
        <v>6.6875489999999997</v>
      </c>
      <c r="F1019">
        <v>89.474125000000015</v>
      </c>
      <c r="G1019">
        <v>4.808954</v>
      </c>
    </row>
    <row r="1020" spans="1:9" x14ac:dyDescent="0.25">
      <c r="A1020">
        <v>1019</v>
      </c>
      <c r="D1020">
        <v>78.538296000000003</v>
      </c>
      <c r="E1020">
        <v>6.6739949999999997</v>
      </c>
      <c r="F1020">
        <v>89.573504000000014</v>
      </c>
      <c r="G1020">
        <v>4.8389069999999998</v>
      </c>
    </row>
    <row r="1021" spans="1:9" x14ac:dyDescent="0.25">
      <c r="A1021">
        <v>1020</v>
      </c>
      <c r="D1021">
        <v>78.528518000000005</v>
      </c>
      <c r="E1021">
        <v>6.6586309999999997</v>
      </c>
      <c r="F1021">
        <v>89.810642000000001</v>
      </c>
      <c r="G1021">
        <v>4.7183710000000003</v>
      </c>
    </row>
    <row r="1022" spans="1:9" x14ac:dyDescent="0.25">
      <c r="A1022">
        <v>1021</v>
      </c>
      <c r="D1022">
        <v>78.585836</v>
      </c>
      <c r="E1022">
        <v>6.7811329999999996</v>
      </c>
    </row>
    <row r="1023" spans="1:9" x14ac:dyDescent="0.25">
      <c r="A1023">
        <v>1022</v>
      </c>
      <c r="D1023">
        <v>78.513515000000012</v>
      </c>
      <c r="E1023">
        <v>6.6790649999999996</v>
      </c>
    </row>
    <row r="1024" spans="1:9" x14ac:dyDescent="0.25">
      <c r="A1024">
        <v>1023</v>
      </c>
      <c r="B1024">
        <v>73.575077000000007</v>
      </c>
      <c r="C1024">
        <v>5.5728799999999996</v>
      </c>
      <c r="D1024">
        <v>78.496548000000004</v>
      </c>
      <c r="E1024">
        <v>6.6209699999999998</v>
      </c>
    </row>
    <row r="1025" spans="1:9" x14ac:dyDescent="0.25">
      <c r="A1025">
        <v>1024</v>
      </c>
      <c r="B1025">
        <v>73.575077000000007</v>
      </c>
      <c r="C1025">
        <v>5.5728799999999996</v>
      </c>
      <c r="D1025">
        <v>78.49401300000001</v>
      </c>
      <c r="E1025">
        <v>6.6979480000000002</v>
      </c>
    </row>
    <row r="1026" spans="1:9" x14ac:dyDescent="0.25">
      <c r="A1026">
        <v>1025</v>
      </c>
      <c r="B1026">
        <v>73.575077000000007</v>
      </c>
      <c r="C1026">
        <v>5.5728799999999996</v>
      </c>
      <c r="D1026">
        <v>78.550607000000014</v>
      </c>
      <c r="E1026">
        <v>6.6703739999999998</v>
      </c>
    </row>
    <row r="1027" spans="1:9" x14ac:dyDescent="0.25">
      <c r="A1027">
        <v>1026</v>
      </c>
      <c r="B1027">
        <v>73.575077000000007</v>
      </c>
      <c r="C1027">
        <v>5.5728799999999996</v>
      </c>
      <c r="H1027">
        <v>78.076535000000007</v>
      </c>
      <c r="I1027">
        <v>8.1439599999999999</v>
      </c>
    </row>
    <row r="1028" spans="1:9" x14ac:dyDescent="0.25">
      <c r="A1028">
        <v>1027</v>
      </c>
      <c r="B1028">
        <v>73.575077000000007</v>
      </c>
      <c r="C1028">
        <v>5.5728799999999996</v>
      </c>
      <c r="H1028">
        <v>78.02304500000001</v>
      </c>
      <c r="I1028">
        <v>8.0790369999999996</v>
      </c>
    </row>
    <row r="1029" spans="1:9" x14ac:dyDescent="0.25">
      <c r="A1029">
        <v>1028</v>
      </c>
      <c r="B1029">
        <v>73.575077000000007</v>
      </c>
      <c r="C1029">
        <v>5.5728799999999996</v>
      </c>
      <c r="H1029">
        <v>78.033753000000004</v>
      </c>
      <c r="I1029">
        <v>8.0289599999999997</v>
      </c>
    </row>
    <row r="1030" spans="1:9" x14ac:dyDescent="0.25">
      <c r="A1030">
        <v>1029</v>
      </c>
      <c r="B1030">
        <v>73.575077000000007</v>
      </c>
      <c r="C1030">
        <v>5.5728799999999996</v>
      </c>
      <c r="H1030">
        <v>78.037064000000001</v>
      </c>
      <c r="I1030">
        <v>8.0336680000000005</v>
      </c>
    </row>
    <row r="1031" spans="1:9" x14ac:dyDescent="0.25">
      <c r="A1031">
        <v>1030</v>
      </c>
      <c r="B1031">
        <v>73.575077000000007</v>
      </c>
      <c r="C1031">
        <v>5.5728799999999996</v>
      </c>
      <c r="H1031">
        <v>78.029511000000014</v>
      </c>
      <c r="I1031">
        <v>8.0568950000000008</v>
      </c>
    </row>
    <row r="1032" spans="1:9" x14ac:dyDescent="0.25">
      <c r="A1032">
        <v>1031</v>
      </c>
      <c r="B1032">
        <v>73.575077000000007</v>
      </c>
      <c r="C1032">
        <v>5.5728799999999996</v>
      </c>
      <c r="H1032">
        <v>78.022993000000014</v>
      </c>
      <c r="I1032">
        <v>8.0917630000000003</v>
      </c>
    </row>
    <row r="1033" spans="1:9" x14ac:dyDescent="0.25">
      <c r="A1033">
        <v>1032</v>
      </c>
      <c r="B1033">
        <v>73.575077000000007</v>
      </c>
      <c r="C1033">
        <v>5.5728799999999996</v>
      </c>
      <c r="H1033">
        <v>78.010215000000002</v>
      </c>
      <c r="I1033">
        <v>8.1324749999999995</v>
      </c>
    </row>
    <row r="1034" spans="1:9" x14ac:dyDescent="0.25">
      <c r="A1034">
        <v>1033</v>
      </c>
      <c r="B1034">
        <v>73.575077000000007</v>
      </c>
      <c r="C1034">
        <v>5.5728799999999996</v>
      </c>
      <c r="H1034">
        <v>77.995368000000013</v>
      </c>
      <c r="I1034">
        <v>8.0825019999999999</v>
      </c>
    </row>
    <row r="1035" spans="1:9" x14ac:dyDescent="0.25">
      <c r="A1035">
        <v>1034</v>
      </c>
      <c r="B1035">
        <v>73.575077000000007</v>
      </c>
      <c r="C1035">
        <v>5.5728799999999996</v>
      </c>
      <c r="F1035">
        <v>74.879757000000012</v>
      </c>
      <c r="G1035">
        <v>5.2288110000000003</v>
      </c>
      <c r="H1035">
        <v>77.976383000000013</v>
      </c>
      <c r="I1035">
        <v>8.2076419999999999</v>
      </c>
    </row>
    <row r="1036" spans="1:9" x14ac:dyDescent="0.25">
      <c r="A1036">
        <v>1035</v>
      </c>
      <c r="F1036">
        <v>75.016899000000009</v>
      </c>
      <c r="G1036">
        <v>5.3341370000000001</v>
      </c>
      <c r="H1036">
        <v>77.933445000000006</v>
      </c>
      <c r="I1036">
        <v>8.1581340000000004</v>
      </c>
    </row>
    <row r="1037" spans="1:9" x14ac:dyDescent="0.25">
      <c r="A1037">
        <v>1036</v>
      </c>
      <c r="F1037">
        <v>74.904848000000001</v>
      </c>
      <c r="G1037">
        <v>5.3055289999999999</v>
      </c>
      <c r="H1037">
        <v>77.955689000000007</v>
      </c>
      <c r="I1037">
        <v>8.0726209999999998</v>
      </c>
    </row>
    <row r="1038" spans="1:9" x14ac:dyDescent="0.25">
      <c r="A1038">
        <v>1037</v>
      </c>
      <c r="D1038">
        <v>63.109439000000009</v>
      </c>
      <c r="E1038">
        <v>7.3165050000000003</v>
      </c>
      <c r="F1038">
        <v>75.010536000000002</v>
      </c>
      <c r="G1038">
        <v>5.34795</v>
      </c>
      <c r="H1038">
        <v>77.933703000000008</v>
      </c>
      <c r="I1038">
        <v>8.1210430000000002</v>
      </c>
    </row>
    <row r="1039" spans="1:9" x14ac:dyDescent="0.25">
      <c r="A1039">
        <v>1038</v>
      </c>
      <c r="D1039">
        <v>63.135738000000011</v>
      </c>
      <c r="E1039">
        <v>7.2863829999999998</v>
      </c>
      <c r="F1039">
        <v>74.949027000000001</v>
      </c>
      <c r="G1039">
        <v>5.319083</v>
      </c>
      <c r="H1039">
        <v>77.949636000000012</v>
      </c>
      <c r="I1039">
        <v>8.0915560000000006</v>
      </c>
    </row>
    <row r="1040" spans="1:9" x14ac:dyDescent="0.25">
      <c r="A1040">
        <v>1039</v>
      </c>
      <c r="D1040">
        <v>63.11124800000001</v>
      </c>
      <c r="E1040">
        <v>7.3118829999999999</v>
      </c>
      <c r="F1040">
        <v>74.887620000000013</v>
      </c>
      <c r="G1040">
        <v>5.3157719999999999</v>
      </c>
      <c r="H1040">
        <v>77.997334000000009</v>
      </c>
      <c r="I1040">
        <v>8.1090929999999997</v>
      </c>
    </row>
    <row r="1041" spans="1:9" x14ac:dyDescent="0.25">
      <c r="A1041">
        <v>1040</v>
      </c>
      <c r="D1041">
        <v>63.11746200000001</v>
      </c>
      <c r="E1041">
        <v>7.3275550000000003</v>
      </c>
      <c r="F1041">
        <v>74.913435000000007</v>
      </c>
      <c r="G1041">
        <v>5.3255499999999998</v>
      </c>
      <c r="H1041">
        <v>78.076535000000007</v>
      </c>
      <c r="I1041">
        <v>8.1439599999999999</v>
      </c>
    </row>
    <row r="1042" spans="1:9" x14ac:dyDescent="0.25">
      <c r="A1042">
        <v>1041</v>
      </c>
      <c r="D1042">
        <v>63.117248000000011</v>
      </c>
      <c r="E1042">
        <v>7.3110860000000004</v>
      </c>
      <c r="F1042">
        <v>74.869721000000013</v>
      </c>
      <c r="G1042">
        <v>5.3068229999999996</v>
      </c>
    </row>
    <row r="1043" spans="1:9" x14ac:dyDescent="0.25">
      <c r="A1043">
        <v>1042</v>
      </c>
      <c r="D1043">
        <v>63.12187200000001</v>
      </c>
      <c r="E1043">
        <v>7.315124</v>
      </c>
      <c r="F1043">
        <v>74.826111000000012</v>
      </c>
      <c r="G1043">
        <v>5.2829220000000001</v>
      </c>
    </row>
    <row r="1044" spans="1:9" x14ac:dyDescent="0.25">
      <c r="A1044">
        <v>1043</v>
      </c>
      <c r="D1044">
        <v>63.107421000000009</v>
      </c>
      <c r="E1044">
        <v>7.3513570000000001</v>
      </c>
      <c r="F1044">
        <v>74.849184000000008</v>
      </c>
      <c r="G1044">
        <v>5.3094089999999996</v>
      </c>
    </row>
    <row r="1045" spans="1:9" x14ac:dyDescent="0.25">
      <c r="A1045">
        <v>1044</v>
      </c>
      <c r="D1045">
        <v>63.109020000000008</v>
      </c>
      <c r="E1045">
        <v>7.3451930000000001</v>
      </c>
      <c r="F1045">
        <v>74.853943000000001</v>
      </c>
      <c r="G1045">
        <v>5.2982870000000002</v>
      </c>
    </row>
    <row r="1046" spans="1:9" x14ac:dyDescent="0.25">
      <c r="A1046">
        <v>1045</v>
      </c>
      <c r="D1046">
        <v>63.090210000000013</v>
      </c>
      <c r="E1046">
        <v>7.3375430000000001</v>
      </c>
      <c r="F1046">
        <v>74.860824000000008</v>
      </c>
      <c r="G1046">
        <v>5.3417940000000002</v>
      </c>
    </row>
    <row r="1047" spans="1:9" x14ac:dyDescent="0.25">
      <c r="A1047">
        <v>1046</v>
      </c>
      <c r="D1047">
        <v>63.082878000000008</v>
      </c>
      <c r="E1047">
        <v>7.3425370000000001</v>
      </c>
      <c r="F1047">
        <v>74.879757000000012</v>
      </c>
      <c r="G1047">
        <v>5.2288110000000003</v>
      </c>
    </row>
    <row r="1048" spans="1:9" x14ac:dyDescent="0.25">
      <c r="A1048">
        <v>1047</v>
      </c>
      <c r="D1048">
        <v>63.062637000000009</v>
      </c>
      <c r="E1048">
        <v>7.3215519999999996</v>
      </c>
    </row>
    <row r="1049" spans="1:9" x14ac:dyDescent="0.25">
      <c r="A1049">
        <v>1048</v>
      </c>
      <c r="D1049">
        <v>63.102001000000008</v>
      </c>
      <c r="E1049">
        <v>7.3162390000000004</v>
      </c>
    </row>
    <row r="1050" spans="1:9" x14ac:dyDescent="0.25">
      <c r="A1050">
        <v>1049</v>
      </c>
      <c r="B1050">
        <v>55.581337000000012</v>
      </c>
      <c r="C1050">
        <v>5.3688549999999999</v>
      </c>
      <c r="D1050">
        <v>63.059505000000009</v>
      </c>
      <c r="E1050">
        <v>7.3537470000000003</v>
      </c>
    </row>
    <row r="1051" spans="1:9" x14ac:dyDescent="0.25">
      <c r="A1051">
        <v>1050</v>
      </c>
      <c r="B1051">
        <v>55.587448000000009</v>
      </c>
      <c r="C1051">
        <v>5.3672610000000001</v>
      </c>
      <c r="D1051">
        <v>63.109439000000009</v>
      </c>
      <c r="E1051">
        <v>7.3165050000000003</v>
      </c>
    </row>
    <row r="1052" spans="1:9" x14ac:dyDescent="0.25">
      <c r="A1052">
        <v>1051</v>
      </c>
      <c r="B1052">
        <v>55.573524000000013</v>
      </c>
      <c r="C1052">
        <v>5.4089650000000002</v>
      </c>
    </row>
    <row r="1053" spans="1:9" x14ac:dyDescent="0.25">
      <c r="A1053">
        <v>1052</v>
      </c>
      <c r="B1053">
        <v>55.570446000000011</v>
      </c>
      <c r="C1053">
        <v>5.3637550000000003</v>
      </c>
    </row>
    <row r="1054" spans="1:9" x14ac:dyDescent="0.25">
      <c r="A1054">
        <v>1053</v>
      </c>
      <c r="B1054">
        <v>55.565559000000015</v>
      </c>
      <c r="C1054">
        <v>5.3751239999999996</v>
      </c>
      <c r="H1054">
        <v>61.906402000000014</v>
      </c>
      <c r="I1054">
        <v>8.2926420000000007</v>
      </c>
    </row>
    <row r="1055" spans="1:9" x14ac:dyDescent="0.25">
      <c r="A1055">
        <v>1054</v>
      </c>
      <c r="B1055">
        <v>55.576129000000009</v>
      </c>
      <c r="C1055">
        <v>5.3624799999999997</v>
      </c>
      <c r="H1055">
        <v>61.84286800000001</v>
      </c>
      <c r="I1055">
        <v>8.3004510000000007</v>
      </c>
    </row>
    <row r="1056" spans="1:9" x14ac:dyDescent="0.25">
      <c r="A1056">
        <v>1055</v>
      </c>
      <c r="B1056">
        <v>55.59456200000001</v>
      </c>
      <c r="C1056">
        <v>5.3473389999999998</v>
      </c>
      <c r="H1056">
        <v>61.855671000000008</v>
      </c>
      <c r="I1056">
        <v>8.2886570000000006</v>
      </c>
    </row>
    <row r="1057" spans="1:9" x14ac:dyDescent="0.25">
      <c r="A1057">
        <v>1056</v>
      </c>
      <c r="B1057">
        <v>55.590633000000011</v>
      </c>
      <c r="C1057">
        <v>5.329701</v>
      </c>
      <c r="H1057">
        <v>61.850460000000012</v>
      </c>
      <c r="I1057">
        <v>8.2874359999999996</v>
      </c>
    </row>
    <row r="1058" spans="1:9" x14ac:dyDescent="0.25">
      <c r="A1058">
        <v>1057</v>
      </c>
      <c r="B1058">
        <v>55.644714000000015</v>
      </c>
      <c r="C1058">
        <v>5.3422390000000002</v>
      </c>
      <c r="H1058">
        <v>61.86470400000001</v>
      </c>
      <c r="I1058">
        <v>8.3030539999999995</v>
      </c>
    </row>
    <row r="1059" spans="1:9" x14ac:dyDescent="0.25">
      <c r="A1059">
        <v>1058</v>
      </c>
      <c r="B1059">
        <v>55.627342000000013</v>
      </c>
      <c r="C1059">
        <v>5.3646580000000004</v>
      </c>
      <c r="H1059">
        <v>61.87628500000001</v>
      </c>
      <c r="I1059">
        <v>8.310492</v>
      </c>
    </row>
    <row r="1060" spans="1:9" x14ac:dyDescent="0.25">
      <c r="A1060">
        <v>1059</v>
      </c>
      <c r="B1060">
        <v>55.706607000000012</v>
      </c>
      <c r="C1060">
        <v>5.2950629999999999</v>
      </c>
      <c r="H1060">
        <v>61.871978000000013</v>
      </c>
      <c r="I1060">
        <v>8.3052849999999996</v>
      </c>
    </row>
    <row r="1061" spans="1:9" x14ac:dyDescent="0.25">
      <c r="A1061">
        <v>1060</v>
      </c>
      <c r="B1061">
        <v>55.581337000000012</v>
      </c>
      <c r="C1061">
        <v>5.3688549999999999</v>
      </c>
      <c r="F1061">
        <v>57.135215000000009</v>
      </c>
      <c r="G1061">
        <v>4.9041620000000004</v>
      </c>
      <c r="H1061">
        <v>61.865707000000015</v>
      </c>
      <c r="I1061">
        <v>8.3114480000000004</v>
      </c>
    </row>
    <row r="1062" spans="1:9" x14ac:dyDescent="0.25">
      <c r="A1062">
        <v>1061</v>
      </c>
      <c r="F1062">
        <v>57.16459600000001</v>
      </c>
      <c r="G1062">
        <v>4.9467160000000003</v>
      </c>
      <c r="H1062">
        <v>61.888504000000012</v>
      </c>
      <c r="I1062">
        <v>8.3460330000000003</v>
      </c>
    </row>
    <row r="1063" spans="1:9" x14ac:dyDescent="0.25">
      <c r="A1063">
        <v>1062</v>
      </c>
      <c r="D1063">
        <v>44.660289000000013</v>
      </c>
      <c r="E1063">
        <v>6.7758430000000001</v>
      </c>
      <c r="F1063">
        <v>57.125869000000009</v>
      </c>
      <c r="G1063">
        <v>4.9547920000000003</v>
      </c>
      <c r="H1063">
        <v>61.900936000000009</v>
      </c>
      <c r="I1063">
        <v>8.3321140000000007</v>
      </c>
    </row>
    <row r="1064" spans="1:9" x14ac:dyDescent="0.25">
      <c r="A1064">
        <v>1063</v>
      </c>
      <c r="D1064">
        <v>44.703903000000011</v>
      </c>
      <c r="E1064">
        <v>6.7555480000000001</v>
      </c>
      <c r="F1064">
        <v>57.132244000000014</v>
      </c>
      <c r="G1064">
        <v>4.9597850000000001</v>
      </c>
      <c r="H1064">
        <v>61.901992000000014</v>
      </c>
      <c r="I1064">
        <v>8.3309979999999992</v>
      </c>
    </row>
    <row r="1065" spans="1:9" x14ac:dyDescent="0.25">
      <c r="A1065">
        <v>1064</v>
      </c>
      <c r="D1065">
        <v>44.684673000000011</v>
      </c>
      <c r="E1065">
        <v>6.7387610000000002</v>
      </c>
      <c r="F1065">
        <v>57.13999900000001</v>
      </c>
      <c r="G1065">
        <v>4.9627600000000003</v>
      </c>
      <c r="H1065">
        <v>61.834312000000011</v>
      </c>
      <c r="I1065">
        <v>8.3774829999999998</v>
      </c>
    </row>
    <row r="1066" spans="1:9" x14ac:dyDescent="0.25">
      <c r="A1066">
        <v>1065</v>
      </c>
      <c r="D1066">
        <v>44.691845000000015</v>
      </c>
      <c r="E1066">
        <v>6.7324390000000003</v>
      </c>
      <c r="F1066">
        <v>57.116355000000013</v>
      </c>
      <c r="G1066">
        <v>4.9532509999999998</v>
      </c>
      <c r="H1066">
        <v>61.906402000000014</v>
      </c>
      <c r="I1066">
        <v>8.2926420000000007</v>
      </c>
    </row>
    <row r="1067" spans="1:9" x14ac:dyDescent="0.25">
      <c r="A1067">
        <v>1066</v>
      </c>
      <c r="D1067">
        <v>44.664592000000013</v>
      </c>
      <c r="E1067">
        <v>6.7545919999999997</v>
      </c>
      <c r="F1067">
        <v>57.115451000000014</v>
      </c>
      <c r="G1067">
        <v>4.9311499999999997</v>
      </c>
      <c r="H1067">
        <v>61.906402000000014</v>
      </c>
      <c r="I1067">
        <v>8.2926420000000007</v>
      </c>
    </row>
    <row r="1068" spans="1:9" x14ac:dyDescent="0.25">
      <c r="A1068">
        <v>1067</v>
      </c>
      <c r="D1068">
        <v>44.682548000000011</v>
      </c>
      <c r="E1068">
        <v>6.7635699999999996</v>
      </c>
      <c r="F1068">
        <v>57.163639000000011</v>
      </c>
      <c r="G1068">
        <v>4.9271659999999997</v>
      </c>
    </row>
    <row r="1069" spans="1:9" x14ac:dyDescent="0.25">
      <c r="A1069">
        <v>1068</v>
      </c>
      <c r="D1069">
        <v>44.691421000000012</v>
      </c>
      <c r="E1069">
        <v>6.7560269999999996</v>
      </c>
      <c r="F1069">
        <v>57.138511000000008</v>
      </c>
      <c r="G1069">
        <v>4.9321590000000004</v>
      </c>
    </row>
    <row r="1070" spans="1:9" x14ac:dyDescent="0.25">
      <c r="A1070">
        <v>1069</v>
      </c>
      <c r="D1070">
        <v>44.697586000000008</v>
      </c>
      <c r="E1070">
        <v>6.7582050000000002</v>
      </c>
      <c r="F1070">
        <v>57.178196000000014</v>
      </c>
      <c r="G1070">
        <v>4.9555350000000002</v>
      </c>
    </row>
    <row r="1071" spans="1:9" x14ac:dyDescent="0.25">
      <c r="A1071">
        <v>1070</v>
      </c>
      <c r="D1071">
        <v>44.699600000000011</v>
      </c>
      <c r="E1071">
        <v>6.7688300000000003</v>
      </c>
      <c r="F1071">
        <v>57.16124700000001</v>
      </c>
      <c r="G1071">
        <v>4.9495849999999999</v>
      </c>
    </row>
    <row r="1072" spans="1:9" x14ac:dyDescent="0.25">
      <c r="A1072">
        <v>1071</v>
      </c>
      <c r="D1072">
        <v>44.696678000000013</v>
      </c>
      <c r="E1072">
        <v>6.7643139999999997</v>
      </c>
      <c r="F1072">
        <v>57.128948000000008</v>
      </c>
      <c r="G1072">
        <v>4.9086249999999998</v>
      </c>
    </row>
    <row r="1073" spans="1:9" x14ac:dyDescent="0.25">
      <c r="A1073">
        <v>1072</v>
      </c>
      <c r="D1073">
        <v>44.704650000000008</v>
      </c>
      <c r="E1073">
        <v>6.7467300000000003</v>
      </c>
      <c r="F1073">
        <v>57.035392000000009</v>
      </c>
      <c r="G1073">
        <v>4.9301409999999999</v>
      </c>
    </row>
    <row r="1074" spans="1:9" x14ac:dyDescent="0.25">
      <c r="A1074">
        <v>1073</v>
      </c>
      <c r="D1074">
        <v>44.688232000000013</v>
      </c>
      <c r="E1074">
        <v>6.7539009999999999</v>
      </c>
      <c r="F1074">
        <v>57.135215000000009</v>
      </c>
      <c r="G1074">
        <v>4.9041620000000004</v>
      </c>
    </row>
    <row r="1075" spans="1:9" x14ac:dyDescent="0.25">
      <c r="A1075">
        <v>1074</v>
      </c>
      <c r="D1075">
        <v>44.669849000000013</v>
      </c>
      <c r="E1075">
        <v>6.7611800000000004</v>
      </c>
      <c r="F1075">
        <v>57.135215000000009</v>
      </c>
      <c r="G1075">
        <v>4.9041620000000004</v>
      </c>
    </row>
    <row r="1076" spans="1:9" x14ac:dyDescent="0.25">
      <c r="A1076">
        <v>1075</v>
      </c>
      <c r="D1076">
        <v>44.680954000000014</v>
      </c>
      <c r="E1076">
        <v>6.7432230000000004</v>
      </c>
    </row>
    <row r="1077" spans="1:9" x14ac:dyDescent="0.25">
      <c r="A1077">
        <v>1076</v>
      </c>
      <c r="B1077">
        <v>36.100263000000012</v>
      </c>
      <c r="C1077">
        <v>5.3665700000000003</v>
      </c>
      <c r="D1077">
        <v>44.663742000000013</v>
      </c>
      <c r="E1077">
        <v>6.7160760000000002</v>
      </c>
    </row>
    <row r="1078" spans="1:9" x14ac:dyDescent="0.25">
      <c r="A1078">
        <v>1077</v>
      </c>
      <c r="B1078">
        <v>36.173046000000014</v>
      </c>
      <c r="C1078">
        <v>5.3552020000000002</v>
      </c>
      <c r="D1078">
        <v>44.656833000000013</v>
      </c>
      <c r="E1078">
        <v>6.834759</v>
      </c>
    </row>
    <row r="1079" spans="1:9" x14ac:dyDescent="0.25">
      <c r="A1079">
        <v>1078</v>
      </c>
      <c r="B1079">
        <v>36.15838200000001</v>
      </c>
      <c r="C1079">
        <v>5.3845270000000003</v>
      </c>
      <c r="D1079">
        <v>44.660289000000013</v>
      </c>
      <c r="E1079">
        <v>6.7758430000000001</v>
      </c>
    </row>
    <row r="1080" spans="1:9" x14ac:dyDescent="0.25">
      <c r="A1080">
        <v>1079</v>
      </c>
      <c r="B1080">
        <v>36.082254000000013</v>
      </c>
      <c r="C1080">
        <v>5.3777799999999996</v>
      </c>
      <c r="H1080">
        <v>44.640316000000013</v>
      </c>
      <c r="I1080">
        <v>8.0012989999999995</v>
      </c>
    </row>
    <row r="1081" spans="1:9" x14ac:dyDescent="0.25">
      <c r="A1081">
        <v>1080</v>
      </c>
      <c r="B1081">
        <v>36.084167000000008</v>
      </c>
      <c r="C1081">
        <v>5.3867050000000001</v>
      </c>
      <c r="H1081">
        <v>44.558712000000014</v>
      </c>
      <c r="I1081">
        <v>8.0291899999999998</v>
      </c>
    </row>
    <row r="1082" spans="1:9" x14ac:dyDescent="0.25">
      <c r="A1082">
        <v>1081</v>
      </c>
      <c r="B1082">
        <v>36.109401000000013</v>
      </c>
      <c r="C1082">
        <v>5.3604079999999996</v>
      </c>
      <c r="H1082">
        <v>44.563438000000012</v>
      </c>
      <c r="I1082">
        <v>7.986796</v>
      </c>
    </row>
    <row r="1083" spans="1:9" x14ac:dyDescent="0.25">
      <c r="A1083">
        <v>1082</v>
      </c>
      <c r="B1083">
        <v>36.120134000000007</v>
      </c>
      <c r="C1083">
        <v>5.3357570000000001</v>
      </c>
      <c r="H1083">
        <v>44.597335000000008</v>
      </c>
      <c r="I1083">
        <v>7.9706450000000002</v>
      </c>
    </row>
    <row r="1084" spans="1:9" x14ac:dyDescent="0.25">
      <c r="A1084">
        <v>1083</v>
      </c>
      <c r="B1084">
        <v>36.133043000000015</v>
      </c>
      <c r="C1084">
        <v>5.3562110000000001</v>
      </c>
      <c r="H1084">
        <v>44.599990000000012</v>
      </c>
      <c r="I1084">
        <v>7.9900359999999999</v>
      </c>
    </row>
    <row r="1085" spans="1:9" x14ac:dyDescent="0.25">
      <c r="A1085">
        <v>1084</v>
      </c>
      <c r="B1085">
        <v>36.128315000000015</v>
      </c>
      <c r="C1085">
        <v>5.3394760000000003</v>
      </c>
      <c r="H1085">
        <v>44.625011000000015</v>
      </c>
      <c r="I1085">
        <v>8.0222840000000009</v>
      </c>
    </row>
    <row r="1086" spans="1:9" x14ac:dyDescent="0.25">
      <c r="A1086">
        <v>1085</v>
      </c>
      <c r="B1086">
        <v>36.112005000000011</v>
      </c>
      <c r="C1086">
        <v>5.3201910000000003</v>
      </c>
      <c r="H1086">
        <v>44.643020000000014</v>
      </c>
      <c r="I1086">
        <v>8.0136240000000001</v>
      </c>
    </row>
    <row r="1087" spans="1:9" x14ac:dyDescent="0.25">
      <c r="A1087">
        <v>1086</v>
      </c>
      <c r="B1087">
        <v>36.087038000000007</v>
      </c>
      <c r="C1087">
        <v>5.355893</v>
      </c>
      <c r="H1087">
        <v>44.615665000000014</v>
      </c>
      <c r="I1087">
        <v>7.9941269999999998</v>
      </c>
    </row>
    <row r="1088" spans="1:9" x14ac:dyDescent="0.25">
      <c r="A1088">
        <v>1087</v>
      </c>
      <c r="B1088">
        <v>36.094419000000016</v>
      </c>
      <c r="C1088">
        <v>5.3207760000000004</v>
      </c>
      <c r="H1088">
        <v>44.615238000000012</v>
      </c>
      <c r="I1088">
        <v>7.9936489999999996</v>
      </c>
    </row>
    <row r="1089" spans="1:9" x14ac:dyDescent="0.25">
      <c r="A1089">
        <v>1088</v>
      </c>
      <c r="B1089">
        <v>36.123746000000011</v>
      </c>
      <c r="C1089">
        <v>5.3123290000000001</v>
      </c>
      <c r="H1089">
        <v>44.627082000000009</v>
      </c>
      <c r="I1089">
        <v>7.9764359999999996</v>
      </c>
    </row>
    <row r="1090" spans="1:9" x14ac:dyDescent="0.25">
      <c r="A1090">
        <v>1089</v>
      </c>
      <c r="B1090">
        <v>36.100263000000012</v>
      </c>
      <c r="C1090">
        <v>5.3665700000000003</v>
      </c>
      <c r="F1090">
        <v>38.623851000000009</v>
      </c>
      <c r="G1090">
        <v>4.8667619999999996</v>
      </c>
      <c r="H1090">
        <v>44.612262000000008</v>
      </c>
      <c r="I1090">
        <v>7.9831300000000001</v>
      </c>
    </row>
    <row r="1091" spans="1:9" x14ac:dyDescent="0.25">
      <c r="A1091">
        <v>1090</v>
      </c>
      <c r="F1091">
        <v>38.638622000000012</v>
      </c>
      <c r="G1091">
        <v>4.8469990000000003</v>
      </c>
      <c r="H1091">
        <v>44.62772300000001</v>
      </c>
      <c r="I1091">
        <v>7.9900359999999999</v>
      </c>
    </row>
    <row r="1092" spans="1:9" x14ac:dyDescent="0.25">
      <c r="A1092">
        <v>1091</v>
      </c>
      <c r="D1092">
        <v>26.757961000000009</v>
      </c>
      <c r="E1092">
        <v>6.4576710000000004</v>
      </c>
      <c r="F1092">
        <v>38.588523000000009</v>
      </c>
      <c r="G1092">
        <v>4.8272360000000001</v>
      </c>
      <c r="H1092">
        <v>44.601104000000014</v>
      </c>
      <c r="I1092">
        <v>8.0127740000000003</v>
      </c>
    </row>
    <row r="1093" spans="1:9" x14ac:dyDescent="0.25">
      <c r="A1093">
        <v>1092</v>
      </c>
      <c r="D1093">
        <v>26.712061000000013</v>
      </c>
      <c r="E1093">
        <v>6.4465680000000001</v>
      </c>
      <c r="F1093">
        <v>38.569027000000013</v>
      </c>
      <c r="G1093">
        <v>4.841793</v>
      </c>
      <c r="H1093">
        <v>44.525295000000014</v>
      </c>
      <c r="I1093">
        <v>8.116104</v>
      </c>
    </row>
    <row r="1094" spans="1:9" x14ac:dyDescent="0.25">
      <c r="A1094">
        <v>1093</v>
      </c>
      <c r="D1094">
        <v>26.730281000000012</v>
      </c>
      <c r="E1094">
        <v>6.4295679999999997</v>
      </c>
      <c r="F1094">
        <v>38.532104000000011</v>
      </c>
      <c r="G1094">
        <v>4.8508769999999997</v>
      </c>
      <c r="H1094">
        <v>44.640316000000013</v>
      </c>
      <c r="I1094">
        <v>8.0012989999999995</v>
      </c>
    </row>
    <row r="1095" spans="1:9" x14ac:dyDescent="0.25">
      <c r="A1095">
        <v>1094</v>
      </c>
      <c r="D1095">
        <v>26.759979000000016</v>
      </c>
      <c r="E1095">
        <v>6.4656409999999997</v>
      </c>
      <c r="F1095">
        <v>38.58794000000001</v>
      </c>
      <c r="G1095">
        <v>4.8790339999999999</v>
      </c>
    </row>
    <row r="1096" spans="1:9" x14ac:dyDescent="0.25">
      <c r="A1096">
        <v>1095</v>
      </c>
      <c r="D1096">
        <v>26.691553000000013</v>
      </c>
      <c r="E1096">
        <v>6.4495430000000002</v>
      </c>
      <c r="F1096">
        <v>38.593624000000013</v>
      </c>
      <c r="G1096">
        <v>4.8932719999999996</v>
      </c>
    </row>
    <row r="1097" spans="1:9" x14ac:dyDescent="0.25">
      <c r="A1097">
        <v>1096</v>
      </c>
      <c r="D1097">
        <v>26.700691000000013</v>
      </c>
      <c r="E1097">
        <v>6.4499149999999998</v>
      </c>
      <c r="F1097">
        <v>38.597820000000013</v>
      </c>
      <c r="G1097">
        <v>4.9111750000000001</v>
      </c>
    </row>
    <row r="1098" spans="1:9" x14ac:dyDescent="0.25">
      <c r="A1098">
        <v>1097</v>
      </c>
      <c r="D1098">
        <v>26.712326000000012</v>
      </c>
      <c r="E1098">
        <v>6.4451869999999998</v>
      </c>
      <c r="F1098">
        <v>38.589000000000013</v>
      </c>
      <c r="G1098">
        <v>4.9062869999999998</v>
      </c>
    </row>
    <row r="1099" spans="1:9" x14ac:dyDescent="0.25">
      <c r="A1099">
        <v>1098</v>
      </c>
      <c r="D1099">
        <v>26.694582000000011</v>
      </c>
      <c r="E1099">
        <v>6.4305240000000001</v>
      </c>
      <c r="F1099">
        <v>38.606853000000008</v>
      </c>
      <c r="G1099">
        <v>4.9250939999999996</v>
      </c>
    </row>
    <row r="1100" spans="1:9" x14ac:dyDescent="0.25">
      <c r="A1100">
        <v>1099</v>
      </c>
      <c r="D1100">
        <v>26.725553000000012</v>
      </c>
      <c r="E1100">
        <v>6.4795590000000001</v>
      </c>
      <c r="F1100">
        <v>38.62528600000001</v>
      </c>
      <c r="G1100">
        <v>4.9332219999999998</v>
      </c>
    </row>
    <row r="1101" spans="1:9" x14ac:dyDescent="0.25">
      <c r="A1101">
        <v>1100</v>
      </c>
      <c r="D1101">
        <v>26.73729500000001</v>
      </c>
      <c r="E1101">
        <v>6.471006</v>
      </c>
      <c r="F1101">
        <v>38.658653000000008</v>
      </c>
      <c r="G1101">
        <v>4.9476719999999998</v>
      </c>
    </row>
    <row r="1102" spans="1:9" x14ac:dyDescent="0.25">
      <c r="A1102">
        <v>1101</v>
      </c>
      <c r="D1102">
        <v>26.747175000000013</v>
      </c>
      <c r="E1102">
        <v>6.465268</v>
      </c>
      <c r="F1102">
        <v>38.629962000000013</v>
      </c>
      <c r="G1102">
        <v>4.8748899999999997</v>
      </c>
    </row>
    <row r="1103" spans="1:9" x14ac:dyDescent="0.25">
      <c r="A1103">
        <v>1102</v>
      </c>
      <c r="D1103">
        <v>26.731130000000007</v>
      </c>
      <c r="E1103">
        <v>6.4319579999999998</v>
      </c>
      <c r="F1103">
        <v>38.617263000000008</v>
      </c>
      <c r="G1103">
        <v>4.8019480000000003</v>
      </c>
    </row>
    <row r="1104" spans="1:9" x14ac:dyDescent="0.25">
      <c r="A1104">
        <v>1103</v>
      </c>
      <c r="D1104">
        <v>26.71933700000001</v>
      </c>
      <c r="E1104">
        <v>6.434933</v>
      </c>
      <c r="F1104">
        <v>38.58342300000001</v>
      </c>
      <c r="G1104">
        <v>4.8073139999999999</v>
      </c>
    </row>
    <row r="1105" spans="1:11" x14ac:dyDescent="0.25">
      <c r="A1105">
        <v>1104</v>
      </c>
      <c r="D1105">
        <v>26.727148000000014</v>
      </c>
      <c r="E1105">
        <v>6.4304709999999998</v>
      </c>
      <c r="F1105">
        <v>38.623851000000009</v>
      </c>
      <c r="G1105">
        <v>4.8667619999999996</v>
      </c>
    </row>
    <row r="1106" spans="1:11" x14ac:dyDescent="0.25">
      <c r="A1106">
        <v>1105</v>
      </c>
      <c r="B1106">
        <v>20.509872000000016</v>
      </c>
      <c r="C1106">
        <v>4.7996109999999996</v>
      </c>
      <c r="D1106">
        <v>26.665149000000014</v>
      </c>
      <c r="E1106">
        <v>6.403111</v>
      </c>
      <c r="F1106">
        <v>38.623851000000009</v>
      </c>
      <c r="G1106">
        <v>4.8667619999999996</v>
      </c>
    </row>
    <row r="1107" spans="1:11" x14ac:dyDescent="0.25">
      <c r="A1107">
        <v>1106</v>
      </c>
      <c r="B1107">
        <v>20.509872000000016</v>
      </c>
      <c r="C1107">
        <v>4.7996109999999996</v>
      </c>
      <c r="D1107">
        <v>26.668762000000015</v>
      </c>
      <c r="E1107">
        <v>6.4154359999999997</v>
      </c>
    </row>
    <row r="1108" spans="1:11" x14ac:dyDescent="0.25">
      <c r="A1108">
        <v>1107</v>
      </c>
      <c r="B1108">
        <v>20.509872000000016</v>
      </c>
      <c r="C1108">
        <v>4.7996109999999996</v>
      </c>
      <c r="D1108">
        <v>26.757961000000009</v>
      </c>
      <c r="E1108">
        <v>6.4576710000000004</v>
      </c>
    </row>
    <row r="1109" spans="1:11" x14ac:dyDescent="0.25">
      <c r="A1109">
        <v>1108</v>
      </c>
      <c r="B1109">
        <v>20.440383000000011</v>
      </c>
      <c r="C1109">
        <v>4.7595530000000004</v>
      </c>
      <c r="D1109">
        <v>26.757961000000009</v>
      </c>
      <c r="E1109">
        <v>6.4576710000000004</v>
      </c>
    </row>
    <row r="1110" spans="1:11" x14ac:dyDescent="0.25">
      <c r="A1110">
        <v>1109</v>
      </c>
      <c r="B1110">
        <v>20.415413000000015</v>
      </c>
      <c r="C1110">
        <v>4.7727820000000003</v>
      </c>
      <c r="D1110">
        <v>26.757961000000009</v>
      </c>
      <c r="E1110">
        <v>6.4576710000000004</v>
      </c>
      <c r="H1110">
        <v>26.900390000000016</v>
      </c>
      <c r="I1110">
        <v>7.3299469999999998</v>
      </c>
    </row>
    <row r="1111" spans="1:11" x14ac:dyDescent="0.25">
      <c r="A1111">
        <v>1110</v>
      </c>
      <c r="B1111">
        <v>20.475445000000008</v>
      </c>
      <c r="C1111">
        <v>4.7822380000000004</v>
      </c>
      <c r="H1111">
        <v>26.900390000000016</v>
      </c>
      <c r="I1111">
        <v>7.3299469999999998</v>
      </c>
    </row>
    <row r="1112" spans="1:11" x14ac:dyDescent="0.25">
      <c r="A1112">
        <v>1111</v>
      </c>
      <c r="B1112">
        <v>20.509872000000016</v>
      </c>
      <c r="C1112">
        <v>4.7996109999999996</v>
      </c>
      <c r="H1112">
        <v>26.900390000000016</v>
      </c>
      <c r="I1112">
        <v>7.3299469999999998</v>
      </c>
      <c r="J1112">
        <v>37.83551700000001</v>
      </c>
      <c r="K1112">
        <v>13.515718</v>
      </c>
    </row>
    <row r="1113" spans="1:11" x14ac:dyDescent="0.25">
      <c r="A1113">
        <v>1112</v>
      </c>
    </row>
    <row r="1114" spans="1:11" x14ac:dyDescent="0.25">
      <c r="A1114">
        <v>1113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F29E-D197-4832-A28A-0469AE94B450}">
  <dimension ref="A1:DV1113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288</v>
      </c>
      <c r="K1">
        <v>97.252747252747255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303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301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289</v>
      </c>
      <c r="K2">
        <v>95.431472081218274</v>
      </c>
      <c r="M2" t="s">
        <v>287</v>
      </c>
      <c r="N2">
        <v>182</v>
      </c>
      <c r="R2" t="s">
        <v>236</v>
      </c>
      <c r="S2">
        <v>8.4560439560439585E-2</v>
      </c>
      <c r="T2">
        <v>1.7802606296998542E-2</v>
      </c>
      <c r="W2" t="s">
        <v>221</v>
      </c>
      <c r="X2">
        <f>AVERAGE(Coordination!AT:AT)</f>
        <v>0.36142865475351688</v>
      </c>
      <c r="Y2">
        <f>STDEV(Coordination!AT:AT)</f>
        <v>0.22596693261362166</v>
      </c>
      <c r="Z2" t="s">
        <v>224</v>
      </c>
      <c r="AA2">
        <f>AVERAGE(Coordination!AW:AW)</f>
        <v>0.63363761530189988</v>
      </c>
      <c r="AB2">
        <f>STDEV(Coordination!AW:AW)</f>
        <v>0.23172630988697918</v>
      </c>
      <c r="AC2" t="s">
        <v>227</v>
      </c>
      <c r="AD2">
        <f>AVERAGE(Coordination!AZ:AZ)</f>
        <v>0.50830914265470251</v>
      </c>
      <c r="AE2">
        <f>STDEV(Coordination!AZ:AZ)</f>
        <v>9.6688021532112645E-2</v>
      </c>
      <c r="AF2" t="s">
        <v>230</v>
      </c>
      <c r="AG2">
        <f>AVERAGE(Coordination!BC:BC)</f>
        <v>0.49879715845071598</v>
      </c>
      <c r="AH2">
        <f>STDEV(Coordination!BC:BC)</f>
        <v>0.19573999053938659</v>
      </c>
      <c r="AK2" t="s">
        <v>304</v>
      </c>
      <c r="AL2">
        <f>AVERAGE(Coordination!BQ:BQ)</f>
        <v>0.25821896410562323</v>
      </c>
      <c r="AM2">
        <f>STDEV(Coordination!BQ:BQ)</f>
        <v>0.10455929579891859</v>
      </c>
      <c r="AN2" t="s">
        <v>307</v>
      </c>
      <c r="AO2">
        <f>AVERAGE(Coordination!BT:BT)</f>
        <v>0.25521169426364265</v>
      </c>
      <c r="AP2">
        <f>STDEV(Coordination!BT:BT)</f>
        <v>0.10323074742066707</v>
      </c>
      <c r="AQ2" t="s">
        <v>310</v>
      </c>
      <c r="AR2">
        <f>AVERAGE(Coordination!BW:BW)</f>
        <v>0.42128303799915673</v>
      </c>
      <c r="AS2">
        <f>STDEV(Coordination!BW:BW)</f>
        <v>5.5455989062748567E-2</v>
      </c>
      <c r="AT2" t="s">
        <v>313</v>
      </c>
      <c r="AU2">
        <f>AVERAGE(Coordination!BZ:BZ)</f>
        <v>0.34306842102329299</v>
      </c>
      <c r="AV2">
        <f>STDEV(Coordination!BZ:BZ)</f>
        <v>0.11446281124046023</v>
      </c>
      <c r="AX2" t="s">
        <v>103</v>
      </c>
      <c r="AY2">
        <f>AVERAGE(Cycle!$CL:$CL)</f>
        <v>9.875</v>
      </c>
      <c r="AZ2">
        <f>STDEV(Cycle!$CL:$CL)</f>
        <v>2.0897419162651989</v>
      </c>
      <c r="BA2" t="s">
        <v>104</v>
      </c>
      <c r="BB2">
        <f>AVERAGE(Cycle!$CP:$CP)</f>
        <v>9.914893617021276</v>
      </c>
      <c r="BC2">
        <f>STDEV(Cycle!$CP:$CP)</f>
        <v>2.7570446309648835</v>
      </c>
      <c r="BD2" t="s">
        <v>105</v>
      </c>
      <c r="BE2">
        <f>AVERAGE(Cycle!$CT:$CT)</f>
        <v>10.488888888888889</v>
      </c>
      <c r="BF2">
        <f>STDEV(Cycle!$CT:$CT)</f>
        <v>1.9496179371892592</v>
      </c>
      <c r="BG2" t="s">
        <v>106</v>
      </c>
      <c r="BH2">
        <f>AVERAGE(Cycle!$CX:$CX)</f>
        <v>10.4</v>
      </c>
      <c r="BI2">
        <f>STDEV(Cycle!$CX:$CX)</f>
        <v>1.8756816942599357</v>
      </c>
      <c r="BK2" t="s">
        <v>302</v>
      </c>
      <c r="BL2">
        <f>AVERAGE(Cycle!AO:AR)</f>
        <v>203.02683283776315</v>
      </c>
      <c r="BM2">
        <f>STDEV(Cycle!AO:AR)</f>
        <v>48.625877173233782</v>
      </c>
      <c r="BO2" t="s">
        <v>32</v>
      </c>
      <c r="BP2">
        <f>AVERAGE(Cycle!BF:BF)</f>
        <v>1.5330684166666666</v>
      </c>
      <c r="BQ2">
        <f>STDEV(Cycle!BF:BF)</f>
        <v>0.4276978820300778</v>
      </c>
      <c r="BS2" t="s">
        <v>206</v>
      </c>
      <c r="BT2">
        <v>20</v>
      </c>
      <c r="BU2">
        <v>1.8281535648994516</v>
      </c>
      <c r="BV2">
        <v>0.1</v>
      </c>
      <c r="BX2" t="s">
        <v>140</v>
      </c>
      <c r="BY2">
        <f>AVERAGE(Cycle!DC:DC)</f>
        <v>58.49517607965668</v>
      </c>
      <c r="BZ2">
        <f>STDEV(Cycle!DC:DC)</f>
        <v>21.340183918401454</v>
      </c>
      <c r="CA2" t="s">
        <v>143</v>
      </c>
      <c r="CB2">
        <f>AVERAGE(Cycle!DF:DF)</f>
        <v>57.681427100031733</v>
      </c>
      <c r="CC2">
        <f>STDEV(Cycle!DF:DF)</f>
        <v>18.287607907694817</v>
      </c>
      <c r="CD2" t="s">
        <v>146</v>
      </c>
      <c r="CE2">
        <f>AVERAGE(Cycle!DI:DI)</f>
        <v>28.029946244231951</v>
      </c>
      <c r="CF2">
        <f>STDEV(Cycle!DI:DI)</f>
        <v>9.8088147395461629</v>
      </c>
      <c r="CG2" t="s">
        <v>149</v>
      </c>
      <c r="CH2">
        <f>AVERAGE(Cycle!DL:DL)</f>
        <v>43.867155571701034</v>
      </c>
      <c r="CI2">
        <f>STDEV(Cycle!DL:DL)</f>
        <v>18.220961384261418</v>
      </c>
      <c r="CK2" t="s">
        <v>152</v>
      </c>
      <c r="CL2">
        <f>AVERAGE(Cycle!DP:DP)</f>
        <v>44.919623200873197</v>
      </c>
      <c r="CM2">
        <f>STDEV(Cycle!DP:DP)</f>
        <v>18.460564479774828</v>
      </c>
      <c r="CN2" t="s">
        <v>155</v>
      </c>
      <c r="CO2">
        <f>AVERAGE(Cycle!DS:DS)</f>
        <v>46.06321291075259</v>
      </c>
      <c r="CP2">
        <f>STDEV(Cycle!DS:DS)</f>
        <v>18.341611690875034</v>
      </c>
      <c r="CQ2" t="s">
        <v>158</v>
      </c>
      <c r="CR2">
        <f>AVERAGE(Cycle!DV:DV)</f>
        <v>7.7676354146942366</v>
      </c>
      <c r="CS2">
        <f>STDEV(Cycle!DV:DV)</f>
        <v>10.852945049531622</v>
      </c>
      <c r="CT2" t="s">
        <v>161</v>
      </c>
      <c r="CU2">
        <f>AVERAGE(Cycle!DY:DY)</f>
        <v>24.945687029020355</v>
      </c>
      <c r="CV2">
        <f>STDEV(Cycle!DY:DY)</f>
        <v>25.499080373051086</v>
      </c>
      <c r="CX2" t="s">
        <v>176</v>
      </c>
      <c r="CY2">
        <f>AVERAGE(Cycle!BV:BV)/200</f>
        <v>3.648936170212766E-2</v>
      </c>
      <c r="CZ2">
        <f>STDEV(Cycle!BV:BV)/200</f>
        <v>1.305984942390314E-2</v>
      </c>
      <c r="DA2" t="s">
        <v>177</v>
      </c>
      <c r="DB2">
        <f>AVERAGE(Cycle!BZ:BZ)/200</f>
        <v>3.697674418604651E-2</v>
      </c>
      <c r="DC2">
        <f>STDEV(Cycle!BZ:BZ)/200</f>
        <v>1.2870209921870001E-2</v>
      </c>
      <c r="DD2" t="s">
        <v>178</v>
      </c>
      <c r="DE2">
        <f>AVERAGE(Cycle!CD:CD)/200</f>
        <v>1.7500000000000002E-2</v>
      </c>
      <c r="DF2">
        <f>STDEV(Cycle!CD:CD)/200</f>
        <v>6.829812696071148E-3</v>
      </c>
      <c r="DG2" t="s">
        <v>179</v>
      </c>
      <c r="DH2">
        <f>AVERAGE(Cycle!CH:CH)/200</f>
        <v>2.6931818181818182E-2</v>
      </c>
      <c r="DI2">
        <f>STDEV(Cycle!CH:CH)/200</f>
        <v>1.0848636667690956E-2</v>
      </c>
      <c r="DK2" t="s">
        <v>192</v>
      </c>
      <c r="DL2">
        <f>AVERAGE(Cycle!CM:CM)/200</f>
        <v>2.1145833333333336E-2</v>
      </c>
      <c r="DM2">
        <f>STDEV(Cycle!CM:CM)/200</f>
        <v>8.9466256169059635E-3</v>
      </c>
      <c r="DN2" t="s">
        <v>193</v>
      </c>
      <c r="DO2">
        <f>AVERAGE(Cycle!CQ:CQ)/200</f>
        <v>2.1595744680851063E-2</v>
      </c>
      <c r="DP2">
        <f>STDEV(Cycle!CQ:CQ)/200</f>
        <v>8.4767189470518617E-3</v>
      </c>
      <c r="DQ2" t="s">
        <v>194</v>
      </c>
      <c r="DR2">
        <f>AVERAGE(Cycle!CU:CU)/200</f>
        <v>4.4444444444444444E-3</v>
      </c>
      <c r="DS2">
        <f>STDEV(Cycle!CU:CU)/200</f>
        <v>6.2360956446232355E-3</v>
      </c>
      <c r="DT2" t="s">
        <v>195</v>
      </c>
      <c r="DU2">
        <f>AVERAGE(Cycle!CY:CY)/200</f>
        <v>1.4777777777777779E-2</v>
      </c>
      <c r="DV2">
        <f>STDEV(Cycle!CY:CY)/200</f>
        <v>1.7547194659091249E-2</v>
      </c>
    </row>
    <row r="3" spans="1:126" x14ac:dyDescent="0.25">
      <c r="A3">
        <v>2</v>
      </c>
      <c r="J3" t="s">
        <v>290</v>
      </c>
      <c r="K3">
        <v>97</v>
      </c>
      <c r="M3" t="s">
        <v>281</v>
      </c>
      <c r="N3">
        <v>123</v>
      </c>
      <c r="O3">
        <f xml:space="preserve"> (N3/N$2)*100</f>
        <v>67.582417582417591</v>
      </c>
      <c r="R3" t="s">
        <v>239</v>
      </c>
      <c r="S3">
        <v>33.121019108280258</v>
      </c>
      <c r="W3" t="s">
        <v>222</v>
      </c>
      <c r="X3">
        <f>AVERAGE(Coordination!AU:AU)</f>
        <v>0.49305349191461562</v>
      </c>
      <c r="Y3">
        <f>STDEV(Coordination!AU:AU)</f>
        <v>9.2270070233347393E-2</v>
      </c>
      <c r="Z3" t="s">
        <v>225</v>
      </c>
      <c r="AA3">
        <f>AVERAGE(Coordination!AX:AX)</f>
        <v>0.43069859225803275</v>
      </c>
      <c r="AB3">
        <f>STDEV(Coordination!AX:AX)</f>
        <v>0.23139160308863618</v>
      </c>
      <c r="AC3" t="s">
        <v>228</v>
      </c>
      <c r="AD3">
        <f>AVERAGE(Coordination!BA:BA)</f>
        <v>0.56418370618607705</v>
      </c>
      <c r="AE3">
        <f>STDEV(Coordination!BA:BA)</f>
        <v>0.21513875630413504</v>
      </c>
      <c r="AF3" t="s">
        <v>231</v>
      </c>
      <c r="AG3">
        <f>AVERAGE(Coordination!BD:BD)</f>
        <v>0.53645177238374664</v>
      </c>
      <c r="AH3">
        <f>STDEV(Coordination!BD:BD)</f>
        <v>0.12117810426208729</v>
      </c>
      <c r="AK3" t="s">
        <v>305</v>
      </c>
      <c r="AL3">
        <f>AVERAGE(Coordination!BR:BR)</f>
        <v>0.42598244433331922</v>
      </c>
      <c r="AM3">
        <f>STDEV(Coordination!BR:BR)</f>
        <v>5.4455213888242239E-2</v>
      </c>
      <c r="AN3" t="s">
        <v>308</v>
      </c>
      <c r="AO3">
        <f>AVERAGE(Coordination!BU:BU)</f>
        <v>0.28594987555322554</v>
      </c>
      <c r="AP3">
        <f>STDEV(Coordination!BU:BU)</f>
        <v>0.10747446748265602</v>
      </c>
      <c r="AQ3" t="s">
        <v>311</v>
      </c>
      <c r="AR3">
        <f>AVERAGE(Coordination!BX:BX)</f>
        <v>0.30020168887746729</v>
      </c>
      <c r="AS3">
        <f>STDEV(Coordination!BX:BX)</f>
        <v>9.8145253993815421E-2</v>
      </c>
      <c r="AT3" t="s">
        <v>314</v>
      </c>
      <c r="AU3">
        <f>AVERAGE(Coordination!CA:CA)</f>
        <v>0.38779728042261841</v>
      </c>
      <c r="AV3">
        <f>STDEV(Coordination!CA:CA)</f>
        <v>5.6227548460232056E-2</v>
      </c>
      <c r="AX3" t="s">
        <v>107</v>
      </c>
      <c r="AY3">
        <f>AVERAGE(Cycle!$BU:$BU)</f>
        <v>12.723404255319149</v>
      </c>
      <c r="AZ3">
        <f>STDEV(Cycle!$BU:$BU)</f>
        <v>1.5421910959745704</v>
      </c>
      <c r="BA3" t="s">
        <v>108</v>
      </c>
      <c r="BB3">
        <f>AVERAGE(Cycle!$BY:$BY)</f>
        <v>12.697674418604651</v>
      </c>
      <c r="BC3">
        <f>STDEV(Cycle!$BY:$BY)</f>
        <v>1.3008217864274498</v>
      </c>
      <c r="BD3" t="s">
        <v>109</v>
      </c>
      <c r="BE3">
        <f>AVERAGE(Cycle!$CC:$CC)</f>
        <v>12.333333333333334</v>
      </c>
      <c r="BF3">
        <f>STDEV(Cycle!$CC:$CC)</f>
        <v>1.0280615590059239</v>
      </c>
      <c r="BG3" t="s">
        <v>110</v>
      </c>
      <c r="BH3">
        <f>AVERAGE(Cycle!$CG:$CG)</f>
        <v>12.295454545454545</v>
      </c>
      <c r="BI3">
        <f>STDEV(Cycle!$CG:$CG)</f>
        <v>1.0018481863952793</v>
      </c>
      <c r="BK3" t="s">
        <v>298</v>
      </c>
      <c r="BL3">
        <v>199.79975791787061</v>
      </c>
      <c r="BO3" t="s">
        <v>33</v>
      </c>
      <c r="BP3">
        <f>AVERAGE(Cycle!BG:BG)</f>
        <v>3.5241967234042555</v>
      </c>
      <c r="BQ3">
        <f>STDEV(Cycle!BG:BG)</f>
        <v>0.55647375001703925</v>
      </c>
      <c r="BS3" t="s">
        <v>207</v>
      </c>
      <c r="BT3">
        <v>293</v>
      </c>
      <c r="BU3">
        <v>26.782449725776964</v>
      </c>
      <c r="BV3">
        <v>1.4650000000000001</v>
      </c>
      <c r="BX3" t="s">
        <v>141</v>
      </c>
      <c r="BY3">
        <f>AVERAGE(Cycle!DD:DD)</f>
        <v>24.866218470724103</v>
      </c>
      <c r="BZ3">
        <f>STDEV(Cycle!DD:DD)</f>
        <v>10.818049188377724</v>
      </c>
      <c r="CA3" t="s">
        <v>144</v>
      </c>
      <c r="CB3">
        <f>AVERAGE(Cycle!DG:DG)</f>
        <v>44.837565535239939</v>
      </c>
      <c r="CC3">
        <f>STDEV(Cycle!DG:DG)</f>
        <v>17.743428167257058</v>
      </c>
      <c r="CD3" t="s">
        <v>147</v>
      </c>
      <c r="CE3">
        <f>AVERAGE(Cycle!DJ:DJ)</f>
        <v>44.51199594056736</v>
      </c>
      <c r="CF3">
        <f>STDEV(Cycle!DJ:DJ)</f>
        <v>17.451534912734022</v>
      </c>
      <c r="CG3" t="s">
        <v>150</v>
      </c>
      <c r="CH3">
        <f>AVERAGE(Cycle!DM:DM)</f>
        <v>28.138603820421995</v>
      </c>
      <c r="CI3">
        <f>STDEV(Cycle!DM:DM)</f>
        <v>14.378255954056696</v>
      </c>
      <c r="CK3" t="s">
        <v>153</v>
      </c>
      <c r="CL3">
        <f>AVERAGE(Cycle!DQ:DQ)</f>
        <v>6.5833934583934584</v>
      </c>
      <c r="CM3">
        <f>STDEV(Cycle!DQ:DQ)</f>
        <v>9.3493082510448495</v>
      </c>
      <c r="CN3" t="s">
        <v>156</v>
      </c>
      <c r="CO3">
        <f>AVERAGE(Cycle!DT:DT)</f>
        <v>29.088418370086242</v>
      </c>
      <c r="CP3">
        <f>STDEV(Cycle!DT:DT)</f>
        <v>25.885411214899214</v>
      </c>
      <c r="CQ3" t="s">
        <v>159</v>
      </c>
      <c r="CR3">
        <f>AVERAGE(Cycle!DW:DW)</f>
        <v>28.909323428931273</v>
      </c>
      <c r="CS3">
        <f>STDEV(Cycle!DW:DW)</f>
        <v>26.464233753909802</v>
      </c>
      <c r="CT3" t="s">
        <v>162</v>
      </c>
      <c r="CU3">
        <f>AVERAGE(Cycle!DZ:DZ)</f>
        <v>9.5176767676767682</v>
      </c>
      <c r="CV3">
        <f>STDEV(Cycle!DZ:DZ)</f>
        <v>11.265650867286398</v>
      </c>
      <c r="CX3" t="s">
        <v>180</v>
      </c>
      <c r="CY3">
        <f>AVERAGE(Cycle!BW:BW)/200</f>
        <v>1.5851063829787234E-2</v>
      </c>
      <c r="CZ3">
        <f>STDEV(Cycle!BW:BW)/200</f>
        <v>7.5411298986299861E-3</v>
      </c>
      <c r="DA3" t="s">
        <v>181</v>
      </c>
      <c r="DB3">
        <f>AVERAGE(Cycle!CA:CA)/200</f>
        <v>2.8488372093023257E-2</v>
      </c>
      <c r="DC3">
        <f>STDEV(Cycle!CA:CA)/200</f>
        <v>1.147123128904747E-2</v>
      </c>
      <c r="DD3" t="s">
        <v>182</v>
      </c>
      <c r="DE3">
        <f>AVERAGE(Cycle!CE:CE)/200</f>
        <v>2.7976190476190474E-2</v>
      </c>
      <c r="DF3">
        <f>STDEV(Cycle!CE:CE)/200</f>
        <v>1.2398835695216721E-2</v>
      </c>
      <c r="DG3" t="s">
        <v>183</v>
      </c>
      <c r="DH3">
        <f>AVERAGE(Cycle!CI:CI)/200</f>
        <v>1.7386363636363634E-2</v>
      </c>
      <c r="DI3">
        <f>STDEV(Cycle!CI:CI)/200</f>
        <v>9.0533712315021709E-3</v>
      </c>
      <c r="DK3" t="s">
        <v>196</v>
      </c>
      <c r="DL3">
        <f>AVERAGE(Cycle!CN:CN)/200</f>
        <v>3.7499999999999999E-3</v>
      </c>
      <c r="DM3">
        <f>STDEV(Cycle!CN:CN)/200</f>
        <v>5.8800057895470126E-3</v>
      </c>
      <c r="DN3" t="s">
        <v>197</v>
      </c>
      <c r="DO3">
        <f>AVERAGE(Cycle!CR:CR)/200</f>
        <v>1.6595744680851062E-2</v>
      </c>
      <c r="DP3">
        <f>STDEV(Cycle!CR:CR)/200</f>
        <v>1.8270503163471948E-2</v>
      </c>
      <c r="DQ3" t="s">
        <v>198</v>
      </c>
      <c r="DR3">
        <f>AVERAGE(Cycle!CV:CV)/200</f>
        <v>1.7000000000000001E-2</v>
      </c>
      <c r="DS3">
        <f>STDEV(Cycle!CV:CV)/200</f>
        <v>1.8445250682147765E-2</v>
      </c>
      <c r="DT3" t="s">
        <v>199</v>
      </c>
      <c r="DU3">
        <f>AVERAGE(Cycle!CZ:CZ)/200</f>
        <v>5.4444444444444436E-3</v>
      </c>
      <c r="DV3">
        <f>STDEV(Cycle!CZ:CZ)/200</f>
        <v>6.9757878523946069E-3</v>
      </c>
    </row>
    <row r="4" spans="1:126" x14ac:dyDescent="0.25">
      <c r="A4">
        <v>3</v>
      </c>
      <c r="F4" t="s">
        <v>22</v>
      </c>
      <c r="J4" t="s">
        <v>291</v>
      </c>
      <c r="K4">
        <v>0</v>
      </c>
      <c r="M4" t="s">
        <v>282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0.50643352031642264</v>
      </c>
      <c r="Y4">
        <f>STDEV(Coordination!AV:AV)</f>
        <v>0.20835780227620915</v>
      </c>
      <c r="Z4" t="s">
        <v>226</v>
      </c>
      <c r="AA4">
        <f>AVERAGE(Coordination!AY:AY)</f>
        <v>0.45603006077385777</v>
      </c>
      <c r="AB4">
        <f>STDEV(Coordination!AY:AY)</f>
        <v>0.11853158823990322</v>
      </c>
      <c r="AC4" t="s">
        <v>229</v>
      </c>
      <c r="AD4">
        <f>AVERAGE(Coordination!BB:BB)</f>
        <v>0.26613155596931565</v>
      </c>
      <c r="AE4">
        <f>STDEV(Coordination!BB:BB)</f>
        <v>0.34271504686172172</v>
      </c>
      <c r="AF4" t="s">
        <v>232</v>
      </c>
      <c r="AG4">
        <f>AVERAGE(Coordination!BE:BE)</f>
        <v>0.53425112371972283</v>
      </c>
      <c r="AH4">
        <f>STDEV(Coordination!BE:BE)</f>
        <v>0.41176282210142606</v>
      </c>
      <c r="AK4" t="s">
        <v>306</v>
      </c>
      <c r="AL4">
        <f>AVERAGE(Coordination!BS:BS)</f>
        <v>0.33212188063960374</v>
      </c>
      <c r="AM4">
        <f>STDEV(Coordination!BS:BS)</f>
        <v>0.12113026871021708</v>
      </c>
      <c r="AN4" t="s">
        <v>309</v>
      </c>
      <c r="AO4">
        <f>AVERAGE(Coordination!BV:BV)</f>
        <v>0.38644009568171717</v>
      </c>
      <c r="AP4">
        <f>STDEV(Coordination!BV:BV)</f>
        <v>5.3162291903805996E-2</v>
      </c>
      <c r="AQ4" t="s">
        <v>312</v>
      </c>
      <c r="AR4">
        <f>AVERAGE(Coordination!BY:BY)</f>
        <v>0.10087147205855705</v>
      </c>
      <c r="AS4">
        <f>STDEV(Coordination!BY:BY)</f>
        <v>0.10145456313544716</v>
      </c>
      <c r="AT4" t="s">
        <v>315</v>
      </c>
      <c r="AU4">
        <f>AVERAGE(Coordination!CB:CB)</f>
        <v>0.10274956569642558</v>
      </c>
      <c r="AV4">
        <f>STDEV(Coordination!CB:CB)</f>
        <v>9.6715937124793289E-2</v>
      </c>
      <c r="AX4" t="s">
        <v>112</v>
      </c>
      <c r="AY4">
        <f>AVERAGE(Cycle!$K$2:$K$57)</f>
        <v>6.3617021276595756E-2</v>
      </c>
      <c r="AZ4">
        <f>STDEV(Cycle!$K$2:$K$57)</f>
        <v>7.7109554798728388E-3</v>
      </c>
      <c r="BA4" t="s">
        <v>113</v>
      </c>
      <c r="BB4">
        <f>AVERAGE(Cycle!$L$2:$L$56)</f>
        <v>6.3488372093023271E-2</v>
      </c>
      <c r="BC4">
        <f>STDEV(Cycle!$L$2:$L$56)</f>
        <v>6.5041089321372422E-3</v>
      </c>
      <c r="BD4" t="s">
        <v>114</v>
      </c>
      <c r="BE4">
        <f>AVERAGE(Cycle!$M$2:$M$56)</f>
        <v>6.1666666666666661E-2</v>
      </c>
      <c r="BF4">
        <f>STDEV(Cycle!$M$2:$M$56)</f>
        <v>5.1403077950296231E-3</v>
      </c>
      <c r="BG4" t="s">
        <v>115</v>
      </c>
      <c r="BH4">
        <f>AVERAGE(Cycle!$N$2:$N$57)</f>
        <v>6.1477272727272742E-2</v>
      </c>
      <c r="BI4">
        <f>STDEV(Cycle!$N$2:$N$57)</f>
        <v>5.0092409319763944E-3</v>
      </c>
      <c r="BO4" t="s">
        <v>36</v>
      </c>
      <c r="BS4" t="s">
        <v>208</v>
      </c>
      <c r="BT4">
        <v>693</v>
      </c>
      <c r="BU4">
        <v>63.345521023765997</v>
      </c>
      <c r="BV4">
        <v>3.4649999999999999</v>
      </c>
      <c r="BX4" t="s">
        <v>142</v>
      </c>
      <c r="BY4">
        <f>AVERAGE(Cycle!DE:DE)</f>
        <v>40.112455337736939</v>
      </c>
      <c r="BZ4">
        <f>STDEV(Cycle!DE:DE)</f>
        <v>15.951832889117705</v>
      </c>
      <c r="CA4" t="s">
        <v>145</v>
      </c>
      <c r="CB4">
        <f>AVERAGE(Cycle!DH:DH)</f>
        <v>27.650527766806828</v>
      </c>
      <c r="CC4">
        <f>STDEV(Cycle!DH:DH)</f>
        <v>11.029366875186986</v>
      </c>
      <c r="CD4" t="s">
        <v>148</v>
      </c>
      <c r="CE4">
        <f>AVERAGE(Cycle!DK:DK)</f>
        <v>81.5023865023865</v>
      </c>
      <c r="CF4">
        <f>STDEV(Cycle!DK:DK)</f>
        <v>18.478368322092681</v>
      </c>
      <c r="CG4" t="s">
        <v>151</v>
      </c>
      <c r="CH4">
        <f>AVERAGE(Cycle!DN:DN)</f>
        <v>77.909212000121073</v>
      </c>
      <c r="CI4">
        <f>STDEV(Cycle!DN:DN)</f>
        <v>22.230355637462718</v>
      </c>
      <c r="CK4" t="s">
        <v>154</v>
      </c>
      <c r="CL4">
        <f>AVERAGE(Cycle!DR:DR)</f>
        <v>24.334453162578161</v>
      </c>
      <c r="CM4">
        <f>STDEV(Cycle!DR:DR)</f>
        <v>26.551783218826341</v>
      </c>
      <c r="CN4" t="s">
        <v>157</v>
      </c>
      <c r="CO4">
        <f>AVERAGE(Cycle!DU:DU)</f>
        <v>8.9712976057749128</v>
      </c>
      <c r="CP4">
        <f>STDEV(Cycle!DU:DU)</f>
        <v>10.24505985563672</v>
      </c>
      <c r="CQ4" t="s">
        <v>160</v>
      </c>
      <c r="CR4">
        <f>AVERAGE(Cycle!DX:DX)</f>
        <v>76.65689394120767</v>
      </c>
      <c r="CS4">
        <f>STDEV(Cycle!DX:DX)</f>
        <v>20.773708515797175</v>
      </c>
      <c r="CT4" t="s">
        <v>163</v>
      </c>
      <c r="CU4">
        <f>AVERAGE(Cycle!EA:EA)</f>
        <v>75.504409171075821</v>
      </c>
      <c r="CV4">
        <f>STDEV(Cycle!EA:EA)</f>
        <v>22.67747582975127</v>
      </c>
      <c r="CX4" t="s">
        <v>184</v>
      </c>
      <c r="CY4">
        <f>AVERAGE(Cycle!BX:BX)/200</f>
        <v>2.5957446808510639E-2</v>
      </c>
      <c r="CZ4">
        <f>STDEV(Cycle!BX:BX)/200</f>
        <v>1.1732447475880006E-2</v>
      </c>
      <c r="DA4" t="s">
        <v>185</v>
      </c>
      <c r="DB4">
        <f>AVERAGE(Cycle!CB:CB)/200</f>
        <v>1.7906976744186048E-2</v>
      </c>
      <c r="DC4">
        <f>STDEV(Cycle!CB:CB)/200</f>
        <v>7.8855321210923764E-3</v>
      </c>
      <c r="DD4" t="s">
        <v>186</v>
      </c>
      <c r="DE4">
        <f>AVERAGE(Cycle!CF:CF)/200</f>
        <v>4.988095238095238E-2</v>
      </c>
      <c r="DF4">
        <f>STDEV(Cycle!CF:CF)/200</f>
        <v>1.1288246382318259E-2</v>
      </c>
      <c r="DG4" t="s">
        <v>187</v>
      </c>
      <c r="DH4">
        <f>AVERAGE(Cycle!CJ:CJ)/200</f>
        <v>4.7954545454545458E-2</v>
      </c>
      <c r="DI4">
        <f>STDEV(Cycle!CJ:CJ)/200</f>
        <v>1.4277897287464082E-2</v>
      </c>
      <c r="DK4" t="s">
        <v>200</v>
      </c>
      <c r="DL4">
        <f>AVERAGE(Cycle!CO:CO)/200</f>
        <v>1.3854166666666667E-2</v>
      </c>
      <c r="DM4">
        <f>STDEV(Cycle!CO:CO)/200</f>
        <v>1.735853408769758E-2</v>
      </c>
      <c r="DN4" t="s">
        <v>201</v>
      </c>
      <c r="DO4">
        <f>AVERAGE(Cycle!CS:CS)/200</f>
        <v>5.3191489361702126E-3</v>
      </c>
      <c r="DP4">
        <f>STDEV(Cycle!CS:CS)/200</f>
        <v>7.1020706808364465E-3</v>
      </c>
      <c r="DQ4" t="s">
        <v>202</v>
      </c>
      <c r="DR4">
        <f>AVERAGE(Cycle!CW:CW)/200</f>
        <v>3.9E-2</v>
      </c>
      <c r="DS4">
        <f>STDEV(Cycle!CW:CW)/200</f>
        <v>9.2072106130318947E-3</v>
      </c>
      <c r="DT4" t="s">
        <v>203</v>
      </c>
      <c r="DU4">
        <f>AVERAGE(Cycle!DA:DA)/200</f>
        <v>3.7999999999999999E-2</v>
      </c>
      <c r="DV4">
        <f>STDEV(Cycle!DA:DA)/200</f>
        <v>1.0839741694339404E-2</v>
      </c>
    </row>
    <row r="5" spans="1:126" x14ac:dyDescent="0.25">
      <c r="A5">
        <v>4</v>
      </c>
      <c r="C5" s="2">
        <v>2</v>
      </c>
      <c r="J5" t="s">
        <v>292</v>
      </c>
      <c r="K5">
        <v>0</v>
      </c>
      <c r="M5" t="s">
        <v>283</v>
      </c>
      <c r="N5">
        <v>0</v>
      </c>
      <c r="O5">
        <f xml:space="preserve"> (N5/N$2)*100</f>
        <v>0</v>
      </c>
      <c r="AX5" t="s">
        <v>116</v>
      </c>
      <c r="AY5">
        <f>AVERAGE(Cycle!$P$2:$P$57)</f>
        <v>4.9374999999999995E-2</v>
      </c>
      <c r="AZ5">
        <f>STDEV(Cycle!$P$2:$P$57)</f>
        <v>1.0448709581326068E-2</v>
      </c>
      <c r="BA5" t="s">
        <v>117</v>
      </c>
      <c r="BB5">
        <f>AVERAGE(Cycle!$Q$2:$Q$57)</f>
        <v>4.9574468085106377E-2</v>
      </c>
      <c r="BC5">
        <f>STDEV(Cycle!$Q$2:$Q$57)</f>
        <v>1.378522315482447E-2</v>
      </c>
      <c r="BD5" t="s">
        <v>118</v>
      </c>
      <c r="BE5">
        <f>AVERAGE(Cycle!$R$2:$R$57)</f>
        <v>5.244444444444446E-2</v>
      </c>
      <c r="BF5">
        <f>STDEV(Cycle!$R$2:$R$57)</f>
        <v>9.7480896859462735E-3</v>
      </c>
      <c r="BG5" t="s">
        <v>119</v>
      </c>
      <c r="BH5">
        <f>AVERAGE(Cycle!$S$2:$S$57)</f>
        <v>5.2000000000000018E-2</v>
      </c>
      <c r="BI5">
        <f>STDEV(Cycle!$S$2:$S$57)</f>
        <v>9.378408471299603E-3</v>
      </c>
      <c r="BO5" t="s">
        <v>32</v>
      </c>
      <c r="BP5">
        <f>AVERAGE(Cycle!BI:BI)</f>
        <v>3.1742948999999996</v>
      </c>
      <c r="BQ5">
        <f>STDEV(Cycle!BI:BI)</f>
        <v>1.1836851522134393</v>
      </c>
      <c r="BS5" t="s">
        <v>209</v>
      </c>
      <c r="BT5">
        <v>86</v>
      </c>
      <c r="BU5">
        <v>7.8610603290676417</v>
      </c>
      <c r="BV5">
        <v>0.43</v>
      </c>
    </row>
    <row r="6" spans="1:126" x14ac:dyDescent="0.25">
      <c r="A6">
        <v>5</v>
      </c>
      <c r="C6" s="2">
        <v>2</v>
      </c>
      <c r="J6" t="s">
        <v>293</v>
      </c>
      <c r="K6">
        <v>0</v>
      </c>
      <c r="M6" t="s">
        <v>284</v>
      </c>
      <c r="N6">
        <v>45</v>
      </c>
      <c r="O6">
        <f xml:space="preserve"> (N6/N$2)*100</f>
        <v>24.725274725274726</v>
      </c>
      <c r="AX6" t="s">
        <v>120</v>
      </c>
      <c r="AY6">
        <f>AVERAGE(Cycle!$U$2:$U$57)</f>
        <v>0.11255319148936173</v>
      </c>
      <c r="AZ6">
        <f>STDEV(Cycle!$U$2:$U$57)</f>
        <v>1.4665559344849977E-2</v>
      </c>
      <c r="BA6" t="s">
        <v>121</v>
      </c>
      <c r="BB6">
        <f>AVERAGE(Cycle!$V$2:$V$56)</f>
        <v>0.11127906976744191</v>
      </c>
      <c r="BC6">
        <f>STDEV(Cycle!$V$2:$V$56)</f>
        <v>9.8254421478007042E-3</v>
      </c>
      <c r="BD6" t="s">
        <v>122</v>
      </c>
      <c r="BE6">
        <f>AVERAGE(Cycle!$W$2:$W$56)</f>
        <v>0.1130952380952381</v>
      </c>
      <c r="BF6">
        <f>STDEV(Cycle!$W$2:$W$56)</f>
        <v>1.0238162763464759E-2</v>
      </c>
      <c r="BG6" t="s">
        <v>123</v>
      </c>
      <c r="BH6">
        <f>AVERAGE(Cycle!$X$2:$X$57)</f>
        <v>0.11329545454545459</v>
      </c>
      <c r="BI6">
        <f>STDEV(Cycle!$X$2:$X$57)</f>
        <v>1.0451615087062785E-2</v>
      </c>
      <c r="BO6" t="s">
        <v>33</v>
      </c>
      <c r="BP6">
        <f>AVERAGE(Cycle!BJ:BJ)</f>
        <v>2.9847805999999997</v>
      </c>
      <c r="BQ6">
        <f>STDEV(Cycle!BJ:BJ)</f>
        <v>0.98873370670465488</v>
      </c>
      <c r="BS6" t="s">
        <v>210</v>
      </c>
      <c r="BT6">
        <v>2</v>
      </c>
      <c r="BU6">
        <v>0.18281535648994515</v>
      </c>
      <c r="BV6">
        <v>0.01</v>
      </c>
    </row>
    <row r="7" spans="1:126" x14ac:dyDescent="0.25">
      <c r="A7">
        <v>6</v>
      </c>
      <c r="C7" s="2">
        <v>2</v>
      </c>
      <c r="M7" t="s">
        <v>285</v>
      </c>
      <c r="N7">
        <v>1</v>
      </c>
      <c r="O7">
        <f xml:space="preserve"> (N7/N$2)*100</f>
        <v>0.5494505494505495</v>
      </c>
      <c r="AX7" t="s">
        <v>23</v>
      </c>
      <c r="AY7">
        <f>AVERAGE(Cycle!Z:Z)</f>
        <v>22.07311742773588</v>
      </c>
      <c r="AZ7">
        <f>STDEV(Cycle!Z:Z)</f>
        <v>4.4802963945230001</v>
      </c>
      <c r="BA7" t="s">
        <v>24</v>
      </c>
      <c r="BB7">
        <f>AVERAGE(Cycle!AA:AA)</f>
        <v>22.471123006019685</v>
      </c>
      <c r="BC7">
        <f>STDEV(Cycle!AA:AA)</f>
        <v>4.2233330509337232</v>
      </c>
      <c r="BD7" t="s">
        <v>25</v>
      </c>
      <c r="BE7">
        <f>AVERAGE(Cycle!AB:AB)</f>
        <v>22.923819711411618</v>
      </c>
      <c r="BF7">
        <f>STDEV(Cycle!AB:AB)</f>
        <v>4.4127936910530954</v>
      </c>
      <c r="BG7" t="s">
        <v>26</v>
      </c>
      <c r="BH7">
        <f>AVERAGE(Cycle!AC:AC)</f>
        <v>22.534953820711284</v>
      </c>
      <c r="BI7">
        <f>STDEV(Cycle!AC:AC)</f>
        <v>4.1081149172739373</v>
      </c>
      <c r="BO7" t="s">
        <v>39</v>
      </c>
      <c r="BS7" t="s">
        <v>211</v>
      </c>
      <c r="BT7">
        <v>1094</v>
      </c>
    </row>
    <row r="8" spans="1:126" x14ac:dyDescent="0.25">
      <c r="A8">
        <v>7</v>
      </c>
      <c r="C8" s="2">
        <v>2</v>
      </c>
      <c r="M8" t="s">
        <v>286</v>
      </c>
      <c r="N8">
        <v>8</v>
      </c>
      <c r="O8">
        <f xml:space="preserve"> (N8/N$2)*100</f>
        <v>4.395604395604396</v>
      </c>
      <c r="AX8" t="s">
        <v>136</v>
      </c>
      <c r="AY8">
        <f>AVERAGE(Cycle!$AJ$2:$AJ$57)</f>
        <v>9.0211337791215218</v>
      </c>
      <c r="AZ8">
        <f>STDEV(Cycle!$AJ$2:$AJ$57)</f>
        <v>1.0790558200305531</v>
      </c>
      <c r="BA8" t="s">
        <v>137</v>
      </c>
      <c r="BB8">
        <f>AVERAGE(Cycle!$AK$2:$AK$56)</f>
        <v>9.0517077637856289</v>
      </c>
      <c r="BC8">
        <f>STDEV(Cycle!$AK$2:$AK$56)</f>
        <v>0.76496692386605003</v>
      </c>
      <c r="BD8" t="s">
        <v>138</v>
      </c>
      <c r="BE8">
        <f>AVERAGE(Cycle!$AL$2:$AL$56)</f>
        <v>8.9064875535211776</v>
      </c>
      <c r="BF8">
        <f>STDEV(Cycle!$AL$2:$AL$56)</f>
        <v>0.73293369358979055</v>
      </c>
      <c r="BG8" t="s">
        <v>139</v>
      </c>
      <c r="BH8">
        <f>AVERAGE(Cycle!$AM$2:$AM$57)</f>
        <v>8.8928756775126612</v>
      </c>
      <c r="BI8">
        <f>STDEV(Cycle!$AM$2:$AM$57)</f>
        <v>0.7439221718578245</v>
      </c>
      <c r="BO8" t="s">
        <v>40</v>
      </c>
      <c r="BP8">
        <f>AVERAGE(Cycle!BL:BL)</f>
        <v>3.0203775957970556</v>
      </c>
      <c r="BQ8">
        <f>STDEV(Cycle!BL:BL)</f>
        <v>2.1959759079507957</v>
      </c>
    </row>
    <row r="9" spans="1:126" x14ac:dyDescent="0.25">
      <c r="A9">
        <v>8</v>
      </c>
      <c r="C9" s="2">
        <v>2</v>
      </c>
      <c r="M9" t="s">
        <v>277</v>
      </c>
      <c r="N9">
        <v>5</v>
      </c>
      <c r="O9">
        <f xml:space="preserve"> (N9/N$2)*100</f>
        <v>2.7472527472527473</v>
      </c>
      <c r="AX9" t="s">
        <v>128</v>
      </c>
      <c r="AY9">
        <v>9.2783505154639183</v>
      </c>
      <c r="BA9" t="s">
        <v>129</v>
      </c>
      <c r="BB9">
        <v>8.6956521739130448</v>
      </c>
      <c r="BD9" t="s">
        <v>130</v>
      </c>
      <c r="BE9">
        <v>9.1428571428571423</v>
      </c>
      <c r="BG9" t="s">
        <v>131</v>
      </c>
      <c r="BH9">
        <v>8.7431693989071029</v>
      </c>
      <c r="BO9" t="s">
        <v>41</v>
      </c>
      <c r="BP9">
        <f>AVERAGE(Cycle!BM:BM)</f>
        <v>2.3625191609492706</v>
      </c>
      <c r="BQ9">
        <f>STDEV(Cycle!BM:BM)</f>
        <v>1.9402566228521216</v>
      </c>
    </row>
    <row r="10" spans="1:126" x14ac:dyDescent="0.25">
      <c r="A10">
        <v>9</v>
      </c>
      <c r="C10" s="2">
        <v>2</v>
      </c>
      <c r="AX10" t="s">
        <v>91</v>
      </c>
      <c r="AY10">
        <f>AVERAGE(Cycle!$AV$2:$AV$56)</f>
        <v>56.747786622171937</v>
      </c>
      <c r="AZ10">
        <f>STDEV(Cycle!$AV$2:$AV$56)</f>
        <v>4.5525783188947724</v>
      </c>
      <c r="BA10" t="s">
        <v>92</v>
      </c>
      <c r="BB10">
        <f>AVERAGE(Cycle!$AW$2:$AW$56)</f>
        <v>57.455548870584309</v>
      </c>
      <c r="BC10">
        <f>STDEV(Cycle!$AW$2:$AW$56)</f>
        <v>7.3478003981322875</v>
      </c>
      <c r="BD10" t="s">
        <v>93</v>
      </c>
      <c r="BE10">
        <f>AVERAGE(Cycle!$AX$2:$AX$56)</f>
        <v>54.715866092927563</v>
      </c>
      <c r="BF10">
        <f>STDEV(Cycle!$AX$2:$AX$56)</f>
        <v>4.3559994659880141</v>
      </c>
      <c r="BG10" t="s">
        <v>94</v>
      </c>
      <c r="BH10">
        <f>AVERAGE(Cycle!$AY$2:$AY$56)</f>
        <v>54.507734019903751</v>
      </c>
      <c r="BI10">
        <f>STDEV(Cycle!$AY$2:$AY$56)</f>
        <v>4.7483394472170231</v>
      </c>
      <c r="BO10" t="s">
        <v>318</v>
      </c>
    </row>
    <row r="11" spans="1:126" x14ac:dyDescent="0.25">
      <c r="A11">
        <v>10</v>
      </c>
      <c r="C11" s="2">
        <v>2</v>
      </c>
      <c r="AX11" t="s">
        <v>95</v>
      </c>
      <c r="AY11">
        <f>AVERAGE(Cycle!$BA$2:$BA$56)</f>
        <v>43.25221337782807</v>
      </c>
      <c r="AZ11">
        <f>STDEV(Cycle!$BA$2:$BA$56)</f>
        <v>4.5525783188946534</v>
      </c>
      <c r="BA11" t="s">
        <v>96</v>
      </c>
      <c r="BB11">
        <f>AVERAGE(Cycle!$BB$2:$BB$56)</f>
        <v>42.544451129415677</v>
      </c>
      <c r="BC11">
        <f>STDEV(Cycle!$BB$2:$BB$56)</f>
        <v>7.3478003981323585</v>
      </c>
      <c r="BD11" t="s">
        <v>97</v>
      </c>
      <c r="BE11">
        <f>AVERAGE(Cycle!$BC$2:$BC$56)</f>
        <v>45.284133907072444</v>
      </c>
      <c r="BF11">
        <f>STDEV(Cycle!$BC$2:$BC$56)</f>
        <v>4.355999465988015</v>
      </c>
      <c r="BG11" t="s">
        <v>98</v>
      </c>
      <c r="BH11">
        <f>AVERAGE(Cycle!$BD$2:$BD$56)</f>
        <v>45.492265980096242</v>
      </c>
      <c r="BI11">
        <f>STDEV(Cycle!$BD$2:$BD$56)</f>
        <v>4.7483394472167975</v>
      </c>
      <c r="BO11" t="s">
        <v>319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C12" s="2">
        <v>2</v>
      </c>
      <c r="BO12" t="s">
        <v>320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3">
        <v>1</v>
      </c>
      <c r="C13" s="2">
        <v>2</v>
      </c>
      <c r="BO13" t="s">
        <v>44</v>
      </c>
    </row>
    <row r="14" spans="1:126" x14ac:dyDescent="0.25">
      <c r="A14">
        <v>13</v>
      </c>
      <c r="B14" s="3">
        <v>1</v>
      </c>
      <c r="C14" s="2">
        <v>2</v>
      </c>
      <c r="BO14" t="s">
        <v>45</v>
      </c>
      <c r="BP14">
        <f>AVERAGE(Cycle!BO:BO)</f>
        <v>5.9359375715400295</v>
      </c>
      <c r="BQ14">
        <f>STDEV(Cycle!BO:BO)</f>
        <v>2.687289918021563</v>
      </c>
    </row>
    <row r="15" spans="1:126" x14ac:dyDescent="0.25">
      <c r="A15">
        <v>14</v>
      </c>
      <c r="B15" s="3">
        <v>1</v>
      </c>
      <c r="C15" s="2">
        <v>2</v>
      </c>
      <c r="BO15" t="s">
        <v>46</v>
      </c>
      <c r="BP15">
        <f>AVERAGE(Cycle!BP:BP)</f>
        <v>4.0630057245834932</v>
      </c>
      <c r="BQ15">
        <f>STDEV(Cycle!BP:BP)</f>
        <v>1.6592800778327057</v>
      </c>
    </row>
    <row r="16" spans="1:126" x14ac:dyDescent="0.25">
      <c r="A16">
        <v>15</v>
      </c>
      <c r="B16" s="3">
        <v>1</v>
      </c>
    </row>
    <row r="17" spans="1:5" x14ac:dyDescent="0.25">
      <c r="A17">
        <v>16</v>
      </c>
      <c r="B17" s="3">
        <v>1</v>
      </c>
      <c r="E17" s="4">
        <v>4</v>
      </c>
    </row>
    <row r="18" spans="1:5" x14ac:dyDescent="0.25">
      <c r="A18">
        <v>17</v>
      </c>
      <c r="B18" s="3">
        <v>1</v>
      </c>
      <c r="E18" s="4">
        <v>4</v>
      </c>
    </row>
    <row r="19" spans="1:5" x14ac:dyDescent="0.25">
      <c r="A19">
        <v>18</v>
      </c>
      <c r="B19" s="3">
        <v>1</v>
      </c>
      <c r="E19" s="4">
        <v>4</v>
      </c>
    </row>
    <row r="20" spans="1:5" x14ac:dyDescent="0.25">
      <c r="A20">
        <v>19</v>
      </c>
      <c r="B20" s="3">
        <v>1</v>
      </c>
      <c r="D20" s="5">
        <v>3</v>
      </c>
      <c r="E20" s="4">
        <v>4</v>
      </c>
    </row>
    <row r="21" spans="1:5" x14ac:dyDescent="0.25">
      <c r="A21">
        <v>20</v>
      </c>
      <c r="D21" s="5">
        <v>3</v>
      </c>
      <c r="E21" s="4">
        <v>4</v>
      </c>
    </row>
    <row r="22" spans="1:5" x14ac:dyDescent="0.25">
      <c r="A22">
        <v>21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  <c r="D26" s="5">
        <v>3</v>
      </c>
      <c r="E26" s="4">
        <v>4</v>
      </c>
    </row>
    <row r="27" spans="1:5" x14ac:dyDescent="0.25">
      <c r="A27">
        <v>26</v>
      </c>
      <c r="D27" s="5">
        <v>3</v>
      </c>
    </row>
    <row r="28" spans="1:5" x14ac:dyDescent="0.25">
      <c r="A28">
        <v>27</v>
      </c>
      <c r="C28" s="2">
        <v>2</v>
      </c>
      <c r="D28" s="5">
        <v>3</v>
      </c>
    </row>
    <row r="29" spans="1:5" x14ac:dyDescent="0.25">
      <c r="A29">
        <v>28</v>
      </c>
      <c r="C29" s="2">
        <v>2</v>
      </c>
    </row>
    <row r="30" spans="1:5" x14ac:dyDescent="0.25">
      <c r="A30">
        <v>29</v>
      </c>
      <c r="C30" s="2">
        <v>2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B32" s="3">
        <v>1</v>
      </c>
      <c r="C32" s="2">
        <v>2</v>
      </c>
    </row>
    <row r="33" spans="1:5" x14ac:dyDescent="0.25">
      <c r="A33">
        <v>32</v>
      </c>
      <c r="B33" s="3">
        <v>1</v>
      </c>
      <c r="C33" s="2">
        <v>2</v>
      </c>
    </row>
    <row r="34" spans="1:5" x14ac:dyDescent="0.25">
      <c r="A34">
        <v>33</v>
      </c>
      <c r="B34" s="3">
        <v>1</v>
      </c>
      <c r="C34" s="2">
        <v>2</v>
      </c>
    </row>
    <row r="35" spans="1:5" x14ac:dyDescent="0.25">
      <c r="A35">
        <v>34</v>
      </c>
      <c r="B35" s="3">
        <v>1</v>
      </c>
      <c r="C35" s="2">
        <v>2</v>
      </c>
    </row>
    <row r="36" spans="1:5" x14ac:dyDescent="0.25">
      <c r="A36">
        <v>35</v>
      </c>
      <c r="B36" s="3">
        <v>1</v>
      </c>
      <c r="C36" s="2">
        <v>2</v>
      </c>
    </row>
    <row r="37" spans="1:5" x14ac:dyDescent="0.25">
      <c r="A37">
        <v>36</v>
      </c>
      <c r="B37" s="3">
        <v>1</v>
      </c>
      <c r="C37" s="2">
        <v>2</v>
      </c>
    </row>
    <row r="38" spans="1:5" x14ac:dyDescent="0.25">
      <c r="A38">
        <v>37</v>
      </c>
      <c r="B38" s="3">
        <v>1</v>
      </c>
    </row>
    <row r="39" spans="1:5" x14ac:dyDescent="0.25">
      <c r="A39">
        <v>38</v>
      </c>
      <c r="B39" s="3">
        <v>1</v>
      </c>
    </row>
    <row r="40" spans="1:5" x14ac:dyDescent="0.25">
      <c r="A40">
        <v>39</v>
      </c>
      <c r="B40" s="3">
        <v>1</v>
      </c>
      <c r="D40" s="5">
        <v>3</v>
      </c>
      <c r="E40" s="4">
        <v>4</v>
      </c>
    </row>
    <row r="41" spans="1:5" x14ac:dyDescent="0.25">
      <c r="A41">
        <v>40</v>
      </c>
      <c r="D41" s="5">
        <v>3</v>
      </c>
      <c r="E41" s="4">
        <v>4</v>
      </c>
    </row>
    <row r="42" spans="1:5" x14ac:dyDescent="0.25">
      <c r="A42">
        <v>41</v>
      </c>
      <c r="D42" s="5">
        <v>3</v>
      </c>
      <c r="E42" s="4">
        <v>4</v>
      </c>
    </row>
    <row r="43" spans="1:5" x14ac:dyDescent="0.25">
      <c r="A43">
        <v>42</v>
      </c>
      <c r="D43" s="5">
        <v>3</v>
      </c>
      <c r="E43" s="4">
        <v>4</v>
      </c>
    </row>
    <row r="44" spans="1:5" x14ac:dyDescent="0.25">
      <c r="A44">
        <v>43</v>
      </c>
      <c r="D44" s="5">
        <v>3</v>
      </c>
      <c r="E44" s="4">
        <v>4</v>
      </c>
    </row>
    <row r="45" spans="1:5" x14ac:dyDescent="0.25">
      <c r="A45">
        <v>44</v>
      </c>
      <c r="D45" s="5">
        <v>3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</row>
    <row r="50" spans="1:5" x14ac:dyDescent="0.25">
      <c r="A50">
        <v>49</v>
      </c>
    </row>
    <row r="51" spans="1:5" x14ac:dyDescent="0.25">
      <c r="A51">
        <v>50</v>
      </c>
      <c r="C51" s="2">
        <v>2</v>
      </c>
    </row>
    <row r="52" spans="1:5" x14ac:dyDescent="0.25">
      <c r="A52">
        <v>51</v>
      </c>
      <c r="C52" s="2">
        <v>2</v>
      </c>
    </row>
    <row r="53" spans="1:5" x14ac:dyDescent="0.25">
      <c r="A53">
        <v>52</v>
      </c>
      <c r="B53" s="3">
        <v>1</v>
      </c>
      <c r="C53" s="2">
        <v>2</v>
      </c>
    </row>
    <row r="54" spans="1:5" x14ac:dyDescent="0.25">
      <c r="A54">
        <v>53</v>
      </c>
      <c r="B54" s="3">
        <v>1</v>
      </c>
      <c r="C54" s="2">
        <v>2</v>
      </c>
    </row>
    <row r="55" spans="1:5" x14ac:dyDescent="0.25">
      <c r="A55">
        <v>54</v>
      </c>
      <c r="B55" s="3">
        <v>1</v>
      </c>
      <c r="C55" s="2">
        <v>2</v>
      </c>
    </row>
    <row r="56" spans="1:5" x14ac:dyDescent="0.25">
      <c r="A56">
        <v>55</v>
      </c>
      <c r="B56" s="3">
        <v>1</v>
      </c>
      <c r="C56" s="2">
        <v>2</v>
      </c>
    </row>
    <row r="57" spans="1:5" x14ac:dyDescent="0.25">
      <c r="A57">
        <v>56</v>
      </c>
      <c r="B57" s="3">
        <v>1</v>
      </c>
      <c r="C57" s="2">
        <v>2</v>
      </c>
    </row>
    <row r="58" spans="1:5" x14ac:dyDescent="0.25">
      <c r="A58">
        <v>57</v>
      </c>
      <c r="B58" s="3">
        <v>1</v>
      </c>
      <c r="C58" s="2">
        <v>2</v>
      </c>
    </row>
    <row r="59" spans="1:5" x14ac:dyDescent="0.25">
      <c r="A59">
        <v>58</v>
      </c>
      <c r="B59" s="3">
        <v>1</v>
      </c>
    </row>
    <row r="60" spans="1:5" x14ac:dyDescent="0.25">
      <c r="A60">
        <v>59</v>
      </c>
      <c r="B60" s="3">
        <v>1</v>
      </c>
    </row>
    <row r="61" spans="1:5" x14ac:dyDescent="0.25">
      <c r="A61">
        <v>60</v>
      </c>
      <c r="B61" s="3">
        <v>1</v>
      </c>
      <c r="D61" s="5">
        <v>3</v>
      </c>
    </row>
    <row r="62" spans="1:5" x14ac:dyDescent="0.25">
      <c r="A62">
        <v>61</v>
      </c>
      <c r="D62" s="5">
        <v>3</v>
      </c>
      <c r="E62" s="4">
        <v>4</v>
      </c>
    </row>
    <row r="63" spans="1:5" x14ac:dyDescent="0.25">
      <c r="A63">
        <v>62</v>
      </c>
      <c r="D63" s="5">
        <v>3</v>
      </c>
      <c r="E63" s="4">
        <v>4</v>
      </c>
    </row>
    <row r="64" spans="1:5" x14ac:dyDescent="0.25">
      <c r="A64">
        <v>63</v>
      </c>
      <c r="D64" s="5">
        <v>3</v>
      </c>
      <c r="E64" s="4">
        <v>4</v>
      </c>
    </row>
    <row r="65" spans="1:5" x14ac:dyDescent="0.25">
      <c r="A65">
        <v>64</v>
      </c>
      <c r="D65" s="5">
        <v>3</v>
      </c>
      <c r="E65" s="4">
        <v>4</v>
      </c>
    </row>
    <row r="66" spans="1:5" x14ac:dyDescent="0.25">
      <c r="A66">
        <v>65</v>
      </c>
      <c r="D66" s="5">
        <v>3</v>
      </c>
      <c r="E66" s="4">
        <v>4</v>
      </c>
    </row>
    <row r="67" spans="1:5" x14ac:dyDescent="0.25">
      <c r="A67">
        <v>66</v>
      </c>
      <c r="D67" s="5">
        <v>3</v>
      </c>
      <c r="E67" s="4">
        <v>4</v>
      </c>
    </row>
    <row r="68" spans="1:5" x14ac:dyDescent="0.25">
      <c r="A68">
        <v>67</v>
      </c>
      <c r="D68" s="5">
        <v>3</v>
      </c>
      <c r="E68" s="4">
        <v>4</v>
      </c>
    </row>
    <row r="69" spans="1:5" x14ac:dyDescent="0.25">
      <c r="A69">
        <v>68</v>
      </c>
      <c r="D69" s="5">
        <v>3</v>
      </c>
      <c r="E69" s="4">
        <v>4</v>
      </c>
    </row>
    <row r="70" spans="1:5" x14ac:dyDescent="0.25">
      <c r="A70">
        <v>69</v>
      </c>
      <c r="D70" s="5">
        <v>3</v>
      </c>
      <c r="E70" s="4">
        <v>4</v>
      </c>
    </row>
    <row r="71" spans="1:5" x14ac:dyDescent="0.25">
      <c r="A71">
        <v>70</v>
      </c>
      <c r="E71" s="4">
        <v>4</v>
      </c>
    </row>
    <row r="72" spans="1:5" x14ac:dyDescent="0.25">
      <c r="A72">
        <v>71</v>
      </c>
      <c r="B72" s="3">
        <v>1</v>
      </c>
    </row>
    <row r="73" spans="1:5" x14ac:dyDescent="0.25">
      <c r="A73">
        <v>72</v>
      </c>
      <c r="B73" s="3">
        <v>1</v>
      </c>
    </row>
    <row r="74" spans="1:5" x14ac:dyDescent="0.25">
      <c r="A74">
        <v>73</v>
      </c>
      <c r="B74" s="3">
        <v>1</v>
      </c>
      <c r="C74" s="2">
        <v>2</v>
      </c>
    </row>
    <row r="75" spans="1:5" x14ac:dyDescent="0.25">
      <c r="A75">
        <v>74</v>
      </c>
      <c r="B75" s="3">
        <v>1</v>
      </c>
      <c r="C75" s="2">
        <v>2</v>
      </c>
    </row>
    <row r="76" spans="1:5" x14ac:dyDescent="0.25">
      <c r="A76">
        <v>75</v>
      </c>
      <c r="B76" s="3">
        <v>1</v>
      </c>
      <c r="C76" s="2">
        <v>2</v>
      </c>
    </row>
    <row r="77" spans="1:5" x14ac:dyDescent="0.25">
      <c r="A77">
        <v>76</v>
      </c>
      <c r="B77" s="3">
        <v>1</v>
      </c>
      <c r="C77" s="2">
        <v>2</v>
      </c>
    </row>
    <row r="78" spans="1:5" x14ac:dyDescent="0.25">
      <c r="A78">
        <v>77</v>
      </c>
      <c r="B78" s="3">
        <v>1</v>
      </c>
      <c r="C78" s="2">
        <v>2</v>
      </c>
    </row>
    <row r="79" spans="1:5" x14ac:dyDescent="0.25">
      <c r="A79">
        <v>78</v>
      </c>
      <c r="B79" s="3">
        <v>1</v>
      </c>
      <c r="C79" s="2">
        <v>2</v>
      </c>
    </row>
    <row r="80" spans="1:5" x14ac:dyDescent="0.25">
      <c r="A80">
        <v>79</v>
      </c>
      <c r="C80" s="2">
        <v>2</v>
      </c>
    </row>
    <row r="81" spans="1:5" x14ac:dyDescent="0.25">
      <c r="A81">
        <v>80</v>
      </c>
      <c r="C81" s="2">
        <v>2</v>
      </c>
    </row>
    <row r="82" spans="1:5" x14ac:dyDescent="0.25">
      <c r="A82">
        <v>81</v>
      </c>
      <c r="D82" s="5">
        <v>3</v>
      </c>
    </row>
    <row r="83" spans="1:5" x14ac:dyDescent="0.25">
      <c r="A83">
        <v>82</v>
      </c>
      <c r="D83" s="5">
        <v>3</v>
      </c>
    </row>
    <row r="84" spans="1:5" x14ac:dyDescent="0.25">
      <c r="A84">
        <v>83</v>
      </c>
      <c r="D84" s="5">
        <v>3</v>
      </c>
      <c r="E84" s="4">
        <v>4</v>
      </c>
    </row>
    <row r="85" spans="1:5" x14ac:dyDescent="0.25">
      <c r="A85">
        <v>84</v>
      </c>
      <c r="D85" s="5">
        <v>3</v>
      </c>
      <c r="E85" s="4">
        <v>4</v>
      </c>
    </row>
    <row r="86" spans="1:5" x14ac:dyDescent="0.25">
      <c r="A86">
        <v>85</v>
      </c>
      <c r="D86" s="5">
        <v>3</v>
      </c>
      <c r="E86" s="4">
        <v>4</v>
      </c>
    </row>
    <row r="87" spans="1:5" x14ac:dyDescent="0.25">
      <c r="A87">
        <v>86</v>
      </c>
      <c r="D87" s="5">
        <v>3</v>
      </c>
      <c r="E87" s="4">
        <v>4</v>
      </c>
    </row>
    <row r="88" spans="1:5" x14ac:dyDescent="0.25">
      <c r="A88">
        <v>87</v>
      </c>
      <c r="D88" s="5">
        <v>3</v>
      </c>
      <c r="E88" s="4">
        <v>4</v>
      </c>
    </row>
    <row r="89" spans="1:5" x14ac:dyDescent="0.25">
      <c r="A89">
        <v>88</v>
      </c>
      <c r="D89" s="5">
        <v>3</v>
      </c>
      <c r="E89" s="4">
        <v>4</v>
      </c>
    </row>
    <row r="90" spans="1:5" x14ac:dyDescent="0.25">
      <c r="A90">
        <v>89</v>
      </c>
      <c r="D90" s="5">
        <v>3</v>
      </c>
      <c r="E90" s="4">
        <v>4</v>
      </c>
    </row>
    <row r="91" spans="1:5" x14ac:dyDescent="0.25">
      <c r="A91">
        <v>90</v>
      </c>
      <c r="B91" s="3">
        <v>1</v>
      </c>
      <c r="E91" s="4">
        <v>4</v>
      </c>
    </row>
    <row r="92" spans="1:5" x14ac:dyDescent="0.25">
      <c r="A92">
        <v>91</v>
      </c>
      <c r="B92" s="3">
        <v>1</v>
      </c>
    </row>
    <row r="93" spans="1:5" x14ac:dyDescent="0.25">
      <c r="A93">
        <v>92</v>
      </c>
      <c r="B93" s="3">
        <v>1</v>
      </c>
    </row>
    <row r="94" spans="1:5" x14ac:dyDescent="0.25">
      <c r="A94">
        <v>93</v>
      </c>
      <c r="B94" s="3">
        <v>1</v>
      </c>
    </row>
    <row r="95" spans="1:5" x14ac:dyDescent="0.25">
      <c r="A95">
        <v>94</v>
      </c>
      <c r="B95" s="3">
        <v>1</v>
      </c>
    </row>
    <row r="96" spans="1:5" x14ac:dyDescent="0.25">
      <c r="A96">
        <v>95</v>
      </c>
      <c r="B96" s="3">
        <v>1</v>
      </c>
      <c r="C96" s="2">
        <v>2</v>
      </c>
    </row>
    <row r="97" spans="1:5" x14ac:dyDescent="0.25">
      <c r="A97">
        <v>96</v>
      </c>
      <c r="B97" s="3">
        <v>1</v>
      </c>
      <c r="C97" s="2">
        <v>2</v>
      </c>
    </row>
    <row r="98" spans="1:5" x14ac:dyDescent="0.25">
      <c r="A98">
        <v>97</v>
      </c>
      <c r="B98" s="3">
        <v>1</v>
      </c>
      <c r="C98" s="2">
        <v>2</v>
      </c>
    </row>
    <row r="99" spans="1:5" x14ac:dyDescent="0.25">
      <c r="A99">
        <v>98</v>
      </c>
      <c r="B99" s="3">
        <v>1</v>
      </c>
      <c r="C99" s="2">
        <v>2</v>
      </c>
    </row>
    <row r="100" spans="1:5" x14ac:dyDescent="0.25">
      <c r="A100">
        <v>99</v>
      </c>
      <c r="C100" s="2">
        <v>2</v>
      </c>
    </row>
    <row r="101" spans="1:5" x14ac:dyDescent="0.25">
      <c r="A101">
        <v>100</v>
      </c>
      <c r="C101" s="2">
        <v>2</v>
      </c>
    </row>
    <row r="102" spans="1:5" x14ac:dyDescent="0.25">
      <c r="A102">
        <v>101</v>
      </c>
      <c r="C102" s="2">
        <v>2</v>
      </c>
    </row>
    <row r="103" spans="1:5" x14ac:dyDescent="0.25">
      <c r="A103">
        <v>102</v>
      </c>
      <c r="C103" s="2">
        <v>2</v>
      </c>
      <c r="D103" s="5">
        <v>3</v>
      </c>
    </row>
    <row r="104" spans="1:5" x14ac:dyDescent="0.25">
      <c r="A104">
        <v>103</v>
      </c>
      <c r="C104" s="2">
        <v>2</v>
      </c>
      <c r="D104" s="5">
        <v>3</v>
      </c>
      <c r="E104" s="4">
        <v>4</v>
      </c>
    </row>
    <row r="105" spans="1:5" x14ac:dyDescent="0.25">
      <c r="A105">
        <v>104</v>
      </c>
      <c r="D105" s="5">
        <v>3</v>
      </c>
      <c r="E105" s="4">
        <v>4</v>
      </c>
    </row>
    <row r="106" spans="1:5" x14ac:dyDescent="0.25">
      <c r="A106">
        <v>105</v>
      </c>
      <c r="D106" s="5">
        <v>3</v>
      </c>
      <c r="E106" s="4">
        <v>4</v>
      </c>
    </row>
    <row r="107" spans="1:5" x14ac:dyDescent="0.25">
      <c r="A107">
        <v>106</v>
      </c>
      <c r="D107" s="5">
        <v>3</v>
      </c>
      <c r="E107" s="4">
        <v>4</v>
      </c>
    </row>
    <row r="108" spans="1:5" x14ac:dyDescent="0.25">
      <c r="A108">
        <v>107</v>
      </c>
      <c r="D108" s="5">
        <v>3</v>
      </c>
      <c r="E108" s="4">
        <v>4</v>
      </c>
    </row>
    <row r="109" spans="1:5" x14ac:dyDescent="0.25">
      <c r="A109">
        <v>108</v>
      </c>
      <c r="D109" s="5">
        <v>3</v>
      </c>
      <c r="E109" s="4">
        <v>4</v>
      </c>
    </row>
    <row r="110" spans="1:5" x14ac:dyDescent="0.25">
      <c r="A110">
        <v>109</v>
      </c>
      <c r="D110" s="5">
        <v>3</v>
      </c>
      <c r="E110" s="4">
        <v>4</v>
      </c>
    </row>
    <row r="111" spans="1:5" x14ac:dyDescent="0.25">
      <c r="A111">
        <v>110</v>
      </c>
      <c r="D111" s="5">
        <v>3</v>
      </c>
      <c r="E111" s="4">
        <v>4</v>
      </c>
    </row>
    <row r="112" spans="1:5" x14ac:dyDescent="0.25">
      <c r="A112">
        <v>111</v>
      </c>
      <c r="E112" s="4">
        <v>4</v>
      </c>
    </row>
    <row r="113" spans="1:5" x14ac:dyDescent="0.25">
      <c r="A113">
        <v>112</v>
      </c>
    </row>
    <row r="114" spans="1:5" x14ac:dyDescent="0.25">
      <c r="A114">
        <v>113</v>
      </c>
      <c r="B114" s="3">
        <v>1</v>
      </c>
    </row>
    <row r="115" spans="1:5" x14ac:dyDescent="0.25">
      <c r="A115">
        <v>114</v>
      </c>
      <c r="B115" s="3">
        <v>1</v>
      </c>
    </row>
    <row r="116" spans="1:5" x14ac:dyDescent="0.25">
      <c r="A116">
        <v>115</v>
      </c>
      <c r="B116" s="3">
        <v>1</v>
      </c>
    </row>
    <row r="117" spans="1:5" x14ac:dyDescent="0.25">
      <c r="A117">
        <v>116</v>
      </c>
      <c r="B117" s="3">
        <v>1</v>
      </c>
    </row>
    <row r="118" spans="1:5" x14ac:dyDescent="0.25">
      <c r="A118">
        <v>117</v>
      </c>
      <c r="B118" s="3">
        <v>1</v>
      </c>
      <c r="C118" s="2">
        <v>2</v>
      </c>
    </row>
    <row r="119" spans="1:5" x14ac:dyDescent="0.25">
      <c r="A119">
        <v>118</v>
      </c>
      <c r="B119" s="3">
        <v>1</v>
      </c>
      <c r="C119" s="2">
        <v>2</v>
      </c>
    </row>
    <row r="120" spans="1:5" x14ac:dyDescent="0.25">
      <c r="A120">
        <v>119</v>
      </c>
      <c r="B120" s="3">
        <v>1</v>
      </c>
      <c r="C120" s="2">
        <v>2</v>
      </c>
    </row>
    <row r="121" spans="1:5" x14ac:dyDescent="0.25">
      <c r="A121">
        <v>120</v>
      </c>
      <c r="B121" s="3">
        <v>1</v>
      </c>
      <c r="C121" s="2">
        <v>2</v>
      </c>
    </row>
    <row r="122" spans="1:5" x14ac:dyDescent="0.25">
      <c r="A122">
        <v>121</v>
      </c>
      <c r="B122" s="3">
        <v>1</v>
      </c>
      <c r="C122" s="2">
        <v>2</v>
      </c>
    </row>
    <row r="123" spans="1:5" x14ac:dyDescent="0.25">
      <c r="A123">
        <v>122</v>
      </c>
      <c r="C123" s="2">
        <v>2</v>
      </c>
    </row>
    <row r="124" spans="1:5" x14ac:dyDescent="0.25">
      <c r="A124">
        <v>123</v>
      </c>
      <c r="C124" s="2">
        <v>2</v>
      </c>
    </row>
    <row r="125" spans="1:5" x14ac:dyDescent="0.25">
      <c r="A125">
        <v>124</v>
      </c>
      <c r="C125" s="2">
        <v>2</v>
      </c>
      <c r="D125" s="5">
        <v>3</v>
      </c>
      <c r="E125" s="4">
        <v>4</v>
      </c>
    </row>
    <row r="126" spans="1:5" x14ac:dyDescent="0.25">
      <c r="A126">
        <v>125</v>
      </c>
      <c r="D126" s="5">
        <v>3</v>
      </c>
      <c r="E126" s="4">
        <v>4</v>
      </c>
    </row>
    <row r="127" spans="1:5" x14ac:dyDescent="0.25">
      <c r="A127">
        <v>126</v>
      </c>
      <c r="D127" s="5">
        <v>3</v>
      </c>
      <c r="E127" s="4">
        <v>4</v>
      </c>
    </row>
    <row r="128" spans="1:5" x14ac:dyDescent="0.25">
      <c r="A128">
        <v>127</v>
      </c>
      <c r="D128" s="5">
        <v>3</v>
      </c>
      <c r="E128" s="4">
        <v>4</v>
      </c>
    </row>
    <row r="129" spans="1:5" x14ac:dyDescent="0.25">
      <c r="A129">
        <v>128</v>
      </c>
      <c r="D129" s="5">
        <v>3</v>
      </c>
      <c r="E129" s="4">
        <v>4</v>
      </c>
    </row>
    <row r="130" spans="1:5" x14ac:dyDescent="0.25">
      <c r="A130">
        <v>129</v>
      </c>
      <c r="D130" s="5">
        <v>3</v>
      </c>
      <c r="E130" s="4">
        <v>4</v>
      </c>
    </row>
    <row r="131" spans="1:5" x14ac:dyDescent="0.25">
      <c r="A131">
        <v>130</v>
      </c>
      <c r="D131" s="5">
        <v>3</v>
      </c>
      <c r="E131" s="4">
        <v>4</v>
      </c>
    </row>
    <row r="132" spans="1:5" x14ac:dyDescent="0.25">
      <c r="A132">
        <v>131</v>
      </c>
      <c r="D132" s="5">
        <v>3</v>
      </c>
      <c r="E132" s="4">
        <v>4</v>
      </c>
    </row>
    <row r="133" spans="1:5" x14ac:dyDescent="0.25">
      <c r="A133">
        <v>132</v>
      </c>
      <c r="B133" s="3">
        <v>1</v>
      </c>
      <c r="D133" s="5">
        <v>3</v>
      </c>
      <c r="E133" s="4">
        <v>4</v>
      </c>
    </row>
    <row r="134" spans="1:5" x14ac:dyDescent="0.25">
      <c r="A134">
        <v>133</v>
      </c>
      <c r="B134" s="3">
        <v>1</v>
      </c>
      <c r="D134" s="5">
        <v>3</v>
      </c>
      <c r="E134" s="4">
        <v>4</v>
      </c>
    </row>
    <row r="135" spans="1:5" x14ac:dyDescent="0.25">
      <c r="A135">
        <v>134</v>
      </c>
      <c r="B135" s="3">
        <v>1</v>
      </c>
    </row>
    <row r="136" spans="1:5" x14ac:dyDescent="0.25">
      <c r="A136">
        <v>135</v>
      </c>
      <c r="B136" s="3">
        <v>1</v>
      </c>
    </row>
    <row r="137" spans="1:5" x14ac:dyDescent="0.25">
      <c r="A137">
        <v>136</v>
      </c>
      <c r="B137" s="3">
        <v>1</v>
      </c>
    </row>
    <row r="138" spans="1:5" x14ac:dyDescent="0.25">
      <c r="A138">
        <v>137</v>
      </c>
      <c r="B138" s="3">
        <v>1</v>
      </c>
    </row>
    <row r="139" spans="1:5" x14ac:dyDescent="0.25">
      <c r="A139">
        <v>138</v>
      </c>
      <c r="B139" s="3">
        <v>1</v>
      </c>
      <c r="C139" s="2">
        <v>2</v>
      </c>
    </row>
    <row r="140" spans="1:5" x14ac:dyDescent="0.25">
      <c r="A140">
        <v>139</v>
      </c>
      <c r="B140" s="3">
        <v>1</v>
      </c>
      <c r="C140" s="2">
        <v>2</v>
      </c>
    </row>
    <row r="141" spans="1:5" x14ac:dyDescent="0.25">
      <c r="A141">
        <v>140</v>
      </c>
      <c r="B141" s="3">
        <v>1</v>
      </c>
      <c r="C141" s="2">
        <v>2</v>
      </c>
    </row>
    <row r="142" spans="1:5" x14ac:dyDescent="0.25">
      <c r="A142">
        <v>141</v>
      </c>
      <c r="B142" s="3">
        <v>1</v>
      </c>
      <c r="C142" s="2">
        <v>2</v>
      </c>
    </row>
    <row r="143" spans="1:5" x14ac:dyDescent="0.25">
      <c r="A143">
        <v>142</v>
      </c>
      <c r="C143" s="2">
        <v>2</v>
      </c>
    </row>
    <row r="144" spans="1:5" x14ac:dyDescent="0.25">
      <c r="A144">
        <v>143</v>
      </c>
      <c r="C144" s="2">
        <v>2</v>
      </c>
    </row>
    <row r="145" spans="1:5" x14ac:dyDescent="0.25">
      <c r="A145">
        <v>144</v>
      </c>
      <c r="C145" s="2">
        <v>2</v>
      </c>
    </row>
    <row r="146" spans="1:5" x14ac:dyDescent="0.25">
      <c r="A146">
        <v>145</v>
      </c>
      <c r="C146" s="2">
        <v>2</v>
      </c>
    </row>
    <row r="147" spans="1:5" x14ac:dyDescent="0.25">
      <c r="A147">
        <v>146</v>
      </c>
      <c r="C147" s="2">
        <v>2</v>
      </c>
      <c r="D147" s="5">
        <v>3</v>
      </c>
    </row>
    <row r="148" spans="1:5" x14ac:dyDescent="0.25">
      <c r="A148">
        <v>147</v>
      </c>
      <c r="D148" s="5">
        <v>3</v>
      </c>
      <c r="E148" s="4">
        <v>4</v>
      </c>
    </row>
    <row r="149" spans="1:5" x14ac:dyDescent="0.25">
      <c r="A149">
        <v>148</v>
      </c>
      <c r="D149" s="5">
        <v>3</v>
      </c>
      <c r="E149" s="4">
        <v>4</v>
      </c>
    </row>
    <row r="150" spans="1:5" x14ac:dyDescent="0.25">
      <c r="A150">
        <v>149</v>
      </c>
      <c r="D150" s="5">
        <v>3</v>
      </c>
      <c r="E150" s="4">
        <v>4</v>
      </c>
    </row>
    <row r="151" spans="1:5" x14ac:dyDescent="0.25">
      <c r="A151">
        <v>150</v>
      </c>
      <c r="D151" s="5">
        <v>3</v>
      </c>
      <c r="E151" s="4">
        <v>4</v>
      </c>
    </row>
    <row r="152" spans="1:5" x14ac:dyDescent="0.25">
      <c r="A152">
        <v>151</v>
      </c>
      <c r="D152" s="5">
        <v>3</v>
      </c>
      <c r="E152" s="4">
        <v>4</v>
      </c>
    </row>
    <row r="153" spans="1:5" x14ac:dyDescent="0.25">
      <c r="A153">
        <v>152</v>
      </c>
      <c r="D153" s="5">
        <v>3</v>
      </c>
      <c r="E153" s="4">
        <v>4</v>
      </c>
    </row>
    <row r="154" spans="1:5" x14ac:dyDescent="0.25">
      <c r="A154">
        <v>153</v>
      </c>
      <c r="B154" s="3">
        <v>1</v>
      </c>
      <c r="D154" s="5">
        <v>3</v>
      </c>
      <c r="E154" s="4">
        <v>4</v>
      </c>
    </row>
    <row r="155" spans="1:5" x14ac:dyDescent="0.25">
      <c r="A155">
        <v>154</v>
      </c>
      <c r="B155" s="3">
        <v>1</v>
      </c>
      <c r="D155" s="5">
        <v>3</v>
      </c>
      <c r="E155" s="4">
        <v>4</v>
      </c>
    </row>
    <row r="156" spans="1:5" x14ac:dyDescent="0.25">
      <c r="A156">
        <v>155</v>
      </c>
      <c r="B156" s="3">
        <v>1</v>
      </c>
      <c r="D156" s="5">
        <v>3</v>
      </c>
      <c r="E156" s="4">
        <v>4</v>
      </c>
    </row>
    <row r="157" spans="1:5" x14ac:dyDescent="0.25">
      <c r="A157">
        <v>156</v>
      </c>
      <c r="B157" s="3">
        <v>1</v>
      </c>
      <c r="E157" s="4">
        <v>4</v>
      </c>
    </row>
    <row r="158" spans="1:5" x14ac:dyDescent="0.25">
      <c r="A158">
        <v>157</v>
      </c>
      <c r="B158" s="3">
        <v>1</v>
      </c>
    </row>
    <row r="159" spans="1:5" x14ac:dyDescent="0.25">
      <c r="A159">
        <v>158</v>
      </c>
      <c r="B159" s="3">
        <v>1</v>
      </c>
    </row>
    <row r="160" spans="1:5" x14ac:dyDescent="0.25">
      <c r="A160">
        <v>159</v>
      </c>
      <c r="B160" s="3">
        <v>1</v>
      </c>
    </row>
    <row r="161" spans="1:5" x14ac:dyDescent="0.25">
      <c r="A161">
        <v>160</v>
      </c>
      <c r="B161" s="3">
        <v>1</v>
      </c>
    </row>
    <row r="162" spans="1:5" x14ac:dyDescent="0.25">
      <c r="A162">
        <v>161</v>
      </c>
      <c r="B162" s="3">
        <v>1</v>
      </c>
      <c r="C162" s="2">
        <v>2</v>
      </c>
    </row>
    <row r="163" spans="1:5" x14ac:dyDescent="0.25">
      <c r="A163">
        <v>162</v>
      </c>
      <c r="B163" s="3">
        <v>1</v>
      </c>
      <c r="C163" s="2">
        <v>2</v>
      </c>
    </row>
    <row r="164" spans="1:5" x14ac:dyDescent="0.25">
      <c r="A164">
        <v>163</v>
      </c>
      <c r="B164" s="3">
        <v>1</v>
      </c>
      <c r="C164" s="2">
        <v>2</v>
      </c>
    </row>
    <row r="165" spans="1:5" x14ac:dyDescent="0.25">
      <c r="A165">
        <v>164</v>
      </c>
      <c r="B165" s="3">
        <v>1</v>
      </c>
      <c r="C165" s="2">
        <v>2</v>
      </c>
    </row>
    <row r="166" spans="1:5" x14ac:dyDescent="0.25">
      <c r="A166">
        <v>165</v>
      </c>
      <c r="C166" s="2">
        <v>2</v>
      </c>
    </row>
    <row r="167" spans="1:5" x14ac:dyDescent="0.25">
      <c r="A167">
        <v>166</v>
      </c>
      <c r="C167" s="2">
        <v>2</v>
      </c>
    </row>
    <row r="168" spans="1:5" x14ac:dyDescent="0.25">
      <c r="A168">
        <v>167</v>
      </c>
      <c r="C168" s="2">
        <v>2</v>
      </c>
    </row>
    <row r="169" spans="1:5" x14ac:dyDescent="0.25">
      <c r="A169">
        <v>168</v>
      </c>
      <c r="C169" s="2">
        <v>2</v>
      </c>
      <c r="D169" s="5">
        <v>3</v>
      </c>
    </row>
    <row r="170" spans="1:5" x14ac:dyDescent="0.25">
      <c r="A170">
        <v>169</v>
      </c>
      <c r="C170" s="2">
        <v>2</v>
      </c>
      <c r="D170" s="5">
        <v>3</v>
      </c>
    </row>
    <row r="171" spans="1:5" x14ac:dyDescent="0.25">
      <c r="A171">
        <v>170</v>
      </c>
      <c r="C171" s="2">
        <v>2</v>
      </c>
      <c r="D171" s="5">
        <v>3</v>
      </c>
    </row>
    <row r="172" spans="1:5" x14ac:dyDescent="0.25">
      <c r="A172">
        <v>171</v>
      </c>
      <c r="D172" s="5">
        <v>3</v>
      </c>
      <c r="E172" s="4">
        <v>4</v>
      </c>
    </row>
    <row r="173" spans="1:5" x14ac:dyDescent="0.25">
      <c r="A173">
        <v>172</v>
      </c>
      <c r="D173" s="5">
        <v>3</v>
      </c>
      <c r="E173" s="4">
        <v>4</v>
      </c>
    </row>
    <row r="174" spans="1:5" x14ac:dyDescent="0.25">
      <c r="A174">
        <v>173</v>
      </c>
      <c r="D174" s="5">
        <v>3</v>
      </c>
      <c r="E174" s="4">
        <v>4</v>
      </c>
    </row>
    <row r="175" spans="1:5" x14ac:dyDescent="0.25">
      <c r="A175">
        <v>174</v>
      </c>
      <c r="D175" s="5">
        <v>3</v>
      </c>
      <c r="E175" s="4">
        <v>4</v>
      </c>
    </row>
    <row r="176" spans="1:5" x14ac:dyDescent="0.25">
      <c r="A176">
        <v>175</v>
      </c>
      <c r="D176" s="5">
        <v>3</v>
      </c>
      <c r="E176" s="4">
        <v>4</v>
      </c>
    </row>
    <row r="177" spans="1:5" x14ac:dyDescent="0.25">
      <c r="A177">
        <v>176</v>
      </c>
      <c r="B177" s="3">
        <v>1</v>
      </c>
      <c r="D177" s="5">
        <v>3</v>
      </c>
      <c r="E177" s="4">
        <v>4</v>
      </c>
    </row>
    <row r="178" spans="1:5" x14ac:dyDescent="0.25">
      <c r="A178">
        <v>177</v>
      </c>
      <c r="B178" s="3">
        <v>1</v>
      </c>
      <c r="D178" s="5">
        <v>3</v>
      </c>
      <c r="E178" s="4">
        <v>4</v>
      </c>
    </row>
    <row r="179" spans="1:5" x14ac:dyDescent="0.25">
      <c r="A179">
        <v>178</v>
      </c>
      <c r="B179" s="3">
        <v>1</v>
      </c>
      <c r="D179" s="5">
        <v>3</v>
      </c>
      <c r="E179" s="4">
        <v>4</v>
      </c>
    </row>
    <row r="180" spans="1:5" x14ac:dyDescent="0.25">
      <c r="A180">
        <v>179</v>
      </c>
      <c r="B180" s="3">
        <v>1</v>
      </c>
      <c r="E180" s="4">
        <v>4</v>
      </c>
    </row>
    <row r="181" spans="1:5" x14ac:dyDescent="0.25">
      <c r="A181">
        <v>180</v>
      </c>
      <c r="B181" s="3">
        <v>1</v>
      </c>
      <c r="E181" s="4">
        <v>4</v>
      </c>
    </row>
    <row r="182" spans="1:5" x14ac:dyDescent="0.25">
      <c r="A182">
        <v>181</v>
      </c>
      <c r="B182" s="3">
        <v>1</v>
      </c>
      <c r="E182" s="4">
        <v>4</v>
      </c>
    </row>
    <row r="183" spans="1:5" x14ac:dyDescent="0.25">
      <c r="A183">
        <v>182</v>
      </c>
      <c r="B183" s="3">
        <v>1</v>
      </c>
      <c r="E183" s="4">
        <v>4</v>
      </c>
    </row>
    <row r="184" spans="1:5" x14ac:dyDescent="0.25">
      <c r="A184">
        <v>183</v>
      </c>
      <c r="B184" s="3">
        <v>1</v>
      </c>
    </row>
    <row r="185" spans="1:5" x14ac:dyDescent="0.25">
      <c r="A185">
        <v>184</v>
      </c>
      <c r="B185" s="3">
        <v>1</v>
      </c>
    </row>
    <row r="186" spans="1:5" x14ac:dyDescent="0.25">
      <c r="A186">
        <v>185</v>
      </c>
      <c r="B186" s="3">
        <v>1</v>
      </c>
      <c r="C186" s="2">
        <v>2</v>
      </c>
    </row>
    <row r="187" spans="1:5" x14ac:dyDescent="0.25">
      <c r="A187">
        <v>186</v>
      </c>
      <c r="B187" s="3">
        <v>1</v>
      </c>
      <c r="C187" s="2">
        <v>2</v>
      </c>
    </row>
    <row r="188" spans="1:5" x14ac:dyDescent="0.25">
      <c r="A188">
        <v>187</v>
      </c>
      <c r="B188" s="3">
        <v>1</v>
      </c>
      <c r="C188" s="2">
        <v>2</v>
      </c>
    </row>
    <row r="189" spans="1:5" x14ac:dyDescent="0.25">
      <c r="A189">
        <v>188</v>
      </c>
      <c r="B189" s="3">
        <v>1</v>
      </c>
      <c r="C189" s="2">
        <v>2</v>
      </c>
    </row>
    <row r="190" spans="1:5" x14ac:dyDescent="0.25">
      <c r="A190">
        <v>189</v>
      </c>
      <c r="B190" s="3">
        <v>1</v>
      </c>
      <c r="C190" s="2">
        <v>2</v>
      </c>
    </row>
    <row r="191" spans="1:5" x14ac:dyDescent="0.25">
      <c r="A191">
        <v>190</v>
      </c>
      <c r="C191" s="2">
        <v>2</v>
      </c>
    </row>
    <row r="192" spans="1:5" x14ac:dyDescent="0.25">
      <c r="A192">
        <v>191</v>
      </c>
      <c r="C192" s="2">
        <v>2</v>
      </c>
    </row>
    <row r="193" spans="1:6" x14ac:dyDescent="0.25">
      <c r="A193">
        <v>192</v>
      </c>
      <c r="C193" s="2">
        <v>2</v>
      </c>
      <c r="D193" s="5">
        <v>3</v>
      </c>
      <c r="F193" t="s">
        <v>22</v>
      </c>
    </row>
    <row r="194" spans="1:6" x14ac:dyDescent="0.25">
      <c r="A194">
        <v>193</v>
      </c>
    </row>
    <row r="195" spans="1:6" x14ac:dyDescent="0.25">
      <c r="A195">
        <v>194</v>
      </c>
      <c r="F195" t="s">
        <v>22</v>
      </c>
    </row>
    <row r="196" spans="1:6" x14ac:dyDescent="0.25">
      <c r="A196">
        <v>195</v>
      </c>
      <c r="B196" s="3">
        <v>1</v>
      </c>
    </row>
    <row r="197" spans="1:6" x14ac:dyDescent="0.25">
      <c r="A197">
        <v>196</v>
      </c>
      <c r="B197" s="3">
        <v>1</v>
      </c>
      <c r="E197" s="4">
        <v>4</v>
      </c>
    </row>
    <row r="198" spans="1:6" x14ac:dyDescent="0.25">
      <c r="A198">
        <v>197</v>
      </c>
      <c r="B198" s="3">
        <v>1</v>
      </c>
      <c r="E198" s="4">
        <v>4</v>
      </c>
    </row>
    <row r="199" spans="1:6" x14ac:dyDescent="0.25">
      <c r="A199">
        <v>198</v>
      </c>
      <c r="B199" s="3">
        <v>1</v>
      </c>
      <c r="E199" s="4">
        <v>4</v>
      </c>
    </row>
    <row r="200" spans="1:6" x14ac:dyDescent="0.25">
      <c r="A200">
        <v>199</v>
      </c>
      <c r="B200" s="3">
        <v>1</v>
      </c>
      <c r="E200" s="4">
        <v>4</v>
      </c>
    </row>
    <row r="201" spans="1:6" x14ac:dyDescent="0.25">
      <c r="A201">
        <v>200</v>
      </c>
      <c r="B201" s="3">
        <v>1</v>
      </c>
      <c r="E201" s="4">
        <v>4</v>
      </c>
    </row>
    <row r="202" spans="1:6" x14ac:dyDescent="0.25">
      <c r="A202">
        <v>201</v>
      </c>
      <c r="B202" s="3">
        <v>1</v>
      </c>
      <c r="E202" s="4">
        <v>4</v>
      </c>
    </row>
    <row r="203" spans="1:6" x14ac:dyDescent="0.25">
      <c r="A203">
        <v>202</v>
      </c>
      <c r="B203" s="3">
        <v>1</v>
      </c>
      <c r="E203" s="4">
        <v>4</v>
      </c>
    </row>
    <row r="204" spans="1:6" x14ac:dyDescent="0.25">
      <c r="A204">
        <v>203</v>
      </c>
      <c r="B204" s="3">
        <v>1</v>
      </c>
      <c r="E204" s="4">
        <v>4</v>
      </c>
    </row>
    <row r="205" spans="1:6" x14ac:dyDescent="0.25">
      <c r="A205">
        <v>204</v>
      </c>
      <c r="B205" s="3">
        <v>1</v>
      </c>
      <c r="E205" s="4">
        <v>4</v>
      </c>
    </row>
    <row r="206" spans="1:6" x14ac:dyDescent="0.25">
      <c r="A206">
        <v>205</v>
      </c>
      <c r="B206" s="3">
        <v>1</v>
      </c>
      <c r="E206" s="4">
        <v>4</v>
      </c>
    </row>
    <row r="207" spans="1:6" x14ac:dyDescent="0.25">
      <c r="A207">
        <v>206</v>
      </c>
      <c r="B207" s="3">
        <v>1</v>
      </c>
      <c r="E207" s="4">
        <v>4</v>
      </c>
    </row>
    <row r="208" spans="1:6" x14ac:dyDescent="0.25">
      <c r="A208">
        <v>207</v>
      </c>
      <c r="B208" s="3">
        <v>1</v>
      </c>
      <c r="E208" s="4">
        <v>4</v>
      </c>
    </row>
    <row r="209" spans="1:5" x14ac:dyDescent="0.25">
      <c r="A209">
        <v>208</v>
      </c>
      <c r="B209" s="3">
        <v>1</v>
      </c>
      <c r="E209" s="4">
        <v>4</v>
      </c>
    </row>
    <row r="210" spans="1:5" x14ac:dyDescent="0.25">
      <c r="A210">
        <v>209</v>
      </c>
      <c r="B210" s="3">
        <v>1</v>
      </c>
      <c r="E210" s="4">
        <v>4</v>
      </c>
    </row>
    <row r="211" spans="1:5" x14ac:dyDescent="0.25">
      <c r="A211">
        <v>210</v>
      </c>
      <c r="B211" s="3">
        <v>1</v>
      </c>
      <c r="E211" s="4">
        <v>4</v>
      </c>
    </row>
    <row r="212" spans="1:5" x14ac:dyDescent="0.25">
      <c r="A212">
        <v>211</v>
      </c>
      <c r="C212" s="2">
        <v>2</v>
      </c>
      <c r="E212" s="4">
        <v>4</v>
      </c>
    </row>
    <row r="213" spans="1:5" x14ac:dyDescent="0.25">
      <c r="A213">
        <v>212</v>
      </c>
      <c r="C213" s="2">
        <v>2</v>
      </c>
      <c r="D213" s="5">
        <v>3</v>
      </c>
    </row>
    <row r="214" spans="1:5" x14ac:dyDescent="0.25">
      <c r="A214">
        <v>213</v>
      </c>
      <c r="C214" s="2">
        <v>2</v>
      </c>
      <c r="D214" s="5">
        <v>3</v>
      </c>
    </row>
    <row r="215" spans="1:5" x14ac:dyDescent="0.25">
      <c r="A215">
        <v>214</v>
      </c>
      <c r="C215" s="2">
        <v>2</v>
      </c>
      <c r="D215" s="5">
        <v>3</v>
      </c>
    </row>
    <row r="216" spans="1:5" x14ac:dyDescent="0.25">
      <c r="A216">
        <v>215</v>
      </c>
      <c r="C216" s="2">
        <v>2</v>
      </c>
      <c r="D216" s="5">
        <v>3</v>
      </c>
    </row>
    <row r="217" spans="1:5" x14ac:dyDescent="0.25">
      <c r="A217">
        <v>216</v>
      </c>
      <c r="C217" s="2">
        <v>2</v>
      </c>
      <c r="D217" s="5">
        <v>3</v>
      </c>
    </row>
    <row r="218" spans="1:5" x14ac:dyDescent="0.25">
      <c r="A218">
        <v>217</v>
      </c>
      <c r="C218" s="2">
        <v>2</v>
      </c>
      <c r="D218" s="5">
        <v>3</v>
      </c>
    </row>
    <row r="219" spans="1:5" x14ac:dyDescent="0.25">
      <c r="A219">
        <v>218</v>
      </c>
      <c r="C219" s="2">
        <v>2</v>
      </c>
      <c r="D219" s="5">
        <v>3</v>
      </c>
    </row>
    <row r="220" spans="1:5" x14ac:dyDescent="0.25">
      <c r="A220">
        <v>219</v>
      </c>
      <c r="C220" s="2">
        <v>2</v>
      </c>
      <c r="D220" s="5">
        <v>3</v>
      </c>
    </row>
    <row r="221" spans="1:5" x14ac:dyDescent="0.25">
      <c r="A221">
        <v>220</v>
      </c>
      <c r="C221" s="2">
        <v>2</v>
      </c>
      <c r="D221" s="5">
        <v>3</v>
      </c>
    </row>
    <row r="222" spans="1:5" x14ac:dyDescent="0.25">
      <c r="A222">
        <v>221</v>
      </c>
      <c r="C222" s="2">
        <v>2</v>
      </c>
      <c r="D222" s="5">
        <v>3</v>
      </c>
    </row>
    <row r="223" spans="1:5" x14ac:dyDescent="0.25">
      <c r="A223">
        <v>222</v>
      </c>
      <c r="C223" s="2">
        <v>2</v>
      </c>
      <c r="D223" s="5">
        <v>3</v>
      </c>
    </row>
    <row r="224" spans="1:5" x14ac:dyDescent="0.25">
      <c r="A224">
        <v>223</v>
      </c>
      <c r="D224" s="5">
        <v>3</v>
      </c>
    </row>
    <row r="225" spans="1:5" x14ac:dyDescent="0.25">
      <c r="A225">
        <v>224</v>
      </c>
      <c r="E225" s="4">
        <v>4</v>
      </c>
    </row>
    <row r="226" spans="1:5" x14ac:dyDescent="0.25">
      <c r="A226">
        <v>225</v>
      </c>
      <c r="B226" s="3">
        <v>1</v>
      </c>
      <c r="E226" s="4">
        <v>4</v>
      </c>
    </row>
    <row r="227" spans="1:5" x14ac:dyDescent="0.25">
      <c r="A227">
        <v>226</v>
      </c>
      <c r="B227" s="3">
        <v>1</v>
      </c>
      <c r="E227" s="4">
        <v>4</v>
      </c>
    </row>
    <row r="228" spans="1:5" x14ac:dyDescent="0.25">
      <c r="A228">
        <v>227</v>
      </c>
      <c r="B228" s="3">
        <v>1</v>
      </c>
      <c r="E228" s="4">
        <v>4</v>
      </c>
    </row>
    <row r="229" spans="1:5" x14ac:dyDescent="0.25">
      <c r="A229">
        <v>228</v>
      </c>
      <c r="B229" s="3">
        <v>1</v>
      </c>
      <c r="E229" s="4">
        <v>4</v>
      </c>
    </row>
    <row r="230" spans="1:5" x14ac:dyDescent="0.25">
      <c r="A230">
        <v>229</v>
      </c>
      <c r="B230" s="3">
        <v>1</v>
      </c>
      <c r="E230" s="4">
        <v>4</v>
      </c>
    </row>
    <row r="231" spans="1:5" x14ac:dyDescent="0.25">
      <c r="A231">
        <v>230</v>
      </c>
      <c r="B231" s="3">
        <v>1</v>
      </c>
      <c r="E231" s="4">
        <v>4</v>
      </c>
    </row>
    <row r="232" spans="1:5" x14ac:dyDescent="0.25">
      <c r="A232">
        <v>231</v>
      </c>
      <c r="B232" s="3">
        <v>1</v>
      </c>
      <c r="E232" s="4">
        <v>4</v>
      </c>
    </row>
    <row r="233" spans="1:5" x14ac:dyDescent="0.25">
      <c r="A233">
        <v>232</v>
      </c>
      <c r="B233" s="3">
        <v>1</v>
      </c>
      <c r="E233" s="4">
        <v>4</v>
      </c>
    </row>
    <row r="234" spans="1:5" x14ac:dyDescent="0.25">
      <c r="A234">
        <v>233</v>
      </c>
      <c r="B234" s="3">
        <v>1</v>
      </c>
      <c r="E234" s="4">
        <v>4</v>
      </c>
    </row>
    <row r="235" spans="1:5" x14ac:dyDescent="0.25">
      <c r="A235">
        <v>234</v>
      </c>
      <c r="B235" s="3">
        <v>1</v>
      </c>
      <c r="E235" s="4">
        <v>4</v>
      </c>
    </row>
    <row r="236" spans="1:5" x14ac:dyDescent="0.25">
      <c r="A236">
        <v>235</v>
      </c>
    </row>
    <row r="237" spans="1:5" x14ac:dyDescent="0.25">
      <c r="A237">
        <v>236</v>
      </c>
    </row>
    <row r="238" spans="1:5" x14ac:dyDescent="0.25">
      <c r="A238">
        <v>237</v>
      </c>
      <c r="C238" s="2">
        <v>2</v>
      </c>
    </row>
    <row r="239" spans="1:5" x14ac:dyDescent="0.25">
      <c r="A239">
        <v>238</v>
      </c>
      <c r="C239" s="2">
        <v>2</v>
      </c>
      <c r="D239" s="5">
        <v>3</v>
      </c>
    </row>
    <row r="240" spans="1:5" x14ac:dyDescent="0.25">
      <c r="A240">
        <v>239</v>
      </c>
      <c r="C240" s="2">
        <v>2</v>
      </c>
      <c r="D240" s="5">
        <v>3</v>
      </c>
    </row>
    <row r="241" spans="1:5" x14ac:dyDescent="0.25">
      <c r="A241">
        <v>240</v>
      </c>
      <c r="C241" s="2">
        <v>2</v>
      </c>
      <c r="D241" s="5">
        <v>3</v>
      </c>
    </row>
    <row r="242" spans="1:5" x14ac:dyDescent="0.25">
      <c r="A242">
        <v>241</v>
      </c>
      <c r="C242" s="2">
        <v>2</v>
      </c>
      <c r="D242" s="5">
        <v>3</v>
      </c>
    </row>
    <row r="243" spans="1:5" x14ac:dyDescent="0.25">
      <c r="A243">
        <v>242</v>
      </c>
      <c r="C243" s="2">
        <v>2</v>
      </c>
      <c r="D243" s="5">
        <v>3</v>
      </c>
    </row>
    <row r="244" spans="1:5" x14ac:dyDescent="0.25">
      <c r="A244">
        <v>243</v>
      </c>
      <c r="C244" s="2">
        <v>2</v>
      </c>
      <c r="D244" s="5">
        <v>3</v>
      </c>
    </row>
    <row r="245" spans="1:5" x14ac:dyDescent="0.25">
      <c r="A245">
        <v>244</v>
      </c>
      <c r="C245" s="2">
        <v>2</v>
      </c>
      <c r="D245" s="5">
        <v>3</v>
      </c>
    </row>
    <row r="246" spans="1:5" x14ac:dyDescent="0.25">
      <c r="A246">
        <v>245</v>
      </c>
      <c r="C246" s="2">
        <v>2</v>
      </c>
      <c r="D246" s="5">
        <v>3</v>
      </c>
      <c r="E246" s="4">
        <v>4</v>
      </c>
    </row>
    <row r="247" spans="1:5" x14ac:dyDescent="0.25">
      <c r="A247">
        <v>246</v>
      </c>
      <c r="D247" s="5">
        <v>3</v>
      </c>
      <c r="E247" s="4">
        <v>4</v>
      </c>
    </row>
    <row r="248" spans="1:5" x14ac:dyDescent="0.25">
      <c r="A248">
        <v>247</v>
      </c>
      <c r="D248" s="5">
        <v>3</v>
      </c>
      <c r="E248" s="4">
        <v>4</v>
      </c>
    </row>
    <row r="249" spans="1:5" x14ac:dyDescent="0.25">
      <c r="A249">
        <v>248</v>
      </c>
      <c r="E249" s="4">
        <v>4</v>
      </c>
    </row>
    <row r="250" spans="1:5" x14ac:dyDescent="0.25">
      <c r="A250">
        <v>249</v>
      </c>
      <c r="E250" s="4">
        <v>4</v>
      </c>
    </row>
    <row r="251" spans="1:5" x14ac:dyDescent="0.25">
      <c r="A251">
        <v>250</v>
      </c>
      <c r="E251" s="4">
        <v>4</v>
      </c>
    </row>
    <row r="252" spans="1:5" x14ac:dyDescent="0.25">
      <c r="A252">
        <v>251</v>
      </c>
      <c r="E252" s="4">
        <v>4</v>
      </c>
    </row>
    <row r="253" spans="1:5" x14ac:dyDescent="0.25">
      <c r="A253">
        <v>252</v>
      </c>
      <c r="B253" s="3">
        <v>1</v>
      </c>
      <c r="E253" s="4">
        <v>4</v>
      </c>
    </row>
    <row r="254" spans="1:5" x14ac:dyDescent="0.25">
      <c r="A254">
        <v>253</v>
      </c>
      <c r="B254" s="3">
        <v>1</v>
      </c>
      <c r="E254" s="4">
        <v>4</v>
      </c>
    </row>
    <row r="255" spans="1:5" x14ac:dyDescent="0.25">
      <c r="A255">
        <v>254</v>
      </c>
      <c r="B255" s="3">
        <v>1</v>
      </c>
    </row>
    <row r="256" spans="1:5" x14ac:dyDescent="0.25">
      <c r="A256">
        <v>255</v>
      </c>
      <c r="B256" s="3">
        <v>1</v>
      </c>
    </row>
    <row r="257" spans="1:5" x14ac:dyDescent="0.25">
      <c r="A257">
        <v>256</v>
      </c>
      <c r="B257" s="3">
        <v>1</v>
      </c>
    </row>
    <row r="258" spans="1:5" x14ac:dyDescent="0.25">
      <c r="A258">
        <v>257</v>
      </c>
      <c r="B258" s="3">
        <v>1</v>
      </c>
    </row>
    <row r="259" spans="1:5" x14ac:dyDescent="0.25">
      <c r="A259">
        <v>258</v>
      </c>
      <c r="B259" s="3">
        <v>1</v>
      </c>
      <c r="C259" s="2">
        <v>2</v>
      </c>
    </row>
    <row r="260" spans="1:5" x14ac:dyDescent="0.25">
      <c r="A260">
        <v>259</v>
      </c>
      <c r="B260" s="3">
        <v>1</v>
      </c>
      <c r="C260" s="2">
        <v>2</v>
      </c>
    </row>
    <row r="261" spans="1:5" x14ac:dyDescent="0.25">
      <c r="A261">
        <v>260</v>
      </c>
      <c r="C261" s="2">
        <v>2</v>
      </c>
    </row>
    <row r="262" spans="1:5" x14ac:dyDescent="0.25">
      <c r="A262">
        <v>261</v>
      </c>
      <c r="C262" s="2">
        <v>2</v>
      </c>
    </row>
    <row r="263" spans="1:5" x14ac:dyDescent="0.25">
      <c r="A263">
        <v>262</v>
      </c>
      <c r="C263" s="2">
        <v>2</v>
      </c>
      <c r="D263" s="5">
        <v>3</v>
      </c>
    </row>
    <row r="264" spans="1:5" x14ac:dyDescent="0.25">
      <c r="A264">
        <v>263</v>
      </c>
      <c r="C264" s="2">
        <v>2</v>
      </c>
      <c r="D264" s="5">
        <v>3</v>
      </c>
    </row>
    <row r="265" spans="1:5" x14ac:dyDescent="0.25">
      <c r="A265">
        <v>264</v>
      </c>
      <c r="C265" s="2">
        <v>2</v>
      </c>
      <c r="D265" s="5">
        <v>3</v>
      </c>
    </row>
    <row r="266" spans="1:5" x14ac:dyDescent="0.25">
      <c r="A266">
        <v>265</v>
      </c>
      <c r="C266" s="2">
        <v>2</v>
      </c>
      <c r="D266" s="5">
        <v>3</v>
      </c>
      <c r="E266" s="4">
        <v>4</v>
      </c>
    </row>
    <row r="267" spans="1:5" x14ac:dyDescent="0.25">
      <c r="A267">
        <v>266</v>
      </c>
      <c r="D267" s="5">
        <v>3</v>
      </c>
      <c r="E267" s="4">
        <v>4</v>
      </c>
    </row>
    <row r="268" spans="1:5" x14ac:dyDescent="0.25">
      <c r="A268">
        <v>267</v>
      </c>
      <c r="D268" s="5">
        <v>3</v>
      </c>
      <c r="E268" s="4">
        <v>4</v>
      </c>
    </row>
    <row r="269" spans="1:5" x14ac:dyDescent="0.25">
      <c r="A269">
        <v>268</v>
      </c>
      <c r="D269" s="5">
        <v>3</v>
      </c>
      <c r="E269" s="4">
        <v>4</v>
      </c>
    </row>
    <row r="270" spans="1:5" x14ac:dyDescent="0.25">
      <c r="A270">
        <v>269</v>
      </c>
      <c r="D270" s="5">
        <v>3</v>
      </c>
      <c r="E270" s="4">
        <v>4</v>
      </c>
    </row>
    <row r="271" spans="1:5" x14ac:dyDescent="0.25">
      <c r="A271">
        <v>270</v>
      </c>
      <c r="D271" s="5">
        <v>3</v>
      </c>
      <c r="E271" s="4">
        <v>4</v>
      </c>
    </row>
    <row r="272" spans="1:5" x14ac:dyDescent="0.25">
      <c r="A272">
        <v>271</v>
      </c>
      <c r="D272" s="5">
        <v>3</v>
      </c>
      <c r="E272" s="4">
        <v>4</v>
      </c>
    </row>
    <row r="273" spans="1:5" x14ac:dyDescent="0.25">
      <c r="A273">
        <v>272</v>
      </c>
      <c r="E273" s="4">
        <v>4</v>
      </c>
    </row>
    <row r="274" spans="1:5" x14ac:dyDescent="0.25">
      <c r="A274">
        <v>273</v>
      </c>
    </row>
    <row r="275" spans="1:5" x14ac:dyDescent="0.25">
      <c r="A275">
        <v>274</v>
      </c>
    </row>
    <row r="276" spans="1:5" x14ac:dyDescent="0.25">
      <c r="A276">
        <v>275</v>
      </c>
      <c r="B276" s="3">
        <v>1</v>
      </c>
    </row>
    <row r="277" spans="1:5" x14ac:dyDescent="0.25">
      <c r="A277">
        <v>276</v>
      </c>
      <c r="B277" s="3">
        <v>1</v>
      </c>
    </row>
    <row r="278" spans="1:5" x14ac:dyDescent="0.25">
      <c r="A278">
        <v>277</v>
      </c>
      <c r="B278" s="3">
        <v>1</v>
      </c>
    </row>
    <row r="279" spans="1:5" x14ac:dyDescent="0.25">
      <c r="A279">
        <v>278</v>
      </c>
      <c r="B279" s="3">
        <v>1</v>
      </c>
    </row>
    <row r="280" spans="1:5" x14ac:dyDescent="0.25">
      <c r="A280">
        <v>279</v>
      </c>
      <c r="B280" s="3">
        <v>1</v>
      </c>
      <c r="C280" s="2">
        <v>2</v>
      </c>
    </row>
    <row r="281" spans="1:5" x14ac:dyDescent="0.25">
      <c r="A281">
        <v>280</v>
      </c>
      <c r="B281" s="3">
        <v>1</v>
      </c>
      <c r="C281" s="2">
        <v>2</v>
      </c>
    </row>
    <row r="282" spans="1:5" x14ac:dyDescent="0.25">
      <c r="A282">
        <v>281</v>
      </c>
      <c r="B282" s="3">
        <v>1</v>
      </c>
      <c r="C282" s="2">
        <v>2</v>
      </c>
    </row>
    <row r="283" spans="1:5" x14ac:dyDescent="0.25">
      <c r="A283">
        <v>282</v>
      </c>
      <c r="B283" s="3">
        <v>1</v>
      </c>
      <c r="C283" s="2">
        <v>2</v>
      </c>
    </row>
    <row r="284" spans="1:5" x14ac:dyDescent="0.25">
      <c r="A284">
        <v>283</v>
      </c>
      <c r="C284" s="2">
        <v>2</v>
      </c>
    </row>
    <row r="285" spans="1:5" x14ac:dyDescent="0.25">
      <c r="A285">
        <v>284</v>
      </c>
      <c r="C285" s="2">
        <v>2</v>
      </c>
    </row>
    <row r="286" spans="1:5" x14ac:dyDescent="0.25">
      <c r="A286">
        <v>285</v>
      </c>
      <c r="C286" s="2">
        <v>2</v>
      </c>
    </row>
    <row r="287" spans="1:5" x14ac:dyDescent="0.25">
      <c r="A287">
        <v>286</v>
      </c>
      <c r="D287" s="5">
        <v>3</v>
      </c>
      <c r="E287" s="4">
        <v>4</v>
      </c>
    </row>
    <row r="288" spans="1:5" x14ac:dyDescent="0.25">
      <c r="A288">
        <v>287</v>
      </c>
      <c r="D288" s="5">
        <v>3</v>
      </c>
      <c r="E288" s="4">
        <v>4</v>
      </c>
    </row>
    <row r="289" spans="1:5" x14ac:dyDescent="0.25">
      <c r="A289">
        <v>288</v>
      </c>
      <c r="D289" s="5">
        <v>3</v>
      </c>
      <c r="E289" s="4">
        <v>4</v>
      </c>
    </row>
    <row r="290" spans="1:5" x14ac:dyDescent="0.25">
      <c r="A290">
        <v>289</v>
      </c>
      <c r="D290" s="5">
        <v>3</v>
      </c>
      <c r="E290" s="4">
        <v>4</v>
      </c>
    </row>
    <row r="291" spans="1:5" x14ac:dyDescent="0.25">
      <c r="A291">
        <v>290</v>
      </c>
      <c r="D291" s="5">
        <v>3</v>
      </c>
      <c r="E291" s="4">
        <v>4</v>
      </c>
    </row>
    <row r="292" spans="1:5" x14ac:dyDescent="0.25">
      <c r="A292">
        <v>291</v>
      </c>
      <c r="D292" s="5">
        <v>3</v>
      </c>
      <c r="E292" s="4">
        <v>4</v>
      </c>
    </row>
    <row r="293" spans="1:5" x14ac:dyDescent="0.25">
      <c r="A293">
        <v>292</v>
      </c>
      <c r="D293" s="5">
        <v>3</v>
      </c>
      <c r="E293" s="4">
        <v>4</v>
      </c>
    </row>
    <row r="294" spans="1:5" x14ac:dyDescent="0.25">
      <c r="A294">
        <v>293</v>
      </c>
      <c r="D294" s="5">
        <v>3</v>
      </c>
      <c r="E294" s="4">
        <v>4</v>
      </c>
    </row>
    <row r="295" spans="1:5" x14ac:dyDescent="0.25">
      <c r="A295">
        <v>294</v>
      </c>
      <c r="D295" s="5">
        <v>3</v>
      </c>
      <c r="E295" s="4">
        <v>4</v>
      </c>
    </row>
    <row r="296" spans="1:5" x14ac:dyDescent="0.25">
      <c r="A296">
        <v>295</v>
      </c>
      <c r="B296" s="3">
        <v>1</v>
      </c>
    </row>
    <row r="297" spans="1:5" x14ac:dyDescent="0.25">
      <c r="A297">
        <v>296</v>
      </c>
      <c r="B297" s="3">
        <v>1</v>
      </c>
    </row>
    <row r="298" spans="1:5" x14ac:dyDescent="0.25">
      <c r="A298">
        <v>297</v>
      </c>
      <c r="B298" s="3">
        <v>1</v>
      </c>
    </row>
    <row r="299" spans="1:5" x14ac:dyDescent="0.25">
      <c r="A299">
        <v>298</v>
      </c>
      <c r="B299" s="3">
        <v>1</v>
      </c>
      <c r="C299" s="2">
        <v>2</v>
      </c>
    </row>
    <row r="300" spans="1:5" x14ac:dyDescent="0.25">
      <c r="A300">
        <v>299</v>
      </c>
      <c r="B300" s="3">
        <v>1</v>
      </c>
      <c r="C300" s="2">
        <v>2</v>
      </c>
    </row>
    <row r="301" spans="1:5" x14ac:dyDescent="0.25">
      <c r="A301">
        <v>300</v>
      </c>
      <c r="B301" s="3">
        <v>1</v>
      </c>
      <c r="C301" s="2">
        <v>2</v>
      </c>
    </row>
    <row r="302" spans="1:5" x14ac:dyDescent="0.25">
      <c r="A302">
        <v>301</v>
      </c>
      <c r="B302" s="3">
        <v>1</v>
      </c>
      <c r="C302" s="2">
        <v>2</v>
      </c>
    </row>
    <row r="303" spans="1:5" x14ac:dyDescent="0.25">
      <c r="A303">
        <v>302</v>
      </c>
      <c r="B303" s="3">
        <v>1</v>
      </c>
      <c r="C303" s="2">
        <v>2</v>
      </c>
    </row>
    <row r="304" spans="1:5" x14ac:dyDescent="0.25">
      <c r="A304">
        <v>303</v>
      </c>
      <c r="B304" s="3">
        <v>1</v>
      </c>
      <c r="C304" s="2">
        <v>2</v>
      </c>
    </row>
    <row r="305" spans="1:5" x14ac:dyDescent="0.25">
      <c r="A305">
        <v>304</v>
      </c>
      <c r="C305" s="2">
        <v>2</v>
      </c>
    </row>
    <row r="306" spans="1:5" x14ac:dyDescent="0.25">
      <c r="A306">
        <v>305</v>
      </c>
      <c r="C306" s="2">
        <v>2</v>
      </c>
    </row>
    <row r="307" spans="1:5" x14ac:dyDescent="0.25">
      <c r="A307">
        <v>306</v>
      </c>
      <c r="D307" s="5">
        <v>3</v>
      </c>
      <c r="E307" s="4">
        <v>4</v>
      </c>
    </row>
    <row r="308" spans="1:5" x14ac:dyDescent="0.25">
      <c r="A308">
        <v>307</v>
      </c>
      <c r="D308" s="5">
        <v>3</v>
      </c>
      <c r="E308" s="4">
        <v>4</v>
      </c>
    </row>
    <row r="309" spans="1:5" x14ac:dyDescent="0.25">
      <c r="A309">
        <v>308</v>
      </c>
      <c r="D309" s="5">
        <v>3</v>
      </c>
      <c r="E309" s="4">
        <v>4</v>
      </c>
    </row>
    <row r="310" spans="1:5" x14ac:dyDescent="0.25">
      <c r="A310">
        <v>309</v>
      </c>
      <c r="D310" s="5">
        <v>3</v>
      </c>
      <c r="E310" s="4">
        <v>4</v>
      </c>
    </row>
    <row r="311" spans="1:5" x14ac:dyDescent="0.25">
      <c r="A311">
        <v>310</v>
      </c>
      <c r="D311" s="5">
        <v>3</v>
      </c>
      <c r="E311" s="4">
        <v>4</v>
      </c>
    </row>
    <row r="312" spans="1:5" x14ac:dyDescent="0.25">
      <c r="A312">
        <v>311</v>
      </c>
      <c r="D312" s="5">
        <v>3</v>
      </c>
      <c r="E312" s="4">
        <v>4</v>
      </c>
    </row>
    <row r="313" spans="1:5" x14ac:dyDescent="0.25">
      <c r="A313">
        <v>312</v>
      </c>
      <c r="D313" s="5">
        <v>3</v>
      </c>
      <c r="E313" s="4">
        <v>4</v>
      </c>
    </row>
    <row r="314" spans="1:5" x14ac:dyDescent="0.25">
      <c r="A314">
        <v>313</v>
      </c>
      <c r="D314" s="5">
        <v>3</v>
      </c>
      <c r="E314" s="4">
        <v>4</v>
      </c>
    </row>
    <row r="315" spans="1:5" x14ac:dyDescent="0.25">
      <c r="A315">
        <v>314</v>
      </c>
      <c r="D315" s="5">
        <v>3</v>
      </c>
      <c r="E315" s="4">
        <v>4</v>
      </c>
    </row>
    <row r="316" spans="1:5" x14ac:dyDescent="0.25">
      <c r="A316">
        <v>315</v>
      </c>
    </row>
    <row r="317" spans="1:5" x14ac:dyDescent="0.25">
      <c r="A317">
        <v>316</v>
      </c>
    </row>
    <row r="318" spans="1:5" x14ac:dyDescent="0.25">
      <c r="A318">
        <v>317</v>
      </c>
    </row>
    <row r="319" spans="1:5" x14ac:dyDescent="0.25">
      <c r="A319">
        <v>318</v>
      </c>
    </row>
    <row r="320" spans="1:5" x14ac:dyDescent="0.25">
      <c r="A320">
        <v>319</v>
      </c>
      <c r="B320" s="3">
        <v>1</v>
      </c>
    </row>
    <row r="321" spans="1:5" x14ac:dyDescent="0.25">
      <c r="A321">
        <v>320</v>
      </c>
      <c r="B321" s="3">
        <v>1</v>
      </c>
    </row>
    <row r="322" spans="1:5" x14ac:dyDescent="0.25">
      <c r="A322">
        <v>321</v>
      </c>
      <c r="B322" s="3">
        <v>1</v>
      </c>
      <c r="C322" s="2">
        <v>2</v>
      </c>
    </row>
    <row r="323" spans="1:5" x14ac:dyDescent="0.25">
      <c r="A323">
        <v>322</v>
      </c>
      <c r="B323" s="3">
        <v>1</v>
      </c>
      <c r="C323" s="2">
        <v>2</v>
      </c>
    </row>
    <row r="324" spans="1:5" x14ac:dyDescent="0.25">
      <c r="A324">
        <v>323</v>
      </c>
      <c r="B324" s="3">
        <v>1</v>
      </c>
      <c r="C324" s="2">
        <v>2</v>
      </c>
    </row>
    <row r="325" spans="1:5" x14ac:dyDescent="0.25">
      <c r="A325">
        <v>324</v>
      </c>
      <c r="B325" s="3">
        <v>1</v>
      </c>
      <c r="C325" s="2">
        <v>2</v>
      </c>
    </row>
    <row r="326" spans="1:5" x14ac:dyDescent="0.25">
      <c r="A326">
        <v>325</v>
      </c>
      <c r="B326" s="3">
        <v>1</v>
      </c>
      <c r="C326" s="2">
        <v>2</v>
      </c>
    </row>
    <row r="327" spans="1:5" x14ac:dyDescent="0.25">
      <c r="A327">
        <v>326</v>
      </c>
      <c r="B327" s="3">
        <v>1</v>
      </c>
      <c r="C327" s="2">
        <v>2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</row>
    <row r="330" spans="1:5" x14ac:dyDescent="0.25">
      <c r="A330">
        <v>329</v>
      </c>
      <c r="D330" s="5">
        <v>3</v>
      </c>
      <c r="E330" s="4">
        <v>4</v>
      </c>
    </row>
    <row r="331" spans="1:5" x14ac:dyDescent="0.25">
      <c r="A331">
        <v>330</v>
      </c>
      <c r="D331" s="5">
        <v>3</v>
      </c>
      <c r="E331" s="4">
        <v>4</v>
      </c>
    </row>
    <row r="332" spans="1:5" x14ac:dyDescent="0.25">
      <c r="A332">
        <v>331</v>
      </c>
      <c r="D332" s="5">
        <v>3</v>
      </c>
      <c r="E332" s="4">
        <v>4</v>
      </c>
    </row>
    <row r="333" spans="1:5" x14ac:dyDescent="0.25">
      <c r="A333">
        <v>332</v>
      </c>
      <c r="D333" s="5">
        <v>3</v>
      </c>
      <c r="E333" s="4">
        <v>4</v>
      </c>
    </row>
    <row r="334" spans="1:5" x14ac:dyDescent="0.25">
      <c r="A334">
        <v>333</v>
      </c>
      <c r="D334" s="5">
        <v>3</v>
      </c>
      <c r="E334" s="4">
        <v>4</v>
      </c>
    </row>
    <row r="335" spans="1:5" x14ac:dyDescent="0.25">
      <c r="A335">
        <v>334</v>
      </c>
      <c r="D335" s="5">
        <v>3</v>
      </c>
      <c r="E335" s="4">
        <v>4</v>
      </c>
    </row>
    <row r="336" spans="1:5" x14ac:dyDescent="0.25">
      <c r="A336">
        <v>335</v>
      </c>
      <c r="D336" s="5">
        <v>3</v>
      </c>
      <c r="E336" s="4">
        <v>4</v>
      </c>
    </row>
    <row r="337" spans="1:5" x14ac:dyDescent="0.25">
      <c r="A337">
        <v>336</v>
      </c>
      <c r="D337" s="5">
        <v>3</v>
      </c>
      <c r="E337" s="4">
        <v>4</v>
      </c>
    </row>
    <row r="338" spans="1:5" x14ac:dyDescent="0.25">
      <c r="A338">
        <v>337</v>
      </c>
      <c r="D338" s="5">
        <v>3</v>
      </c>
      <c r="E338" s="4">
        <v>4</v>
      </c>
    </row>
    <row r="339" spans="1:5" x14ac:dyDescent="0.25">
      <c r="A339">
        <v>338</v>
      </c>
      <c r="B339" s="3">
        <v>1</v>
      </c>
      <c r="E339" s="4">
        <v>4</v>
      </c>
    </row>
    <row r="340" spans="1:5" x14ac:dyDescent="0.25">
      <c r="A340">
        <v>339</v>
      </c>
      <c r="B340" s="3">
        <v>1</v>
      </c>
    </row>
    <row r="341" spans="1:5" x14ac:dyDescent="0.25">
      <c r="A341">
        <v>340</v>
      </c>
      <c r="B341" s="3">
        <v>1</v>
      </c>
    </row>
    <row r="342" spans="1:5" x14ac:dyDescent="0.25">
      <c r="A342">
        <v>341</v>
      </c>
      <c r="B342" s="3">
        <v>1</v>
      </c>
    </row>
    <row r="343" spans="1:5" x14ac:dyDescent="0.25">
      <c r="A343">
        <v>342</v>
      </c>
      <c r="B343" s="3">
        <v>1</v>
      </c>
      <c r="C343" s="2">
        <v>2</v>
      </c>
    </row>
    <row r="344" spans="1:5" x14ac:dyDescent="0.25">
      <c r="A344">
        <v>343</v>
      </c>
      <c r="B344" s="3">
        <v>1</v>
      </c>
      <c r="C344" s="2">
        <v>2</v>
      </c>
    </row>
    <row r="345" spans="1:5" x14ac:dyDescent="0.25">
      <c r="A345">
        <v>344</v>
      </c>
      <c r="B345" s="3">
        <v>1</v>
      </c>
      <c r="C345" s="2">
        <v>2</v>
      </c>
    </row>
    <row r="346" spans="1:5" x14ac:dyDescent="0.25">
      <c r="A346">
        <v>345</v>
      </c>
      <c r="B346" s="3">
        <v>1</v>
      </c>
      <c r="C346" s="2">
        <v>2</v>
      </c>
    </row>
    <row r="347" spans="1:5" x14ac:dyDescent="0.25">
      <c r="A347">
        <v>346</v>
      </c>
      <c r="C347" s="2">
        <v>2</v>
      </c>
    </row>
    <row r="348" spans="1:5" x14ac:dyDescent="0.25">
      <c r="A348">
        <v>347</v>
      </c>
      <c r="C348" s="2">
        <v>2</v>
      </c>
    </row>
    <row r="349" spans="1:5" x14ac:dyDescent="0.25">
      <c r="A349">
        <v>348</v>
      </c>
      <c r="C349" s="2">
        <v>2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</row>
    <row r="352" spans="1:5" x14ac:dyDescent="0.25">
      <c r="A352">
        <v>351</v>
      </c>
      <c r="D352" s="5">
        <v>3</v>
      </c>
      <c r="E352" s="4">
        <v>4</v>
      </c>
    </row>
    <row r="353" spans="1:5" x14ac:dyDescent="0.25">
      <c r="A353">
        <v>352</v>
      </c>
      <c r="D353" s="5">
        <v>3</v>
      </c>
      <c r="E353" s="4">
        <v>4</v>
      </c>
    </row>
    <row r="354" spans="1:5" x14ac:dyDescent="0.25">
      <c r="A354">
        <v>353</v>
      </c>
      <c r="D354" s="5">
        <v>3</v>
      </c>
      <c r="E354" s="4">
        <v>4</v>
      </c>
    </row>
    <row r="355" spans="1:5" x14ac:dyDescent="0.25">
      <c r="A355">
        <v>354</v>
      </c>
      <c r="D355" s="5">
        <v>3</v>
      </c>
      <c r="E355" s="4">
        <v>4</v>
      </c>
    </row>
    <row r="356" spans="1:5" x14ac:dyDescent="0.25">
      <c r="A356">
        <v>355</v>
      </c>
      <c r="D356" s="5">
        <v>3</v>
      </c>
      <c r="E356" s="4">
        <v>4</v>
      </c>
    </row>
    <row r="357" spans="1:5" x14ac:dyDescent="0.25">
      <c r="A357">
        <v>356</v>
      </c>
      <c r="D357" s="5">
        <v>3</v>
      </c>
      <c r="E357" s="4">
        <v>4</v>
      </c>
    </row>
    <row r="358" spans="1:5" x14ac:dyDescent="0.25">
      <c r="A358">
        <v>357</v>
      </c>
      <c r="D358" s="5">
        <v>3</v>
      </c>
      <c r="E358" s="4">
        <v>4</v>
      </c>
    </row>
    <row r="359" spans="1:5" x14ac:dyDescent="0.25">
      <c r="A359">
        <v>358</v>
      </c>
      <c r="D359" s="5">
        <v>3</v>
      </c>
      <c r="E359" s="4">
        <v>4</v>
      </c>
    </row>
    <row r="360" spans="1:5" x14ac:dyDescent="0.25">
      <c r="A360">
        <v>359</v>
      </c>
      <c r="B360" s="3">
        <v>1</v>
      </c>
      <c r="D360" s="5">
        <v>3</v>
      </c>
      <c r="E360" s="4">
        <v>4</v>
      </c>
    </row>
    <row r="361" spans="1:5" x14ac:dyDescent="0.25">
      <c r="A361">
        <v>360</v>
      </c>
      <c r="B361" s="3">
        <v>1</v>
      </c>
      <c r="E361" s="4">
        <v>4</v>
      </c>
    </row>
    <row r="362" spans="1:5" x14ac:dyDescent="0.25">
      <c r="A362">
        <v>361</v>
      </c>
      <c r="B362" s="3">
        <v>1</v>
      </c>
    </row>
    <row r="363" spans="1:5" x14ac:dyDescent="0.25">
      <c r="A363">
        <v>362</v>
      </c>
      <c r="B363" s="3">
        <v>1</v>
      </c>
    </row>
    <row r="364" spans="1:5" x14ac:dyDescent="0.25">
      <c r="A364">
        <v>363</v>
      </c>
      <c r="B364" s="3">
        <v>1</v>
      </c>
      <c r="C364" s="2">
        <v>2</v>
      </c>
    </row>
    <row r="365" spans="1:5" x14ac:dyDescent="0.25">
      <c r="A365">
        <v>364</v>
      </c>
      <c r="B365" s="3">
        <v>1</v>
      </c>
      <c r="C365" s="2">
        <v>2</v>
      </c>
    </row>
    <row r="366" spans="1:5" x14ac:dyDescent="0.25">
      <c r="A366">
        <v>365</v>
      </c>
      <c r="B366" s="3">
        <v>1</v>
      </c>
      <c r="C366" s="2">
        <v>2</v>
      </c>
    </row>
    <row r="367" spans="1:5" x14ac:dyDescent="0.25">
      <c r="A367">
        <v>366</v>
      </c>
      <c r="B367" s="3">
        <v>1</v>
      </c>
      <c r="C367" s="2">
        <v>2</v>
      </c>
    </row>
    <row r="368" spans="1:5" x14ac:dyDescent="0.25">
      <c r="A368">
        <v>367</v>
      </c>
      <c r="C368" s="2">
        <v>2</v>
      </c>
    </row>
    <row r="369" spans="1:5" x14ac:dyDescent="0.25">
      <c r="A369">
        <v>368</v>
      </c>
      <c r="C369" s="2">
        <v>2</v>
      </c>
    </row>
    <row r="370" spans="1:5" x14ac:dyDescent="0.25">
      <c r="A370">
        <v>369</v>
      </c>
      <c r="C370" s="2">
        <v>2</v>
      </c>
    </row>
    <row r="371" spans="1:5" x14ac:dyDescent="0.25">
      <c r="A371">
        <v>370</v>
      </c>
      <c r="C371" s="2">
        <v>2</v>
      </c>
    </row>
    <row r="372" spans="1:5" x14ac:dyDescent="0.25">
      <c r="A372">
        <v>371</v>
      </c>
    </row>
    <row r="373" spans="1:5" x14ac:dyDescent="0.25">
      <c r="A373">
        <v>372</v>
      </c>
    </row>
    <row r="374" spans="1:5" x14ac:dyDescent="0.25">
      <c r="A374">
        <v>373</v>
      </c>
      <c r="D374" s="5">
        <v>3</v>
      </c>
    </row>
    <row r="375" spans="1:5" x14ac:dyDescent="0.25">
      <c r="A375">
        <v>374</v>
      </c>
      <c r="D375" s="5">
        <v>3</v>
      </c>
      <c r="E375" s="4">
        <v>4</v>
      </c>
    </row>
    <row r="376" spans="1:5" x14ac:dyDescent="0.25">
      <c r="A376">
        <v>375</v>
      </c>
      <c r="D376" s="5">
        <v>3</v>
      </c>
      <c r="E376" s="4">
        <v>4</v>
      </c>
    </row>
    <row r="377" spans="1:5" x14ac:dyDescent="0.25">
      <c r="A377">
        <v>376</v>
      </c>
      <c r="D377" s="5">
        <v>3</v>
      </c>
      <c r="E377" s="4">
        <v>4</v>
      </c>
    </row>
    <row r="378" spans="1:5" x14ac:dyDescent="0.25">
      <c r="A378">
        <v>377</v>
      </c>
      <c r="D378" s="5">
        <v>3</v>
      </c>
      <c r="E378" s="4">
        <v>4</v>
      </c>
    </row>
    <row r="379" spans="1:5" x14ac:dyDescent="0.25">
      <c r="A379">
        <v>378</v>
      </c>
      <c r="D379" s="5">
        <v>3</v>
      </c>
      <c r="E379" s="4">
        <v>4</v>
      </c>
    </row>
    <row r="380" spans="1:5" x14ac:dyDescent="0.25">
      <c r="A380">
        <v>379</v>
      </c>
      <c r="B380" s="3">
        <v>1</v>
      </c>
      <c r="D380" s="5">
        <v>3</v>
      </c>
      <c r="E380" s="4">
        <v>4</v>
      </c>
    </row>
    <row r="381" spans="1:5" x14ac:dyDescent="0.25">
      <c r="A381">
        <v>380</v>
      </c>
      <c r="B381" s="3">
        <v>1</v>
      </c>
      <c r="D381" s="5">
        <v>3</v>
      </c>
      <c r="E381" s="4">
        <v>4</v>
      </c>
    </row>
    <row r="382" spans="1:5" x14ac:dyDescent="0.25">
      <c r="A382">
        <v>381</v>
      </c>
      <c r="B382" s="3">
        <v>1</v>
      </c>
      <c r="D382" s="5">
        <v>3</v>
      </c>
      <c r="E382" s="4">
        <v>4</v>
      </c>
    </row>
    <row r="383" spans="1:5" x14ac:dyDescent="0.25">
      <c r="A383">
        <v>382</v>
      </c>
      <c r="B383" s="3">
        <v>1</v>
      </c>
      <c r="C383" s="2">
        <v>2</v>
      </c>
      <c r="D383" s="5">
        <v>3</v>
      </c>
      <c r="E383" s="4">
        <v>4</v>
      </c>
    </row>
    <row r="384" spans="1:5" x14ac:dyDescent="0.25">
      <c r="A384">
        <v>383</v>
      </c>
      <c r="B384" s="3">
        <v>1</v>
      </c>
      <c r="C384" s="2">
        <v>2</v>
      </c>
      <c r="D384" s="5">
        <v>3</v>
      </c>
      <c r="E384" s="4">
        <v>4</v>
      </c>
    </row>
    <row r="385" spans="1:5" x14ac:dyDescent="0.25">
      <c r="A385">
        <v>384</v>
      </c>
      <c r="B385" s="3">
        <v>1</v>
      </c>
      <c r="C385" s="2">
        <v>2</v>
      </c>
      <c r="E385" s="4">
        <v>4</v>
      </c>
    </row>
    <row r="386" spans="1:5" x14ac:dyDescent="0.25">
      <c r="A386">
        <v>385</v>
      </c>
      <c r="B386" s="3">
        <v>1</v>
      </c>
      <c r="C386" s="2">
        <v>2</v>
      </c>
      <c r="E386" s="4">
        <v>4</v>
      </c>
    </row>
    <row r="387" spans="1:5" x14ac:dyDescent="0.25">
      <c r="A387">
        <v>386</v>
      </c>
      <c r="B387" s="3">
        <v>1</v>
      </c>
      <c r="C387" s="2">
        <v>2</v>
      </c>
    </row>
    <row r="388" spans="1:5" x14ac:dyDescent="0.25">
      <c r="A388">
        <v>387</v>
      </c>
      <c r="B388" s="3">
        <v>1</v>
      </c>
      <c r="C388" s="2">
        <v>2</v>
      </c>
    </row>
    <row r="389" spans="1:5" x14ac:dyDescent="0.25">
      <c r="A389">
        <v>388</v>
      </c>
      <c r="B389" s="3">
        <v>1</v>
      </c>
      <c r="C389" s="2">
        <v>2</v>
      </c>
    </row>
    <row r="390" spans="1:5" x14ac:dyDescent="0.25">
      <c r="A390">
        <v>389</v>
      </c>
      <c r="B390" s="3">
        <v>1</v>
      </c>
      <c r="C390" s="2">
        <v>2</v>
      </c>
    </row>
    <row r="391" spans="1:5" x14ac:dyDescent="0.25">
      <c r="A391">
        <v>390</v>
      </c>
      <c r="B391" s="3">
        <v>1</v>
      </c>
      <c r="C391" s="2">
        <v>2</v>
      </c>
    </row>
    <row r="392" spans="1:5" x14ac:dyDescent="0.25">
      <c r="A392">
        <v>391</v>
      </c>
      <c r="B392" s="3">
        <v>1</v>
      </c>
      <c r="C392" s="2">
        <v>2</v>
      </c>
    </row>
    <row r="393" spans="1:5" x14ac:dyDescent="0.25">
      <c r="A393">
        <v>392</v>
      </c>
      <c r="B393" s="3">
        <v>1</v>
      </c>
      <c r="C393" s="2">
        <v>2</v>
      </c>
    </row>
    <row r="394" spans="1:5" x14ac:dyDescent="0.25">
      <c r="A394">
        <v>393</v>
      </c>
      <c r="C394" s="2">
        <v>2</v>
      </c>
    </row>
    <row r="395" spans="1:5" x14ac:dyDescent="0.25">
      <c r="A395">
        <v>394</v>
      </c>
      <c r="C395" s="2">
        <v>2</v>
      </c>
    </row>
    <row r="396" spans="1:5" x14ac:dyDescent="0.25">
      <c r="A396">
        <v>395</v>
      </c>
      <c r="C396" s="2">
        <v>2</v>
      </c>
      <c r="D396" s="5">
        <v>3</v>
      </c>
    </row>
    <row r="397" spans="1:5" x14ac:dyDescent="0.25">
      <c r="A397">
        <v>396</v>
      </c>
      <c r="C397" s="2">
        <v>2</v>
      </c>
      <c r="D397" s="5">
        <v>3</v>
      </c>
    </row>
    <row r="398" spans="1:5" x14ac:dyDescent="0.25">
      <c r="A398">
        <v>397</v>
      </c>
      <c r="D398" s="5">
        <v>3</v>
      </c>
      <c r="E398" s="4">
        <v>4</v>
      </c>
    </row>
    <row r="399" spans="1:5" x14ac:dyDescent="0.25">
      <c r="A399">
        <v>398</v>
      </c>
      <c r="D399" s="5">
        <v>3</v>
      </c>
      <c r="E399" s="4">
        <v>4</v>
      </c>
    </row>
    <row r="400" spans="1:5" x14ac:dyDescent="0.25">
      <c r="A400">
        <v>399</v>
      </c>
      <c r="D400" s="5">
        <v>3</v>
      </c>
      <c r="E400" s="4">
        <v>4</v>
      </c>
    </row>
    <row r="401" spans="1:6" x14ac:dyDescent="0.25">
      <c r="A401">
        <v>400</v>
      </c>
      <c r="D401" s="5">
        <v>3</v>
      </c>
      <c r="E401" s="4">
        <v>4</v>
      </c>
    </row>
    <row r="402" spans="1:6" x14ac:dyDescent="0.25">
      <c r="A402">
        <v>401</v>
      </c>
      <c r="D402" s="5">
        <v>3</v>
      </c>
      <c r="E402" s="4">
        <v>4</v>
      </c>
    </row>
    <row r="403" spans="1:6" x14ac:dyDescent="0.25">
      <c r="A403">
        <v>402</v>
      </c>
      <c r="D403" s="5">
        <v>3</v>
      </c>
      <c r="E403" s="4">
        <v>4</v>
      </c>
    </row>
    <row r="404" spans="1:6" x14ac:dyDescent="0.25">
      <c r="A404">
        <v>403</v>
      </c>
      <c r="D404" s="5">
        <v>3</v>
      </c>
      <c r="E404" s="4">
        <v>4</v>
      </c>
    </row>
    <row r="405" spans="1:6" x14ac:dyDescent="0.25">
      <c r="A405">
        <v>404</v>
      </c>
      <c r="D405" s="5">
        <v>3</v>
      </c>
      <c r="E405" s="4">
        <v>4</v>
      </c>
    </row>
    <row r="406" spans="1:6" x14ac:dyDescent="0.25">
      <c r="A406">
        <v>405</v>
      </c>
      <c r="D406" s="5">
        <v>3</v>
      </c>
      <c r="E406" s="4">
        <v>4</v>
      </c>
    </row>
    <row r="407" spans="1:6" x14ac:dyDescent="0.25">
      <c r="A407">
        <v>406</v>
      </c>
      <c r="B407" s="3">
        <v>1</v>
      </c>
      <c r="D407" s="5">
        <v>3</v>
      </c>
      <c r="E407" s="4">
        <v>4</v>
      </c>
    </row>
    <row r="408" spans="1:6" x14ac:dyDescent="0.25">
      <c r="A408">
        <v>407</v>
      </c>
      <c r="B408" s="3">
        <v>1</v>
      </c>
      <c r="D408" s="5">
        <v>3</v>
      </c>
      <c r="E408" s="4">
        <v>4</v>
      </c>
      <c r="F408" t="s">
        <v>22</v>
      </c>
    </row>
    <row r="409" spans="1:6" x14ac:dyDescent="0.25">
      <c r="A409">
        <v>408</v>
      </c>
    </row>
    <row r="410" spans="1:6" x14ac:dyDescent="0.25">
      <c r="A410">
        <v>409</v>
      </c>
      <c r="F410" t="s">
        <v>22</v>
      </c>
    </row>
    <row r="411" spans="1:6" x14ac:dyDescent="0.25">
      <c r="A411">
        <v>410</v>
      </c>
      <c r="B411" s="3">
        <v>1</v>
      </c>
    </row>
    <row r="412" spans="1:6" x14ac:dyDescent="0.25">
      <c r="A412">
        <v>411</v>
      </c>
      <c r="B412" s="3">
        <v>1</v>
      </c>
    </row>
    <row r="413" spans="1:6" x14ac:dyDescent="0.25">
      <c r="A413">
        <v>412</v>
      </c>
      <c r="B413" s="3">
        <v>1</v>
      </c>
    </row>
    <row r="414" spans="1:6" x14ac:dyDescent="0.25">
      <c r="A414">
        <v>413</v>
      </c>
      <c r="B414" s="3">
        <v>1</v>
      </c>
    </row>
    <row r="415" spans="1:6" x14ac:dyDescent="0.25">
      <c r="A415">
        <v>414</v>
      </c>
      <c r="B415" s="3">
        <v>1</v>
      </c>
      <c r="C415" s="2">
        <v>2</v>
      </c>
    </row>
    <row r="416" spans="1:6" x14ac:dyDescent="0.25">
      <c r="A416">
        <v>415</v>
      </c>
      <c r="B416" s="3">
        <v>1</v>
      </c>
      <c r="C416" s="2">
        <v>2</v>
      </c>
    </row>
    <row r="417" spans="1:5" x14ac:dyDescent="0.25">
      <c r="A417">
        <v>416</v>
      </c>
      <c r="B417" s="3">
        <v>1</v>
      </c>
      <c r="C417" s="2">
        <v>2</v>
      </c>
    </row>
    <row r="418" spans="1:5" x14ac:dyDescent="0.25">
      <c r="A418">
        <v>417</v>
      </c>
      <c r="B418" s="3">
        <v>1</v>
      </c>
      <c r="C418" s="2">
        <v>2</v>
      </c>
    </row>
    <row r="419" spans="1:5" x14ac:dyDescent="0.25">
      <c r="A419">
        <v>418</v>
      </c>
      <c r="B419" s="3">
        <v>1</v>
      </c>
      <c r="C419" s="2">
        <v>2</v>
      </c>
    </row>
    <row r="420" spans="1:5" x14ac:dyDescent="0.25">
      <c r="A420">
        <v>419</v>
      </c>
      <c r="C420" s="2">
        <v>2</v>
      </c>
    </row>
    <row r="421" spans="1:5" x14ac:dyDescent="0.25">
      <c r="A421">
        <v>420</v>
      </c>
      <c r="C421" s="2">
        <v>2</v>
      </c>
      <c r="D421" s="5">
        <v>3</v>
      </c>
    </row>
    <row r="422" spans="1:5" x14ac:dyDescent="0.25">
      <c r="A422">
        <v>421</v>
      </c>
      <c r="C422" s="2">
        <v>2</v>
      </c>
      <c r="D422" s="5">
        <v>3</v>
      </c>
      <c r="E422" s="4">
        <v>4</v>
      </c>
    </row>
    <row r="423" spans="1:5" x14ac:dyDescent="0.25">
      <c r="A423">
        <v>422</v>
      </c>
      <c r="C423" s="2">
        <v>2</v>
      </c>
      <c r="D423" s="5">
        <v>3</v>
      </c>
      <c r="E423" s="4">
        <v>4</v>
      </c>
    </row>
    <row r="424" spans="1:5" x14ac:dyDescent="0.25">
      <c r="A424">
        <v>423</v>
      </c>
      <c r="D424" s="5">
        <v>3</v>
      </c>
      <c r="E424" s="4">
        <v>4</v>
      </c>
    </row>
    <row r="425" spans="1:5" x14ac:dyDescent="0.25">
      <c r="A425">
        <v>424</v>
      </c>
      <c r="D425" s="5">
        <v>3</v>
      </c>
      <c r="E425" s="4">
        <v>4</v>
      </c>
    </row>
    <row r="426" spans="1:5" x14ac:dyDescent="0.25">
      <c r="A426">
        <v>425</v>
      </c>
      <c r="D426" s="5">
        <v>3</v>
      </c>
      <c r="E426" s="4">
        <v>4</v>
      </c>
    </row>
    <row r="427" spans="1:5" x14ac:dyDescent="0.25">
      <c r="A427">
        <v>426</v>
      </c>
      <c r="D427" s="5">
        <v>3</v>
      </c>
      <c r="E427" s="4">
        <v>4</v>
      </c>
    </row>
    <row r="428" spans="1:5" x14ac:dyDescent="0.25">
      <c r="A428">
        <v>427</v>
      </c>
      <c r="D428" s="5">
        <v>3</v>
      </c>
      <c r="E428" s="4">
        <v>4</v>
      </c>
    </row>
    <row r="429" spans="1:5" x14ac:dyDescent="0.25">
      <c r="A429">
        <v>428</v>
      </c>
      <c r="D429" s="5">
        <v>3</v>
      </c>
      <c r="E429" s="4">
        <v>4</v>
      </c>
    </row>
    <row r="430" spans="1:5" x14ac:dyDescent="0.25">
      <c r="A430">
        <v>429</v>
      </c>
      <c r="D430" s="5">
        <v>3</v>
      </c>
      <c r="E430" s="4">
        <v>4</v>
      </c>
    </row>
    <row r="431" spans="1:5" x14ac:dyDescent="0.25">
      <c r="A431">
        <v>430</v>
      </c>
      <c r="E431" s="4">
        <v>4</v>
      </c>
    </row>
    <row r="432" spans="1:5" x14ac:dyDescent="0.25">
      <c r="A432">
        <v>431</v>
      </c>
      <c r="B432" s="3">
        <v>1</v>
      </c>
      <c r="E432" s="4">
        <v>4</v>
      </c>
    </row>
    <row r="433" spans="1:5" x14ac:dyDescent="0.25">
      <c r="A433">
        <v>432</v>
      </c>
      <c r="B433" s="3">
        <v>1</v>
      </c>
    </row>
    <row r="434" spans="1:5" x14ac:dyDescent="0.25">
      <c r="A434">
        <v>433</v>
      </c>
      <c r="B434" s="3">
        <v>1</v>
      </c>
    </row>
    <row r="435" spans="1:5" x14ac:dyDescent="0.25">
      <c r="A435">
        <v>434</v>
      </c>
      <c r="B435" s="3">
        <v>1</v>
      </c>
    </row>
    <row r="436" spans="1:5" x14ac:dyDescent="0.25">
      <c r="A436">
        <v>435</v>
      </c>
      <c r="B436" s="3">
        <v>1</v>
      </c>
    </row>
    <row r="437" spans="1:5" x14ac:dyDescent="0.25">
      <c r="A437">
        <v>436</v>
      </c>
      <c r="B437" s="3">
        <v>1</v>
      </c>
    </row>
    <row r="438" spans="1:5" x14ac:dyDescent="0.25">
      <c r="A438">
        <v>437</v>
      </c>
      <c r="B438" s="3">
        <v>1</v>
      </c>
      <c r="C438" s="2">
        <v>2</v>
      </c>
    </row>
    <row r="439" spans="1:5" x14ac:dyDescent="0.25">
      <c r="A439">
        <v>438</v>
      </c>
      <c r="B439" s="3">
        <v>1</v>
      </c>
      <c r="C439" s="2">
        <v>2</v>
      </c>
    </row>
    <row r="440" spans="1:5" x14ac:dyDescent="0.25">
      <c r="A440">
        <v>439</v>
      </c>
      <c r="B440" s="3">
        <v>1</v>
      </c>
      <c r="C440" s="2">
        <v>2</v>
      </c>
    </row>
    <row r="441" spans="1:5" x14ac:dyDescent="0.25">
      <c r="A441">
        <v>440</v>
      </c>
      <c r="B441" s="3">
        <v>1</v>
      </c>
      <c r="C441" s="2">
        <v>2</v>
      </c>
    </row>
    <row r="442" spans="1:5" x14ac:dyDescent="0.25">
      <c r="A442">
        <v>441</v>
      </c>
      <c r="C442" s="2">
        <v>2</v>
      </c>
      <c r="D442" s="5">
        <v>3</v>
      </c>
    </row>
    <row r="443" spans="1:5" x14ac:dyDescent="0.25">
      <c r="A443">
        <v>442</v>
      </c>
      <c r="C443" s="2">
        <v>2</v>
      </c>
      <c r="D443" s="5">
        <v>3</v>
      </c>
    </row>
    <row r="444" spans="1:5" x14ac:dyDescent="0.25">
      <c r="A444">
        <v>443</v>
      </c>
      <c r="C444" s="2">
        <v>2</v>
      </c>
      <c r="D444" s="5">
        <v>3</v>
      </c>
      <c r="E444" s="4">
        <v>4</v>
      </c>
    </row>
    <row r="445" spans="1:5" x14ac:dyDescent="0.25">
      <c r="A445">
        <v>444</v>
      </c>
      <c r="C445" s="2">
        <v>2</v>
      </c>
      <c r="D445" s="5">
        <v>3</v>
      </c>
      <c r="E445" s="4">
        <v>4</v>
      </c>
    </row>
    <row r="446" spans="1:5" x14ac:dyDescent="0.25">
      <c r="A446">
        <v>445</v>
      </c>
      <c r="D446" s="5">
        <v>3</v>
      </c>
      <c r="E446" s="4">
        <v>4</v>
      </c>
    </row>
    <row r="447" spans="1:5" x14ac:dyDescent="0.25">
      <c r="A447">
        <v>446</v>
      </c>
      <c r="D447" s="5">
        <v>3</v>
      </c>
      <c r="E447" s="4">
        <v>4</v>
      </c>
    </row>
    <row r="448" spans="1:5" x14ac:dyDescent="0.25">
      <c r="A448">
        <v>447</v>
      </c>
      <c r="D448" s="5">
        <v>3</v>
      </c>
      <c r="E448" s="4">
        <v>4</v>
      </c>
    </row>
    <row r="449" spans="1:5" x14ac:dyDescent="0.25">
      <c r="A449">
        <v>448</v>
      </c>
      <c r="D449" s="5">
        <v>3</v>
      </c>
      <c r="E449" s="4">
        <v>4</v>
      </c>
    </row>
    <row r="450" spans="1:5" x14ac:dyDescent="0.25">
      <c r="A450">
        <v>449</v>
      </c>
      <c r="D450" s="5">
        <v>3</v>
      </c>
      <c r="E450" s="4">
        <v>4</v>
      </c>
    </row>
    <row r="451" spans="1:5" x14ac:dyDescent="0.25">
      <c r="A451">
        <v>450</v>
      </c>
      <c r="D451" s="5">
        <v>3</v>
      </c>
      <c r="E451" s="4">
        <v>4</v>
      </c>
    </row>
    <row r="452" spans="1:5" x14ac:dyDescent="0.25">
      <c r="A452">
        <v>451</v>
      </c>
      <c r="E452" s="4">
        <v>4</v>
      </c>
    </row>
    <row r="453" spans="1:5" x14ac:dyDescent="0.25">
      <c r="A453">
        <v>452</v>
      </c>
      <c r="E453" s="4">
        <v>4</v>
      </c>
    </row>
    <row r="454" spans="1:5" x14ac:dyDescent="0.25">
      <c r="A454">
        <v>453</v>
      </c>
    </row>
    <row r="455" spans="1:5" x14ac:dyDescent="0.25">
      <c r="A455">
        <v>454</v>
      </c>
    </row>
    <row r="456" spans="1:5" x14ac:dyDescent="0.25">
      <c r="A456">
        <v>455</v>
      </c>
      <c r="B456" s="3">
        <v>1</v>
      </c>
    </row>
    <row r="457" spans="1:5" x14ac:dyDescent="0.25">
      <c r="A457">
        <v>456</v>
      </c>
      <c r="B457" s="3">
        <v>1</v>
      </c>
    </row>
    <row r="458" spans="1:5" x14ac:dyDescent="0.25">
      <c r="A458">
        <v>457</v>
      </c>
      <c r="B458" s="3">
        <v>1</v>
      </c>
    </row>
    <row r="459" spans="1:5" x14ac:dyDescent="0.25">
      <c r="A459">
        <v>458</v>
      </c>
      <c r="B459" s="3">
        <v>1</v>
      </c>
    </row>
    <row r="460" spans="1:5" x14ac:dyDescent="0.25">
      <c r="A460">
        <v>459</v>
      </c>
      <c r="B460" s="3">
        <v>1</v>
      </c>
      <c r="C460" s="2">
        <v>2</v>
      </c>
    </row>
    <row r="461" spans="1:5" x14ac:dyDescent="0.25">
      <c r="A461">
        <v>460</v>
      </c>
      <c r="B461" s="3">
        <v>1</v>
      </c>
      <c r="C461" s="2">
        <v>2</v>
      </c>
    </row>
    <row r="462" spans="1:5" x14ac:dyDescent="0.25">
      <c r="A462">
        <v>461</v>
      </c>
      <c r="B462" s="3">
        <v>1</v>
      </c>
      <c r="C462" s="2">
        <v>2</v>
      </c>
    </row>
    <row r="463" spans="1:5" x14ac:dyDescent="0.25">
      <c r="A463">
        <v>462</v>
      </c>
      <c r="B463" s="3">
        <v>1</v>
      </c>
      <c r="C463" s="2">
        <v>2</v>
      </c>
    </row>
    <row r="464" spans="1:5" x14ac:dyDescent="0.25">
      <c r="A464">
        <v>463</v>
      </c>
      <c r="B464" s="3">
        <v>1</v>
      </c>
      <c r="C464" s="2">
        <v>2</v>
      </c>
    </row>
    <row r="465" spans="1:5" x14ac:dyDescent="0.25">
      <c r="A465">
        <v>464</v>
      </c>
      <c r="C465" s="2">
        <v>2</v>
      </c>
      <c r="D465" s="5">
        <v>3</v>
      </c>
    </row>
    <row r="466" spans="1:5" x14ac:dyDescent="0.25">
      <c r="A466">
        <v>465</v>
      </c>
      <c r="C466" s="2">
        <v>2</v>
      </c>
      <c r="D466" s="5">
        <v>3</v>
      </c>
    </row>
    <row r="467" spans="1:5" x14ac:dyDescent="0.25">
      <c r="A467">
        <v>466</v>
      </c>
      <c r="C467" s="2">
        <v>2</v>
      </c>
      <c r="D467" s="5">
        <v>3</v>
      </c>
      <c r="E467" s="4">
        <v>4</v>
      </c>
    </row>
    <row r="468" spans="1:5" x14ac:dyDescent="0.25">
      <c r="A468">
        <v>467</v>
      </c>
      <c r="D468" s="5">
        <v>3</v>
      </c>
      <c r="E468" s="4">
        <v>4</v>
      </c>
    </row>
    <row r="469" spans="1:5" x14ac:dyDescent="0.25">
      <c r="A469">
        <v>468</v>
      </c>
      <c r="D469" s="5">
        <v>3</v>
      </c>
      <c r="E469" s="4">
        <v>4</v>
      </c>
    </row>
    <row r="470" spans="1:5" x14ac:dyDescent="0.25">
      <c r="A470">
        <v>469</v>
      </c>
      <c r="D470" s="5">
        <v>3</v>
      </c>
      <c r="E470" s="4">
        <v>4</v>
      </c>
    </row>
    <row r="471" spans="1:5" x14ac:dyDescent="0.25">
      <c r="A471">
        <v>470</v>
      </c>
      <c r="D471" s="5">
        <v>3</v>
      </c>
      <c r="E471" s="4">
        <v>4</v>
      </c>
    </row>
    <row r="472" spans="1:5" x14ac:dyDescent="0.25">
      <c r="A472">
        <v>471</v>
      </c>
      <c r="D472" s="5">
        <v>3</v>
      </c>
      <c r="E472" s="4">
        <v>4</v>
      </c>
    </row>
    <row r="473" spans="1:5" x14ac:dyDescent="0.25">
      <c r="A473">
        <v>472</v>
      </c>
      <c r="D473" s="5">
        <v>3</v>
      </c>
      <c r="E473" s="4">
        <v>4</v>
      </c>
    </row>
    <row r="474" spans="1:5" x14ac:dyDescent="0.25">
      <c r="A474">
        <v>473</v>
      </c>
      <c r="D474" s="5">
        <v>3</v>
      </c>
      <c r="E474" s="4">
        <v>4</v>
      </c>
    </row>
    <row r="475" spans="1:5" x14ac:dyDescent="0.25">
      <c r="A475">
        <v>474</v>
      </c>
      <c r="E475" s="4">
        <v>4</v>
      </c>
    </row>
    <row r="476" spans="1:5" x14ac:dyDescent="0.25">
      <c r="A476">
        <v>475</v>
      </c>
      <c r="E476" s="4">
        <v>4</v>
      </c>
    </row>
    <row r="477" spans="1:5" x14ac:dyDescent="0.25">
      <c r="A477">
        <v>476</v>
      </c>
      <c r="B477" s="3">
        <v>1</v>
      </c>
    </row>
    <row r="478" spans="1:5" x14ac:dyDescent="0.25">
      <c r="A478">
        <v>477</v>
      </c>
      <c r="B478" s="3">
        <v>1</v>
      </c>
    </row>
    <row r="479" spans="1:5" x14ac:dyDescent="0.25">
      <c r="A479">
        <v>478</v>
      </c>
      <c r="B479" s="3">
        <v>1</v>
      </c>
    </row>
    <row r="480" spans="1:5" x14ac:dyDescent="0.25">
      <c r="A480">
        <v>479</v>
      </c>
      <c r="B480" s="3">
        <v>1</v>
      </c>
    </row>
    <row r="481" spans="1:5" x14ac:dyDescent="0.25">
      <c r="A481">
        <v>480</v>
      </c>
      <c r="B481" s="3">
        <v>1</v>
      </c>
      <c r="C481" s="2">
        <v>2</v>
      </c>
    </row>
    <row r="482" spans="1:5" x14ac:dyDescent="0.25">
      <c r="A482">
        <v>481</v>
      </c>
      <c r="B482" s="3">
        <v>1</v>
      </c>
      <c r="C482" s="2">
        <v>2</v>
      </c>
    </row>
    <row r="483" spans="1:5" x14ac:dyDescent="0.25">
      <c r="A483">
        <v>482</v>
      </c>
      <c r="B483" s="3">
        <v>1</v>
      </c>
      <c r="C483" s="2">
        <v>2</v>
      </c>
    </row>
    <row r="484" spans="1:5" x14ac:dyDescent="0.25">
      <c r="A484">
        <v>483</v>
      </c>
      <c r="B484" s="3">
        <v>1</v>
      </c>
      <c r="C484" s="2">
        <v>2</v>
      </c>
    </row>
    <row r="485" spans="1:5" x14ac:dyDescent="0.25">
      <c r="A485">
        <v>484</v>
      </c>
      <c r="C485" s="2">
        <v>2</v>
      </c>
    </row>
    <row r="486" spans="1:5" x14ac:dyDescent="0.25">
      <c r="A486">
        <v>485</v>
      </c>
      <c r="C486" s="2">
        <v>2</v>
      </c>
    </row>
    <row r="487" spans="1:5" x14ac:dyDescent="0.25">
      <c r="A487">
        <v>486</v>
      </c>
      <c r="C487" s="2">
        <v>2</v>
      </c>
      <c r="D487" s="5">
        <v>3</v>
      </c>
    </row>
    <row r="488" spans="1:5" x14ac:dyDescent="0.25">
      <c r="A488">
        <v>487</v>
      </c>
      <c r="C488" s="2">
        <v>2</v>
      </c>
      <c r="D488" s="5">
        <v>3</v>
      </c>
    </row>
    <row r="489" spans="1:5" x14ac:dyDescent="0.25">
      <c r="A489">
        <v>488</v>
      </c>
      <c r="C489" s="2">
        <v>2</v>
      </c>
      <c r="D489" s="5">
        <v>3</v>
      </c>
      <c r="E489" s="4">
        <v>4</v>
      </c>
    </row>
    <row r="490" spans="1:5" x14ac:dyDescent="0.25">
      <c r="A490">
        <v>489</v>
      </c>
      <c r="D490" s="5">
        <v>3</v>
      </c>
      <c r="E490" s="4">
        <v>4</v>
      </c>
    </row>
    <row r="491" spans="1:5" x14ac:dyDescent="0.25">
      <c r="A491">
        <v>490</v>
      </c>
      <c r="D491" s="5">
        <v>3</v>
      </c>
      <c r="E491" s="4">
        <v>4</v>
      </c>
    </row>
    <row r="492" spans="1:5" x14ac:dyDescent="0.25">
      <c r="A492">
        <v>491</v>
      </c>
      <c r="D492" s="5">
        <v>3</v>
      </c>
      <c r="E492" s="4">
        <v>4</v>
      </c>
    </row>
    <row r="493" spans="1:5" x14ac:dyDescent="0.25">
      <c r="A493">
        <v>492</v>
      </c>
      <c r="D493" s="5">
        <v>3</v>
      </c>
      <c r="E493" s="4">
        <v>4</v>
      </c>
    </row>
    <row r="494" spans="1:5" x14ac:dyDescent="0.25">
      <c r="A494">
        <v>493</v>
      </c>
      <c r="D494" s="5">
        <v>3</v>
      </c>
      <c r="E494" s="4">
        <v>4</v>
      </c>
    </row>
    <row r="495" spans="1:5" x14ac:dyDescent="0.25">
      <c r="A495">
        <v>494</v>
      </c>
      <c r="D495" s="5">
        <v>3</v>
      </c>
      <c r="E495" s="4">
        <v>4</v>
      </c>
    </row>
    <row r="496" spans="1:5" x14ac:dyDescent="0.25">
      <c r="A496">
        <v>495</v>
      </c>
      <c r="E496" s="4">
        <v>4</v>
      </c>
    </row>
    <row r="497" spans="1:5" x14ac:dyDescent="0.25">
      <c r="A497">
        <v>496</v>
      </c>
      <c r="B497" s="3">
        <v>1</v>
      </c>
      <c r="E497" s="4">
        <v>4</v>
      </c>
    </row>
    <row r="498" spans="1:5" x14ac:dyDescent="0.25">
      <c r="A498">
        <v>497</v>
      </c>
      <c r="B498" s="3">
        <v>1</v>
      </c>
      <c r="E498" s="4">
        <v>4</v>
      </c>
    </row>
    <row r="499" spans="1:5" x14ac:dyDescent="0.25">
      <c r="A499">
        <v>498</v>
      </c>
      <c r="B499" s="3">
        <v>1</v>
      </c>
    </row>
    <row r="500" spans="1:5" x14ac:dyDescent="0.25">
      <c r="A500">
        <v>499</v>
      </c>
      <c r="B500" s="3">
        <v>1</v>
      </c>
    </row>
    <row r="501" spans="1:5" x14ac:dyDescent="0.25">
      <c r="A501">
        <v>500</v>
      </c>
      <c r="B501" s="3">
        <v>1</v>
      </c>
    </row>
    <row r="502" spans="1:5" x14ac:dyDescent="0.25">
      <c r="A502">
        <v>501</v>
      </c>
      <c r="B502" s="3">
        <v>1</v>
      </c>
    </row>
    <row r="503" spans="1:5" x14ac:dyDescent="0.25">
      <c r="A503">
        <v>502</v>
      </c>
      <c r="B503" s="3">
        <v>1</v>
      </c>
      <c r="C503" s="2">
        <v>2</v>
      </c>
    </row>
    <row r="504" spans="1:5" x14ac:dyDescent="0.25">
      <c r="A504">
        <v>503</v>
      </c>
      <c r="B504" s="3">
        <v>1</v>
      </c>
      <c r="C504" s="2">
        <v>2</v>
      </c>
    </row>
    <row r="505" spans="1:5" x14ac:dyDescent="0.25">
      <c r="A505">
        <v>504</v>
      </c>
      <c r="B505" s="3">
        <v>1</v>
      </c>
      <c r="C505" s="2">
        <v>2</v>
      </c>
    </row>
    <row r="506" spans="1:5" x14ac:dyDescent="0.25">
      <c r="A506">
        <v>505</v>
      </c>
      <c r="C506" s="2">
        <v>2</v>
      </c>
    </row>
    <row r="507" spans="1:5" x14ac:dyDescent="0.25">
      <c r="A507">
        <v>506</v>
      </c>
      <c r="C507" s="2">
        <v>2</v>
      </c>
    </row>
    <row r="508" spans="1:5" x14ac:dyDescent="0.25">
      <c r="A508">
        <v>507</v>
      </c>
      <c r="C508" s="2">
        <v>2</v>
      </c>
      <c r="D508" s="5">
        <v>3</v>
      </c>
    </row>
    <row r="509" spans="1:5" x14ac:dyDescent="0.25">
      <c r="A509">
        <v>508</v>
      </c>
      <c r="C509" s="2">
        <v>2</v>
      </c>
      <c r="D509" s="5">
        <v>3</v>
      </c>
    </row>
    <row r="510" spans="1:5" x14ac:dyDescent="0.25">
      <c r="A510">
        <v>509</v>
      </c>
      <c r="D510" s="5">
        <v>3</v>
      </c>
    </row>
    <row r="511" spans="1:5" x14ac:dyDescent="0.25">
      <c r="A511">
        <v>510</v>
      </c>
      <c r="D511" s="5">
        <v>3</v>
      </c>
      <c r="E511" s="4">
        <v>4</v>
      </c>
    </row>
    <row r="512" spans="1:5" x14ac:dyDescent="0.25">
      <c r="A512">
        <v>511</v>
      </c>
      <c r="D512" s="5">
        <v>3</v>
      </c>
      <c r="E512" s="4">
        <v>4</v>
      </c>
    </row>
    <row r="513" spans="1:5" x14ac:dyDescent="0.25">
      <c r="A513">
        <v>512</v>
      </c>
      <c r="D513" s="5">
        <v>3</v>
      </c>
      <c r="E513" s="4">
        <v>4</v>
      </c>
    </row>
    <row r="514" spans="1:5" x14ac:dyDescent="0.25">
      <c r="A514">
        <v>513</v>
      </c>
      <c r="D514" s="5">
        <v>3</v>
      </c>
      <c r="E514" s="4">
        <v>4</v>
      </c>
    </row>
    <row r="515" spans="1:5" x14ac:dyDescent="0.25">
      <c r="A515">
        <v>514</v>
      </c>
      <c r="D515" s="5">
        <v>3</v>
      </c>
      <c r="E515" s="4">
        <v>4</v>
      </c>
    </row>
    <row r="516" spans="1:5" x14ac:dyDescent="0.25">
      <c r="A516">
        <v>515</v>
      </c>
      <c r="D516" s="5">
        <v>3</v>
      </c>
      <c r="E516" s="4">
        <v>4</v>
      </c>
    </row>
    <row r="517" spans="1:5" x14ac:dyDescent="0.25">
      <c r="A517">
        <v>516</v>
      </c>
      <c r="D517" s="5">
        <v>3</v>
      </c>
      <c r="E517" s="4">
        <v>4</v>
      </c>
    </row>
    <row r="518" spans="1:5" x14ac:dyDescent="0.25">
      <c r="A518">
        <v>517</v>
      </c>
      <c r="E518" s="4">
        <v>4</v>
      </c>
    </row>
    <row r="519" spans="1:5" x14ac:dyDescent="0.25">
      <c r="A519">
        <v>518</v>
      </c>
      <c r="B519" s="3">
        <v>1</v>
      </c>
      <c r="E519" s="4">
        <v>4</v>
      </c>
    </row>
    <row r="520" spans="1:5" x14ac:dyDescent="0.25">
      <c r="A520">
        <v>519</v>
      </c>
      <c r="B520" s="3">
        <v>1</v>
      </c>
    </row>
    <row r="521" spans="1:5" x14ac:dyDescent="0.25">
      <c r="A521">
        <v>520</v>
      </c>
      <c r="B521" s="3">
        <v>1</v>
      </c>
    </row>
    <row r="522" spans="1:5" x14ac:dyDescent="0.25">
      <c r="A522">
        <v>521</v>
      </c>
      <c r="B522" s="3">
        <v>1</v>
      </c>
    </row>
    <row r="523" spans="1:5" x14ac:dyDescent="0.25">
      <c r="A523">
        <v>522</v>
      </c>
      <c r="B523" s="3">
        <v>1</v>
      </c>
    </row>
    <row r="524" spans="1:5" x14ac:dyDescent="0.25">
      <c r="A524">
        <v>523</v>
      </c>
      <c r="B524" s="3">
        <v>1</v>
      </c>
      <c r="C524" s="2">
        <v>2</v>
      </c>
    </row>
    <row r="525" spans="1:5" x14ac:dyDescent="0.25">
      <c r="A525">
        <v>524</v>
      </c>
      <c r="B525" s="3">
        <v>1</v>
      </c>
      <c r="C525" s="2">
        <v>2</v>
      </c>
    </row>
    <row r="526" spans="1:5" x14ac:dyDescent="0.25">
      <c r="A526">
        <v>525</v>
      </c>
      <c r="B526" s="3">
        <v>1</v>
      </c>
      <c r="C526" s="2">
        <v>2</v>
      </c>
    </row>
    <row r="527" spans="1:5" x14ac:dyDescent="0.25">
      <c r="A527">
        <v>526</v>
      </c>
      <c r="B527" s="3">
        <v>1</v>
      </c>
      <c r="C527" s="2">
        <v>2</v>
      </c>
    </row>
    <row r="528" spans="1:5" x14ac:dyDescent="0.25">
      <c r="A528">
        <v>527</v>
      </c>
      <c r="C528" s="2">
        <v>2</v>
      </c>
    </row>
    <row r="529" spans="1:5" x14ac:dyDescent="0.25">
      <c r="A529">
        <v>528</v>
      </c>
      <c r="C529" s="2">
        <v>2</v>
      </c>
    </row>
    <row r="530" spans="1:5" x14ac:dyDescent="0.25">
      <c r="A530">
        <v>529</v>
      </c>
      <c r="C530" s="2">
        <v>2</v>
      </c>
    </row>
    <row r="531" spans="1:5" x14ac:dyDescent="0.25">
      <c r="A531">
        <v>530</v>
      </c>
      <c r="C531" s="2">
        <v>2</v>
      </c>
      <c r="D531" s="5">
        <v>3</v>
      </c>
    </row>
    <row r="532" spans="1:5" x14ac:dyDescent="0.25">
      <c r="A532">
        <v>531</v>
      </c>
      <c r="C532" s="2">
        <v>2</v>
      </c>
      <c r="D532" s="5">
        <v>3</v>
      </c>
    </row>
    <row r="533" spans="1:5" x14ac:dyDescent="0.25">
      <c r="A533">
        <v>532</v>
      </c>
      <c r="D533" s="5">
        <v>3</v>
      </c>
      <c r="E533" s="4">
        <v>4</v>
      </c>
    </row>
    <row r="534" spans="1:5" x14ac:dyDescent="0.25">
      <c r="A534">
        <v>533</v>
      </c>
      <c r="D534" s="5">
        <v>3</v>
      </c>
      <c r="E534" s="4">
        <v>4</v>
      </c>
    </row>
    <row r="535" spans="1:5" x14ac:dyDescent="0.25">
      <c r="A535">
        <v>534</v>
      </c>
      <c r="D535" s="5">
        <v>3</v>
      </c>
      <c r="E535" s="4">
        <v>4</v>
      </c>
    </row>
    <row r="536" spans="1:5" x14ac:dyDescent="0.25">
      <c r="A536">
        <v>535</v>
      </c>
      <c r="D536" s="5">
        <v>3</v>
      </c>
      <c r="E536" s="4">
        <v>4</v>
      </c>
    </row>
    <row r="537" spans="1:5" x14ac:dyDescent="0.25">
      <c r="A537">
        <v>536</v>
      </c>
      <c r="D537" s="5">
        <v>3</v>
      </c>
      <c r="E537" s="4">
        <v>4</v>
      </c>
    </row>
    <row r="538" spans="1:5" x14ac:dyDescent="0.25">
      <c r="A538">
        <v>537</v>
      </c>
      <c r="D538" s="5">
        <v>3</v>
      </c>
      <c r="E538" s="4">
        <v>4</v>
      </c>
    </row>
    <row r="539" spans="1:5" x14ac:dyDescent="0.25">
      <c r="A539">
        <v>538</v>
      </c>
      <c r="D539" s="5">
        <v>3</v>
      </c>
      <c r="E539" s="4">
        <v>4</v>
      </c>
    </row>
    <row r="540" spans="1:5" x14ac:dyDescent="0.25">
      <c r="A540">
        <v>539</v>
      </c>
      <c r="D540" s="5">
        <v>3</v>
      </c>
      <c r="E540" s="4">
        <v>4</v>
      </c>
    </row>
    <row r="541" spans="1:5" x14ac:dyDescent="0.25">
      <c r="A541">
        <v>540</v>
      </c>
      <c r="E541" s="4">
        <v>4</v>
      </c>
    </row>
    <row r="542" spans="1:5" x14ac:dyDescent="0.25">
      <c r="A542">
        <v>541</v>
      </c>
      <c r="E542" s="4">
        <v>4</v>
      </c>
    </row>
    <row r="543" spans="1:5" x14ac:dyDescent="0.25">
      <c r="A543">
        <v>542</v>
      </c>
      <c r="B543" s="3">
        <v>1</v>
      </c>
    </row>
    <row r="544" spans="1:5" x14ac:dyDescent="0.25">
      <c r="A544">
        <v>543</v>
      </c>
      <c r="B544" s="3">
        <v>1</v>
      </c>
    </row>
    <row r="545" spans="1:5" x14ac:dyDescent="0.25">
      <c r="A545">
        <v>544</v>
      </c>
      <c r="B545" s="3">
        <v>1</v>
      </c>
    </row>
    <row r="546" spans="1:5" x14ac:dyDescent="0.25">
      <c r="A546">
        <v>545</v>
      </c>
      <c r="B546" s="3">
        <v>1</v>
      </c>
      <c r="C546" s="2">
        <v>2</v>
      </c>
    </row>
    <row r="547" spans="1:5" x14ac:dyDescent="0.25">
      <c r="A547">
        <v>546</v>
      </c>
      <c r="B547" s="3">
        <v>1</v>
      </c>
      <c r="C547" s="2">
        <v>2</v>
      </c>
    </row>
    <row r="548" spans="1:5" x14ac:dyDescent="0.25">
      <c r="A548">
        <v>547</v>
      </c>
      <c r="B548" s="3">
        <v>1</v>
      </c>
      <c r="C548" s="2">
        <v>2</v>
      </c>
    </row>
    <row r="549" spans="1:5" x14ac:dyDescent="0.25">
      <c r="A549">
        <v>548</v>
      </c>
      <c r="B549" s="3">
        <v>1</v>
      </c>
      <c r="C549" s="2">
        <v>2</v>
      </c>
    </row>
    <row r="550" spans="1:5" x14ac:dyDescent="0.25">
      <c r="A550">
        <v>549</v>
      </c>
      <c r="B550" s="3">
        <v>1</v>
      </c>
      <c r="C550" s="2">
        <v>2</v>
      </c>
    </row>
    <row r="551" spans="1:5" x14ac:dyDescent="0.25">
      <c r="A551">
        <v>550</v>
      </c>
      <c r="B551" s="3">
        <v>1</v>
      </c>
      <c r="C551" s="2">
        <v>2</v>
      </c>
    </row>
    <row r="552" spans="1:5" x14ac:dyDescent="0.25">
      <c r="A552">
        <v>551</v>
      </c>
      <c r="C552" s="2">
        <v>2</v>
      </c>
    </row>
    <row r="553" spans="1:5" x14ac:dyDescent="0.25">
      <c r="A553">
        <v>552</v>
      </c>
      <c r="C553" s="2">
        <v>2</v>
      </c>
    </row>
    <row r="554" spans="1:5" x14ac:dyDescent="0.25">
      <c r="A554">
        <v>553</v>
      </c>
      <c r="C554" s="2">
        <v>2</v>
      </c>
      <c r="D554" s="5">
        <v>3</v>
      </c>
    </row>
    <row r="555" spans="1:5" x14ac:dyDescent="0.25">
      <c r="A555">
        <v>554</v>
      </c>
      <c r="D555" s="5">
        <v>3</v>
      </c>
      <c r="E555" s="4">
        <v>4</v>
      </c>
    </row>
    <row r="556" spans="1:5" x14ac:dyDescent="0.25">
      <c r="A556">
        <v>555</v>
      </c>
      <c r="D556" s="5">
        <v>3</v>
      </c>
      <c r="E556" s="4">
        <v>4</v>
      </c>
    </row>
    <row r="557" spans="1:5" x14ac:dyDescent="0.25">
      <c r="A557">
        <v>556</v>
      </c>
      <c r="D557" s="5">
        <v>3</v>
      </c>
      <c r="E557" s="4">
        <v>4</v>
      </c>
    </row>
    <row r="558" spans="1:5" x14ac:dyDescent="0.25">
      <c r="A558">
        <v>557</v>
      </c>
      <c r="D558" s="5">
        <v>3</v>
      </c>
      <c r="E558" s="4">
        <v>4</v>
      </c>
    </row>
    <row r="559" spans="1:5" x14ac:dyDescent="0.25">
      <c r="A559">
        <v>558</v>
      </c>
      <c r="D559" s="5">
        <v>3</v>
      </c>
      <c r="E559" s="4">
        <v>4</v>
      </c>
    </row>
    <row r="560" spans="1:5" x14ac:dyDescent="0.25">
      <c r="A560">
        <v>559</v>
      </c>
      <c r="D560" s="5">
        <v>3</v>
      </c>
      <c r="E560" s="4">
        <v>4</v>
      </c>
    </row>
    <row r="561" spans="1:5" x14ac:dyDescent="0.25">
      <c r="A561">
        <v>560</v>
      </c>
      <c r="D561" s="5">
        <v>3</v>
      </c>
      <c r="E561" s="4">
        <v>4</v>
      </c>
    </row>
    <row r="562" spans="1:5" x14ac:dyDescent="0.25">
      <c r="A562">
        <v>561</v>
      </c>
      <c r="D562" s="5">
        <v>3</v>
      </c>
      <c r="E562" s="4">
        <v>4</v>
      </c>
    </row>
    <row r="563" spans="1:5" x14ac:dyDescent="0.25">
      <c r="A563">
        <v>562</v>
      </c>
      <c r="D563" s="5">
        <v>3</v>
      </c>
      <c r="E563" s="4">
        <v>4</v>
      </c>
    </row>
    <row r="564" spans="1:5" x14ac:dyDescent="0.25">
      <c r="A564">
        <v>563</v>
      </c>
      <c r="B564" s="3">
        <v>1</v>
      </c>
      <c r="E564" s="4">
        <v>4</v>
      </c>
    </row>
    <row r="565" spans="1:5" x14ac:dyDescent="0.25">
      <c r="A565">
        <v>564</v>
      </c>
      <c r="B565" s="3">
        <v>1</v>
      </c>
      <c r="E565" s="4">
        <v>4</v>
      </c>
    </row>
    <row r="566" spans="1:5" x14ac:dyDescent="0.25">
      <c r="A566">
        <v>565</v>
      </c>
      <c r="B566" s="3">
        <v>1</v>
      </c>
    </row>
    <row r="567" spans="1:5" x14ac:dyDescent="0.25">
      <c r="A567">
        <v>566</v>
      </c>
      <c r="B567" s="3">
        <v>1</v>
      </c>
    </row>
    <row r="568" spans="1:5" x14ac:dyDescent="0.25">
      <c r="A568">
        <v>567</v>
      </c>
      <c r="B568" s="3">
        <v>1</v>
      </c>
    </row>
    <row r="569" spans="1:5" x14ac:dyDescent="0.25">
      <c r="A569">
        <v>568</v>
      </c>
      <c r="B569" s="3">
        <v>1</v>
      </c>
      <c r="C569" s="2">
        <v>2</v>
      </c>
    </row>
    <row r="570" spans="1:5" x14ac:dyDescent="0.25">
      <c r="A570">
        <v>569</v>
      </c>
      <c r="B570" s="3">
        <v>1</v>
      </c>
      <c r="C570" s="2">
        <v>2</v>
      </c>
    </row>
    <row r="571" spans="1:5" x14ac:dyDescent="0.25">
      <c r="A571">
        <v>570</v>
      </c>
      <c r="B571" s="3">
        <v>1</v>
      </c>
      <c r="C571" s="2">
        <v>2</v>
      </c>
    </row>
    <row r="572" spans="1:5" x14ac:dyDescent="0.25">
      <c r="A572">
        <v>571</v>
      </c>
      <c r="B572" s="3">
        <v>1</v>
      </c>
      <c r="C572" s="2">
        <v>2</v>
      </c>
    </row>
    <row r="573" spans="1:5" x14ac:dyDescent="0.25">
      <c r="A573">
        <v>572</v>
      </c>
      <c r="C573" s="2">
        <v>2</v>
      </c>
    </row>
    <row r="574" spans="1:5" x14ac:dyDescent="0.25">
      <c r="A574">
        <v>573</v>
      </c>
      <c r="C574" s="2">
        <v>2</v>
      </c>
    </row>
    <row r="575" spans="1:5" x14ac:dyDescent="0.25">
      <c r="A575">
        <v>574</v>
      </c>
      <c r="C575" s="2">
        <v>2</v>
      </c>
    </row>
    <row r="576" spans="1:5" x14ac:dyDescent="0.25">
      <c r="A576">
        <v>575</v>
      </c>
      <c r="C576" s="2">
        <v>2</v>
      </c>
      <c r="D576" s="5">
        <v>3</v>
      </c>
    </row>
    <row r="577" spans="1:5" x14ac:dyDescent="0.25">
      <c r="A577">
        <v>576</v>
      </c>
      <c r="D577" s="5">
        <v>3</v>
      </c>
    </row>
    <row r="578" spans="1:5" x14ac:dyDescent="0.25">
      <c r="A578">
        <v>577</v>
      </c>
      <c r="D578" s="5">
        <v>3</v>
      </c>
      <c r="E578" s="4">
        <v>4</v>
      </c>
    </row>
    <row r="579" spans="1:5" x14ac:dyDescent="0.25">
      <c r="A579">
        <v>578</v>
      </c>
      <c r="D579" s="5">
        <v>3</v>
      </c>
      <c r="E579" s="4">
        <v>4</v>
      </c>
    </row>
    <row r="580" spans="1:5" x14ac:dyDescent="0.25">
      <c r="A580">
        <v>579</v>
      </c>
      <c r="D580" s="5">
        <v>3</v>
      </c>
      <c r="E580" s="4">
        <v>4</v>
      </c>
    </row>
    <row r="581" spans="1:5" x14ac:dyDescent="0.25">
      <c r="A581">
        <v>580</v>
      </c>
      <c r="D581" s="5">
        <v>3</v>
      </c>
      <c r="E581" s="4">
        <v>4</v>
      </c>
    </row>
    <row r="582" spans="1:5" x14ac:dyDescent="0.25">
      <c r="A582">
        <v>581</v>
      </c>
      <c r="D582" s="5">
        <v>3</v>
      </c>
      <c r="E582" s="4">
        <v>4</v>
      </c>
    </row>
    <row r="583" spans="1:5" x14ac:dyDescent="0.25">
      <c r="A583">
        <v>582</v>
      </c>
      <c r="D583" s="5">
        <v>3</v>
      </c>
      <c r="E583" s="4">
        <v>4</v>
      </c>
    </row>
    <row r="584" spans="1:5" x14ac:dyDescent="0.25">
      <c r="A584">
        <v>583</v>
      </c>
      <c r="D584" s="5">
        <v>3</v>
      </c>
      <c r="E584" s="4">
        <v>4</v>
      </c>
    </row>
    <row r="585" spans="1:5" x14ac:dyDescent="0.25">
      <c r="A585">
        <v>584</v>
      </c>
      <c r="B585" s="3">
        <v>1</v>
      </c>
      <c r="D585" s="5">
        <v>3</v>
      </c>
      <c r="E585" s="4">
        <v>4</v>
      </c>
    </row>
    <row r="586" spans="1:5" x14ac:dyDescent="0.25">
      <c r="A586">
        <v>585</v>
      </c>
      <c r="B586" s="3">
        <v>1</v>
      </c>
      <c r="E586" s="4">
        <v>4</v>
      </c>
    </row>
    <row r="587" spans="1:5" x14ac:dyDescent="0.25">
      <c r="A587">
        <v>586</v>
      </c>
      <c r="B587" s="3">
        <v>1</v>
      </c>
      <c r="E587" s="4">
        <v>4</v>
      </c>
    </row>
    <row r="588" spans="1:5" x14ac:dyDescent="0.25">
      <c r="A588">
        <v>587</v>
      </c>
      <c r="B588" s="3">
        <v>1</v>
      </c>
    </row>
    <row r="589" spans="1:5" x14ac:dyDescent="0.25">
      <c r="A589">
        <v>588</v>
      </c>
      <c r="B589" s="3">
        <v>1</v>
      </c>
    </row>
    <row r="590" spans="1:5" x14ac:dyDescent="0.25">
      <c r="A590">
        <v>589</v>
      </c>
      <c r="B590" s="3">
        <v>1</v>
      </c>
      <c r="C590" s="2">
        <v>2</v>
      </c>
    </row>
    <row r="591" spans="1:5" x14ac:dyDescent="0.25">
      <c r="A591">
        <v>590</v>
      </c>
      <c r="B591" s="3">
        <v>1</v>
      </c>
      <c r="C591" s="2">
        <v>2</v>
      </c>
    </row>
    <row r="592" spans="1:5" x14ac:dyDescent="0.25">
      <c r="A592">
        <v>591</v>
      </c>
      <c r="B592" s="3">
        <v>1</v>
      </c>
      <c r="C592" s="2">
        <v>2</v>
      </c>
    </row>
    <row r="593" spans="1:6" x14ac:dyDescent="0.25">
      <c r="A593">
        <v>592</v>
      </c>
      <c r="B593" s="3">
        <v>1</v>
      </c>
      <c r="C593" s="2">
        <v>2</v>
      </c>
    </row>
    <row r="594" spans="1:6" x14ac:dyDescent="0.25">
      <c r="A594">
        <v>593</v>
      </c>
      <c r="B594" s="3">
        <v>1</v>
      </c>
      <c r="C594" s="2">
        <v>2</v>
      </c>
    </row>
    <row r="595" spans="1:6" x14ac:dyDescent="0.25">
      <c r="A595">
        <v>594</v>
      </c>
      <c r="C595" s="2">
        <v>2</v>
      </c>
    </row>
    <row r="596" spans="1:6" x14ac:dyDescent="0.25">
      <c r="A596">
        <v>595</v>
      </c>
      <c r="C596" s="2">
        <v>2</v>
      </c>
    </row>
    <row r="597" spans="1:6" x14ac:dyDescent="0.25">
      <c r="A597">
        <v>596</v>
      </c>
      <c r="C597" s="2">
        <v>2</v>
      </c>
    </row>
    <row r="598" spans="1:6" x14ac:dyDescent="0.25">
      <c r="A598">
        <v>597</v>
      </c>
      <c r="C598" s="2">
        <v>2</v>
      </c>
    </row>
    <row r="599" spans="1:6" x14ac:dyDescent="0.25">
      <c r="A599">
        <v>598</v>
      </c>
      <c r="C599" s="2">
        <v>2</v>
      </c>
      <c r="D599" s="5">
        <v>3</v>
      </c>
    </row>
    <row r="600" spans="1:6" x14ac:dyDescent="0.25">
      <c r="A600">
        <v>599</v>
      </c>
      <c r="D600" s="5">
        <v>3</v>
      </c>
    </row>
    <row r="601" spans="1:6" x14ac:dyDescent="0.25">
      <c r="A601">
        <v>600</v>
      </c>
      <c r="D601" s="5">
        <v>3</v>
      </c>
      <c r="E601" s="4">
        <v>4</v>
      </c>
    </row>
    <row r="602" spans="1:6" x14ac:dyDescent="0.25">
      <c r="A602">
        <v>601</v>
      </c>
      <c r="D602" s="5">
        <v>3</v>
      </c>
      <c r="E602" s="4">
        <v>4</v>
      </c>
    </row>
    <row r="603" spans="1:6" x14ac:dyDescent="0.25">
      <c r="A603">
        <v>602</v>
      </c>
      <c r="D603" s="5">
        <v>3</v>
      </c>
      <c r="E603" s="4">
        <v>4</v>
      </c>
    </row>
    <row r="604" spans="1:6" x14ac:dyDescent="0.25">
      <c r="A604">
        <v>603</v>
      </c>
      <c r="D604" s="5">
        <v>3</v>
      </c>
      <c r="E604" s="4">
        <v>4</v>
      </c>
    </row>
    <row r="605" spans="1:6" x14ac:dyDescent="0.25">
      <c r="A605">
        <v>604</v>
      </c>
      <c r="B605" s="3">
        <v>1</v>
      </c>
      <c r="D605" s="5">
        <v>3</v>
      </c>
      <c r="E605" s="4">
        <v>4</v>
      </c>
    </row>
    <row r="606" spans="1:6" x14ac:dyDescent="0.25">
      <c r="A606">
        <v>605</v>
      </c>
      <c r="B606" s="3">
        <v>1</v>
      </c>
      <c r="D606" s="5">
        <v>3</v>
      </c>
      <c r="E606" s="4">
        <v>4</v>
      </c>
      <c r="F606" t="s">
        <v>22</v>
      </c>
    </row>
    <row r="607" spans="1:6" x14ac:dyDescent="0.25">
      <c r="A607">
        <v>606</v>
      </c>
    </row>
    <row r="608" spans="1:6" x14ac:dyDescent="0.25">
      <c r="A608">
        <v>607</v>
      </c>
    </row>
    <row r="609" spans="1:6" x14ac:dyDescent="0.25">
      <c r="A609">
        <v>608</v>
      </c>
      <c r="F609" t="s">
        <v>22</v>
      </c>
    </row>
    <row r="610" spans="1:6" x14ac:dyDescent="0.25">
      <c r="A610">
        <v>609</v>
      </c>
      <c r="B610" s="3">
        <v>1</v>
      </c>
    </row>
    <row r="611" spans="1:6" x14ac:dyDescent="0.25">
      <c r="A611">
        <v>610</v>
      </c>
      <c r="B611" s="3">
        <v>1</v>
      </c>
    </row>
    <row r="612" spans="1:6" x14ac:dyDescent="0.25">
      <c r="A612">
        <v>611</v>
      </c>
      <c r="B612" s="3">
        <v>1</v>
      </c>
    </row>
    <row r="613" spans="1:6" x14ac:dyDescent="0.25">
      <c r="A613">
        <v>612</v>
      </c>
      <c r="B613" s="3">
        <v>1</v>
      </c>
    </row>
    <row r="614" spans="1:6" x14ac:dyDescent="0.25">
      <c r="A614">
        <v>613</v>
      </c>
      <c r="B614" s="3">
        <v>1</v>
      </c>
    </row>
    <row r="615" spans="1:6" x14ac:dyDescent="0.25">
      <c r="A615">
        <v>614</v>
      </c>
      <c r="B615" s="3">
        <v>1</v>
      </c>
    </row>
    <row r="616" spans="1:6" x14ac:dyDescent="0.25">
      <c r="A616">
        <v>615</v>
      </c>
      <c r="B616" s="3">
        <v>1</v>
      </c>
    </row>
    <row r="617" spans="1:6" x14ac:dyDescent="0.25">
      <c r="A617">
        <v>616</v>
      </c>
      <c r="B617" s="3">
        <v>1</v>
      </c>
    </row>
    <row r="618" spans="1:6" x14ac:dyDescent="0.25">
      <c r="A618">
        <v>617</v>
      </c>
      <c r="B618" s="3">
        <v>1</v>
      </c>
      <c r="C618" s="2">
        <v>2</v>
      </c>
    </row>
    <row r="619" spans="1:6" x14ac:dyDescent="0.25">
      <c r="A619">
        <v>618</v>
      </c>
      <c r="B619" s="3">
        <v>1</v>
      </c>
      <c r="C619" s="2">
        <v>2</v>
      </c>
    </row>
    <row r="620" spans="1:6" x14ac:dyDescent="0.25">
      <c r="A620">
        <v>619</v>
      </c>
      <c r="B620" s="3">
        <v>1</v>
      </c>
      <c r="C620" s="2">
        <v>2</v>
      </c>
    </row>
    <row r="621" spans="1:6" x14ac:dyDescent="0.25">
      <c r="A621">
        <v>620</v>
      </c>
      <c r="B621" s="3">
        <v>1</v>
      </c>
      <c r="C621" s="2">
        <v>2</v>
      </c>
    </row>
    <row r="622" spans="1:6" x14ac:dyDescent="0.25">
      <c r="A622">
        <v>621</v>
      </c>
      <c r="B622" s="3">
        <v>1</v>
      </c>
      <c r="C622" s="2">
        <v>2</v>
      </c>
    </row>
    <row r="623" spans="1:6" x14ac:dyDescent="0.25">
      <c r="A623">
        <v>622</v>
      </c>
      <c r="C623" s="2">
        <v>2</v>
      </c>
      <c r="D623" s="5">
        <v>3</v>
      </c>
    </row>
    <row r="624" spans="1:6" x14ac:dyDescent="0.25">
      <c r="A624">
        <v>623</v>
      </c>
      <c r="C624" s="2">
        <v>2</v>
      </c>
      <c r="D624" s="5">
        <v>3</v>
      </c>
    </row>
    <row r="625" spans="1:5" x14ac:dyDescent="0.25">
      <c r="A625">
        <v>624</v>
      </c>
      <c r="C625" s="2">
        <v>2</v>
      </c>
      <c r="D625" s="5">
        <v>3</v>
      </c>
    </row>
    <row r="626" spans="1:5" x14ac:dyDescent="0.25">
      <c r="A626">
        <v>625</v>
      </c>
      <c r="C626" s="2">
        <v>2</v>
      </c>
      <c r="D626" s="5">
        <v>3</v>
      </c>
    </row>
    <row r="627" spans="1:5" x14ac:dyDescent="0.25">
      <c r="A627">
        <v>626</v>
      </c>
      <c r="C627" s="2">
        <v>2</v>
      </c>
      <c r="D627" s="5">
        <v>3</v>
      </c>
    </row>
    <row r="628" spans="1:5" x14ac:dyDescent="0.25">
      <c r="A628">
        <v>627</v>
      </c>
      <c r="C628" s="2">
        <v>2</v>
      </c>
      <c r="D628" s="5">
        <v>3</v>
      </c>
      <c r="E628" s="4">
        <v>4</v>
      </c>
    </row>
    <row r="629" spans="1:5" x14ac:dyDescent="0.25">
      <c r="A629">
        <v>628</v>
      </c>
      <c r="D629" s="5">
        <v>3</v>
      </c>
      <c r="E629" s="4">
        <v>4</v>
      </c>
    </row>
    <row r="630" spans="1:5" x14ac:dyDescent="0.25">
      <c r="A630">
        <v>629</v>
      </c>
      <c r="D630" s="5">
        <v>3</v>
      </c>
      <c r="E630" s="4">
        <v>4</v>
      </c>
    </row>
    <row r="631" spans="1:5" x14ac:dyDescent="0.25">
      <c r="A631">
        <v>630</v>
      </c>
      <c r="D631" s="5">
        <v>3</v>
      </c>
      <c r="E631" s="4">
        <v>4</v>
      </c>
    </row>
    <row r="632" spans="1:5" x14ac:dyDescent="0.25">
      <c r="A632">
        <v>631</v>
      </c>
      <c r="D632" s="5">
        <v>3</v>
      </c>
      <c r="E632" s="4">
        <v>4</v>
      </c>
    </row>
    <row r="633" spans="1:5" x14ac:dyDescent="0.25">
      <c r="A633">
        <v>632</v>
      </c>
      <c r="D633" s="5">
        <v>3</v>
      </c>
      <c r="E633" s="4">
        <v>4</v>
      </c>
    </row>
    <row r="634" spans="1:5" x14ac:dyDescent="0.25">
      <c r="A634">
        <v>633</v>
      </c>
      <c r="D634" s="5">
        <v>3</v>
      </c>
      <c r="E634" s="4">
        <v>4</v>
      </c>
    </row>
    <row r="635" spans="1:5" x14ac:dyDescent="0.25">
      <c r="A635">
        <v>634</v>
      </c>
      <c r="E635" s="4">
        <v>4</v>
      </c>
    </row>
    <row r="636" spans="1:5" x14ac:dyDescent="0.25">
      <c r="A636">
        <v>635</v>
      </c>
      <c r="B636" s="3">
        <v>1</v>
      </c>
      <c r="E636" s="4">
        <v>4</v>
      </c>
    </row>
    <row r="637" spans="1:5" x14ac:dyDescent="0.25">
      <c r="A637">
        <v>636</v>
      </c>
      <c r="B637" s="3">
        <v>1</v>
      </c>
      <c r="E637" s="4">
        <v>4</v>
      </c>
    </row>
    <row r="638" spans="1:5" x14ac:dyDescent="0.25">
      <c r="A638">
        <v>637</v>
      </c>
      <c r="B638" s="3">
        <v>1</v>
      </c>
    </row>
    <row r="639" spans="1:5" x14ac:dyDescent="0.25">
      <c r="A639">
        <v>638</v>
      </c>
      <c r="B639" s="3">
        <v>1</v>
      </c>
    </row>
    <row r="640" spans="1:5" x14ac:dyDescent="0.25">
      <c r="A640">
        <v>639</v>
      </c>
      <c r="B640" s="3">
        <v>1</v>
      </c>
    </row>
    <row r="641" spans="1:5" x14ac:dyDescent="0.25">
      <c r="A641">
        <v>640</v>
      </c>
      <c r="B641" s="3">
        <v>1</v>
      </c>
    </row>
    <row r="642" spans="1:5" x14ac:dyDescent="0.25">
      <c r="A642">
        <v>641</v>
      </c>
      <c r="B642" s="3">
        <v>1</v>
      </c>
      <c r="C642" s="2">
        <v>2</v>
      </c>
    </row>
    <row r="643" spans="1:5" x14ac:dyDescent="0.25">
      <c r="A643">
        <v>642</v>
      </c>
      <c r="B643" s="3">
        <v>1</v>
      </c>
      <c r="C643" s="2">
        <v>2</v>
      </c>
    </row>
    <row r="644" spans="1:5" x14ac:dyDescent="0.25">
      <c r="A644">
        <v>643</v>
      </c>
      <c r="B644" s="3">
        <v>1</v>
      </c>
      <c r="C644" s="2">
        <v>2</v>
      </c>
    </row>
    <row r="645" spans="1:5" x14ac:dyDescent="0.25">
      <c r="A645">
        <v>644</v>
      </c>
      <c r="B645" s="3">
        <v>1</v>
      </c>
      <c r="C645" s="2">
        <v>2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</row>
    <row r="648" spans="1:5" x14ac:dyDescent="0.25">
      <c r="A648">
        <v>647</v>
      </c>
      <c r="C648" s="2">
        <v>2</v>
      </c>
      <c r="D648" s="5">
        <v>3</v>
      </c>
    </row>
    <row r="649" spans="1:5" x14ac:dyDescent="0.25">
      <c r="A649">
        <v>648</v>
      </c>
      <c r="C649" s="2">
        <v>2</v>
      </c>
      <c r="D649" s="5">
        <v>3</v>
      </c>
    </row>
    <row r="650" spans="1:5" x14ac:dyDescent="0.25">
      <c r="A650">
        <v>649</v>
      </c>
      <c r="C650" s="2">
        <v>2</v>
      </c>
      <c r="D650" s="5">
        <v>3</v>
      </c>
    </row>
    <row r="651" spans="1:5" x14ac:dyDescent="0.25">
      <c r="A651">
        <v>650</v>
      </c>
      <c r="D651" s="5">
        <v>3</v>
      </c>
      <c r="E651" s="4">
        <v>4</v>
      </c>
    </row>
    <row r="652" spans="1:5" x14ac:dyDescent="0.25">
      <c r="A652">
        <v>651</v>
      </c>
      <c r="D652" s="5">
        <v>3</v>
      </c>
      <c r="E652" s="4">
        <v>4</v>
      </c>
    </row>
    <row r="653" spans="1:5" x14ac:dyDescent="0.25">
      <c r="A653">
        <v>652</v>
      </c>
      <c r="D653" s="5">
        <v>3</v>
      </c>
      <c r="E653" s="4">
        <v>4</v>
      </c>
    </row>
    <row r="654" spans="1:5" x14ac:dyDescent="0.25">
      <c r="A654">
        <v>653</v>
      </c>
      <c r="D654" s="5">
        <v>3</v>
      </c>
      <c r="E654" s="4">
        <v>4</v>
      </c>
    </row>
    <row r="655" spans="1:5" x14ac:dyDescent="0.25">
      <c r="A655">
        <v>654</v>
      </c>
      <c r="D655" s="5">
        <v>3</v>
      </c>
      <c r="E655" s="4">
        <v>4</v>
      </c>
    </row>
    <row r="656" spans="1:5" x14ac:dyDescent="0.25">
      <c r="A656">
        <v>655</v>
      </c>
      <c r="D656" s="5">
        <v>3</v>
      </c>
      <c r="E656" s="4">
        <v>4</v>
      </c>
    </row>
    <row r="657" spans="1:5" x14ac:dyDescent="0.25">
      <c r="A657">
        <v>656</v>
      </c>
      <c r="E657" s="4">
        <v>4</v>
      </c>
    </row>
    <row r="658" spans="1:5" x14ac:dyDescent="0.25">
      <c r="A658">
        <v>657</v>
      </c>
      <c r="B658" s="3">
        <v>1</v>
      </c>
      <c r="E658" s="4">
        <v>4</v>
      </c>
    </row>
    <row r="659" spans="1:5" x14ac:dyDescent="0.25">
      <c r="A659">
        <v>658</v>
      </c>
      <c r="B659" s="3">
        <v>1</v>
      </c>
      <c r="E659" s="4">
        <v>4</v>
      </c>
    </row>
    <row r="660" spans="1:5" x14ac:dyDescent="0.25">
      <c r="A660">
        <v>659</v>
      </c>
      <c r="B660" s="3">
        <v>1</v>
      </c>
    </row>
    <row r="661" spans="1:5" x14ac:dyDescent="0.25">
      <c r="A661">
        <v>660</v>
      </c>
      <c r="B661" s="3">
        <v>1</v>
      </c>
    </row>
    <row r="662" spans="1:5" x14ac:dyDescent="0.25">
      <c r="A662">
        <v>661</v>
      </c>
      <c r="B662" s="3">
        <v>1</v>
      </c>
    </row>
    <row r="663" spans="1:5" x14ac:dyDescent="0.25">
      <c r="A663">
        <v>662</v>
      </c>
      <c r="B663" s="3">
        <v>1</v>
      </c>
    </row>
    <row r="664" spans="1:5" x14ac:dyDescent="0.25">
      <c r="A664">
        <v>663</v>
      </c>
      <c r="B664" s="3">
        <v>1</v>
      </c>
    </row>
    <row r="665" spans="1:5" x14ac:dyDescent="0.25">
      <c r="A665">
        <v>664</v>
      </c>
      <c r="B665" s="3">
        <v>1</v>
      </c>
      <c r="C665" s="2">
        <v>2</v>
      </c>
    </row>
    <row r="666" spans="1:5" x14ac:dyDescent="0.25">
      <c r="A666">
        <v>665</v>
      </c>
      <c r="B666" s="3">
        <v>1</v>
      </c>
      <c r="C666" s="2">
        <v>2</v>
      </c>
    </row>
    <row r="667" spans="1:5" x14ac:dyDescent="0.25">
      <c r="A667">
        <v>666</v>
      </c>
      <c r="B667" s="3">
        <v>1</v>
      </c>
      <c r="C667" s="2">
        <v>2</v>
      </c>
    </row>
    <row r="668" spans="1:5" x14ac:dyDescent="0.25">
      <c r="A668">
        <v>667</v>
      </c>
      <c r="C668" s="2">
        <v>2</v>
      </c>
    </row>
    <row r="669" spans="1:5" x14ac:dyDescent="0.25">
      <c r="A669">
        <v>668</v>
      </c>
      <c r="C669" s="2">
        <v>2</v>
      </c>
    </row>
    <row r="670" spans="1:5" x14ac:dyDescent="0.25">
      <c r="A670">
        <v>669</v>
      </c>
      <c r="C670" s="2">
        <v>2</v>
      </c>
      <c r="D670" s="5">
        <v>3</v>
      </c>
    </row>
    <row r="671" spans="1:5" x14ac:dyDescent="0.25">
      <c r="A671">
        <v>670</v>
      </c>
      <c r="C671" s="2">
        <v>2</v>
      </c>
      <c r="D671" s="5">
        <v>3</v>
      </c>
    </row>
    <row r="672" spans="1:5" x14ac:dyDescent="0.25">
      <c r="A672">
        <v>671</v>
      </c>
      <c r="C672" s="2">
        <v>2</v>
      </c>
      <c r="D672" s="5">
        <v>3</v>
      </c>
      <c r="E672" s="4">
        <v>4</v>
      </c>
    </row>
    <row r="673" spans="1:5" x14ac:dyDescent="0.25">
      <c r="A673">
        <v>672</v>
      </c>
      <c r="D673" s="5">
        <v>3</v>
      </c>
      <c r="E673" s="4">
        <v>4</v>
      </c>
    </row>
    <row r="674" spans="1:5" x14ac:dyDescent="0.25">
      <c r="A674">
        <v>673</v>
      </c>
      <c r="D674" s="5">
        <v>3</v>
      </c>
      <c r="E674" s="4">
        <v>4</v>
      </c>
    </row>
    <row r="675" spans="1:5" x14ac:dyDescent="0.25">
      <c r="A675">
        <v>674</v>
      </c>
      <c r="D675" s="5">
        <v>3</v>
      </c>
      <c r="E675" s="4">
        <v>4</v>
      </c>
    </row>
    <row r="676" spans="1:5" x14ac:dyDescent="0.25">
      <c r="A676">
        <v>675</v>
      </c>
      <c r="D676" s="5">
        <v>3</v>
      </c>
      <c r="E676" s="4">
        <v>4</v>
      </c>
    </row>
    <row r="677" spans="1:5" x14ac:dyDescent="0.25">
      <c r="A677">
        <v>676</v>
      </c>
      <c r="D677" s="5">
        <v>3</v>
      </c>
      <c r="E677" s="4">
        <v>4</v>
      </c>
    </row>
    <row r="678" spans="1:5" x14ac:dyDescent="0.25">
      <c r="A678">
        <v>677</v>
      </c>
      <c r="D678" s="5">
        <v>3</v>
      </c>
      <c r="E678" s="4">
        <v>4</v>
      </c>
    </row>
    <row r="679" spans="1:5" x14ac:dyDescent="0.25">
      <c r="A679">
        <v>678</v>
      </c>
      <c r="E679" s="4">
        <v>4</v>
      </c>
    </row>
    <row r="680" spans="1:5" x14ac:dyDescent="0.25">
      <c r="A680">
        <v>679</v>
      </c>
      <c r="E680" s="4">
        <v>4</v>
      </c>
    </row>
    <row r="681" spans="1:5" x14ac:dyDescent="0.25">
      <c r="A681">
        <v>680</v>
      </c>
      <c r="E681" s="4">
        <v>4</v>
      </c>
    </row>
    <row r="682" spans="1:5" x14ac:dyDescent="0.25">
      <c r="A682">
        <v>681</v>
      </c>
      <c r="B682" s="3">
        <v>1</v>
      </c>
    </row>
    <row r="683" spans="1:5" x14ac:dyDescent="0.25">
      <c r="A683">
        <v>682</v>
      </c>
      <c r="B683" s="3">
        <v>1</v>
      </c>
    </row>
    <row r="684" spans="1:5" x14ac:dyDescent="0.25">
      <c r="A684">
        <v>683</v>
      </c>
      <c r="B684" s="3">
        <v>1</v>
      </c>
    </row>
    <row r="685" spans="1:5" x14ac:dyDescent="0.25">
      <c r="A685">
        <v>684</v>
      </c>
      <c r="B685" s="3">
        <v>1</v>
      </c>
    </row>
    <row r="686" spans="1:5" x14ac:dyDescent="0.25">
      <c r="A686">
        <v>685</v>
      </c>
      <c r="B686" s="3">
        <v>1</v>
      </c>
    </row>
    <row r="687" spans="1:5" x14ac:dyDescent="0.25">
      <c r="A687">
        <v>686</v>
      </c>
      <c r="B687" s="3">
        <v>1</v>
      </c>
      <c r="C687" s="2">
        <v>2</v>
      </c>
    </row>
    <row r="688" spans="1:5" x14ac:dyDescent="0.25">
      <c r="A688">
        <v>687</v>
      </c>
      <c r="B688" s="3">
        <v>1</v>
      </c>
      <c r="C688" s="2">
        <v>2</v>
      </c>
    </row>
    <row r="689" spans="1:5" x14ac:dyDescent="0.25">
      <c r="A689">
        <v>688</v>
      </c>
      <c r="B689" s="3">
        <v>1</v>
      </c>
      <c r="C689" s="2">
        <v>2</v>
      </c>
    </row>
    <row r="690" spans="1:5" x14ac:dyDescent="0.25">
      <c r="A690">
        <v>689</v>
      </c>
      <c r="B690" s="3">
        <v>1</v>
      </c>
      <c r="C690" s="2">
        <v>2</v>
      </c>
    </row>
    <row r="691" spans="1:5" x14ac:dyDescent="0.25">
      <c r="A691">
        <v>690</v>
      </c>
      <c r="C691" s="2">
        <v>2</v>
      </c>
    </row>
    <row r="692" spans="1:5" x14ac:dyDescent="0.25">
      <c r="A692">
        <v>691</v>
      </c>
      <c r="C692" s="2">
        <v>2</v>
      </c>
      <c r="D692" s="5">
        <v>3</v>
      </c>
    </row>
    <row r="693" spans="1:5" x14ac:dyDescent="0.25">
      <c r="A693">
        <v>692</v>
      </c>
      <c r="C693" s="2">
        <v>2</v>
      </c>
      <c r="D693" s="5">
        <v>3</v>
      </c>
      <c r="E693" s="4">
        <v>4</v>
      </c>
    </row>
    <row r="694" spans="1:5" x14ac:dyDescent="0.25">
      <c r="A694">
        <v>693</v>
      </c>
      <c r="D694" s="5">
        <v>3</v>
      </c>
      <c r="E694" s="4">
        <v>4</v>
      </c>
    </row>
    <row r="695" spans="1:5" x14ac:dyDescent="0.25">
      <c r="A695">
        <v>694</v>
      </c>
      <c r="D695" s="5">
        <v>3</v>
      </c>
      <c r="E695" s="4">
        <v>4</v>
      </c>
    </row>
    <row r="696" spans="1:5" x14ac:dyDescent="0.25">
      <c r="A696">
        <v>695</v>
      </c>
      <c r="D696" s="5">
        <v>3</v>
      </c>
      <c r="E696" s="4">
        <v>4</v>
      </c>
    </row>
    <row r="697" spans="1:5" x14ac:dyDescent="0.25">
      <c r="A697">
        <v>696</v>
      </c>
      <c r="D697" s="5">
        <v>3</v>
      </c>
      <c r="E697" s="4">
        <v>4</v>
      </c>
    </row>
    <row r="698" spans="1:5" x14ac:dyDescent="0.25">
      <c r="A698">
        <v>697</v>
      </c>
      <c r="D698" s="5">
        <v>3</v>
      </c>
      <c r="E698" s="4">
        <v>4</v>
      </c>
    </row>
    <row r="699" spans="1:5" x14ac:dyDescent="0.25">
      <c r="A699">
        <v>698</v>
      </c>
      <c r="D699" s="5">
        <v>3</v>
      </c>
      <c r="E699" s="4">
        <v>4</v>
      </c>
    </row>
    <row r="700" spans="1:5" x14ac:dyDescent="0.25">
      <c r="A700">
        <v>699</v>
      </c>
      <c r="E700" s="4">
        <v>4</v>
      </c>
    </row>
    <row r="701" spans="1:5" x14ac:dyDescent="0.25">
      <c r="A701">
        <v>700</v>
      </c>
      <c r="E701" s="4">
        <v>4</v>
      </c>
    </row>
    <row r="702" spans="1:5" x14ac:dyDescent="0.25">
      <c r="A702">
        <v>701</v>
      </c>
    </row>
    <row r="703" spans="1:5" x14ac:dyDescent="0.25">
      <c r="A703">
        <v>702</v>
      </c>
      <c r="B703" s="3">
        <v>1</v>
      </c>
    </row>
    <row r="704" spans="1:5" x14ac:dyDescent="0.25">
      <c r="A704">
        <v>703</v>
      </c>
      <c r="B704" s="3">
        <v>1</v>
      </c>
    </row>
    <row r="705" spans="1:5" x14ac:dyDescent="0.25">
      <c r="A705">
        <v>704</v>
      </c>
      <c r="B705" s="3">
        <v>1</v>
      </c>
    </row>
    <row r="706" spans="1:5" x14ac:dyDescent="0.25">
      <c r="A706">
        <v>705</v>
      </c>
      <c r="B706" s="3">
        <v>1</v>
      </c>
    </row>
    <row r="707" spans="1:5" x14ac:dyDescent="0.25">
      <c r="A707">
        <v>706</v>
      </c>
      <c r="B707" s="3">
        <v>1</v>
      </c>
    </row>
    <row r="708" spans="1:5" x14ac:dyDescent="0.25">
      <c r="A708">
        <v>707</v>
      </c>
      <c r="B708" s="3">
        <v>1</v>
      </c>
      <c r="C708" s="2">
        <v>2</v>
      </c>
    </row>
    <row r="709" spans="1:5" x14ac:dyDescent="0.25">
      <c r="A709">
        <v>708</v>
      </c>
      <c r="B709" s="3">
        <v>1</v>
      </c>
      <c r="C709" s="2">
        <v>2</v>
      </c>
    </row>
    <row r="710" spans="1:5" x14ac:dyDescent="0.25">
      <c r="A710">
        <v>709</v>
      </c>
      <c r="B710" s="3">
        <v>1</v>
      </c>
      <c r="C710" s="2">
        <v>2</v>
      </c>
    </row>
    <row r="711" spans="1:5" x14ac:dyDescent="0.25">
      <c r="A711">
        <v>710</v>
      </c>
      <c r="C711" s="2">
        <v>2</v>
      </c>
    </row>
    <row r="712" spans="1:5" x14ac:dyDescent="0.25">
      <c r="A712">
        <v>711</v>
      </c>
      <c r="C712" s="2">
        <v>2</v>
      </c>
    </row>
    <row r="713" spans="1:5" x14ac:dyDescent="0.25">
      <c r="A713">
        <v>712</v>
      </c>
      <c r="C713" s="2">
        <v>2</v>
      </c>
      <c r="D713" s="5">
        <v>3</v>
      </c>
    </row>
    <row r="714" spans="1:5" x14ac:dyDescent="0.25">
      <c r="A714">
        <v>713</v>
      </c>
      <c r="D714" s="5">
        <v>3</v>
      </c>
    </row>
    <row r="715" spans="1:5" x14ac:dyDescent="0.25">
      <c r="A715">
        <v>714</v>
      </c>
      <c r="D715" s="5">
        <v>3</v>
      </c>
      <c r="E715" s="4">
        <v>4</v>
      </c>
    </row>
    <row r="716" spans="1:5" x14ac:dyDescent="0.25">
      <c r="A716">
        <v>715</v>
      </c>
      <c r="D716" s="5">
        <v>3</v>
      </c>
      <c r="E716" s="4">
        <v>4</v>
      </c>
    </row>
    <row r="717" spans="1:5" x14ac:dyDescent="0.25">
      <c r="A717">
        <v>716</v>
      </c>
      <c r="D717" s="5">
        <v>3</v>
      </c>
      <c r="E717" s="4">
        <v>4</v>
      </c>
    </row>
    <row r="718" spans="1:5" x14ac:dyDescent="0.25">
      <c r="A718">
        <v>717</v>
      </c>
      <c r="D718" s="5">
        <v>3</v>
      </c>
      <c r="E718" s="4">
        <v>4</v>
      </c>
    </row>
    <row r="719" spans="1:5" x14ac:dyDescent="0.25">
      <c r="A719">
        <v>718</v>
      </c>
      <c r="D719" s="5">
        <v>3</v>
      </c>
      <c r="E719" s="4">
        <v>4</v>
      </c>
    </row>
    <row r="720" spans="1:5" x14ac:dyDescent="0.25">
      <c r="A720">
        <v>719</v>
      </c>
      <c r="D720" s="5">
        <v>3</v>
      </c>
      <c r="E720" s="4">
        <v>4</v>
      </c>
    </row>
    <row r="721" spans="1:5" x14ac:dyDescent="0.25">
      <c r="A721">
        <v>720</v>
      </c>
      <c r="E721" s="4">
        <v>4</v>
      </c>
    </row>
    <row r="722" spans="1:5" x14ac:dyDescent="0.25">
      <c r="A722">
        <v>721</v>
      </c>
    </row>
    <row r="723" spans="1:5" x14ac:dyDescent="0.25">
      <c r="A723">
        <v>722</v>
      </c>
    </row>
    <row r="724" spans="1:5" x14ac:dyDescent="0.25">
      <c r="A724">
        <v>723</v>
      </c>
      <c r="B724" s="3">
        <v>1</v>
      </c>
    </row>
    <row r="725" spans="1:5" x14ac:dyDescent="0.25">
      <c r="A725">
        <v>724</v>
      </c>
      <c r="B725" s="3">
        <v>1</v>
      </c>
    </row>
    <row r="726" spans="1:5" x14ac:dyDescent="0.25">
      <c r="A726">
        <v>725</v>
      </c>
      <c r="B726" s="3">
        <v>1</v>
      </c>
    </row>
    <row r="727" spans="1:5" x14ac:dyDescent="0.25">
      <c r="A727">
        <v>726</v>
      </c>
      <c r="B727" s="3">
        <v>1</v>
      </c>
      <c r="C727" s="2">
        <v>2</v>
      </c>
    </row>
    <row r="728" spans="1:5" x14ac:dyDescent="0.25">
      <c r="A728">
        <v>727</v>
      </c>
      <c r="B728" s="3">
        <v>1</v>
      </c>
      <c r="C728" s="2">
        <v>2</v>
      </c>
    </row>
    <row r="729" spans="1:5" x14ac:dyDescent="0.25">
      <c r="A729">
        <v>728</v>
      </c>
      <c r="B729" s="3">
        <v>1</v>
      </c>
      <c r="C729" s="2">
        <v>2</v>
      </c>
    </row>
    <row r="730" spans="1:5" x14ac:dyDescent="0.25">
      <c r="A730">
        <v>729</v>
      </c>
      <c r="B730" s="3">
        <v>1</v>
      </c>
      <c r="C730" s="2">
        <v>2</v>
      </c>
    </row>
    <row r="731" spans="1:5" x14ac:dyDescent="0.25">
      <c r="A731">
        <v>730</v>
      </c>
      <c r="B731" s="3">
        <v>1</v>
      </c>
      <c r="C731" s="2">
        <v>2</v>
      </c>
    </row>
    <row r="732" spans="1:5" x14ac:dyDescent="0.25">
      <c r="A732">
        <v>731</v>
      </c>
      <c r="C732" s="2">
        <v>2</v>
      </c>
    </row>
    <row r="733" spans="1:5" x14ac:dyDescent="0.25">
      <c r="A733">
        <v>732</v>
      </c>
      <c r="C733" s="2">
        <v>2</v>
      </c>
    </row>
    <row r="734" spans="1:5" x14ac:dyDescent="0.25">
      <c r="A734">
        <v>733</v>
      </c>
      <c r="D734" s="5">
        <v>3</v>
      </c>
      <c r="E734" s="4">
        <v>4</v>
      </c>
    </row>
    <row r="735" spans="1:5" x14ac:dyDescent="0.25">
      <c r="A735">
        <v>734</v>
      </c>
      <c r="D735" s="5">
        <v>3</v>
      </c>
      <c r="E735" s="4">
        <v>4</v>
      </c>
    </row>
    <row r="736" spans="1:5" x14ac:dyDescent="0.25">
      <c r="A736">
        <v>735</v>
      </c>
      <c r="D736" s="5">
        <v>3</v>
      </c>
      <c r="E736" s="4">
        <v>4</v>
      </c>
    </row>
    <row r="737" spans="1:5" x14ac:dyDescent="0.25">
      <c r="A737">
        <v>736</v>
      </c>
      <c r="D737" s="5">
        <v>3</v>
      </c>
      <c r="E737" s="4">
        <v>4</v>
      </c>
    </row>
    <row r="738" spans="1:5" x14ac:dyDescent="0.25">
      <c r="A738">
        <v>737</v>
      </c>
      <c r="D738" s="5">
        <v>3</v>
      </c>
      <c r="E738" s="4">
        <v>4</v>
      </c>
    </row>
    <row r="739" spans="1:5" x14ac:dyDescent="0.25">
      <c r="A739">
        <v>738</v>
      </c>
      <c r="D739" s="5">
        <v>3</v>
      </c>
      <c r="E739" s="4">
        <v>4</v>
      </c>
    </row>
    <row r="740" spans="1:5" x14ac:dyDescent="0.25">
      <c r="A740">
        <v>739</v>
      </c>
      <c r="D740" s="5">
        <v>3</v>
      </c>
      <c r="E740" s="4">
        <v>4</v>
      </c>
    </row>
    <row r="741" spans="1:5" x14ac:dyDescent="0.25">
      <c r="A741">
        <v>740</v>
      </c>
      <c r="D741" s="5">
        <v>3</v>
      </c>
      <c r="E741" s="4">
        <v>4</v>
      </c>
    </row>
    <row r="742" spans="1:5" x14ac:dyDescent="0.25">
      <c r="A742">
        <v>741</v>
      </c>
      <c r="E742" s="4">
        <v>4</v>
      </c>
    </row>
    <row r="743" spans="1:5" x14ac:dyDescent="0.25">
      <c r="A743">
        <v>742</v>
      </c>
    </row>
    <row r="744" spans="1:5" x14ac:dyDescent="0.25">
      <c r="A744">
        <v>743</v>
      </c>
      <c r="B744" s="3">
        <v>1</v>
      </c>
    </row>
    <row r="745" spans="1:5" x14ac:dyDescent="0.25">
      <c r="A745">
        <v>744</v>
      </c>
      <c r="B745" s="3">
        <v>1</v>
      </c>
    </row>
    <row r="746" spans="1:5" x14ac:dyDescent="0.25">
      <c r="A746">
        <v>745</v>
      </c>
      <c r="B746" s="3">
        <v>1</v>
      </c>
    </row>
    <row r="747" spans="1:5" x14ac:dyDescent="0.25">
      <c r="A747">
        <v>746</v>
      </c>
      <c r="B747" s="3">
        <v>1</v>
      </c>
      <c r="C747" s="2">
        <v>2</v>
      </c>
    </row>
    <row r="748" spans="1:5" x14ac:dyDescent="0.25">
      <c r="A748">
        <v>747</v>
      </c>
      <c r="B748" s="3">
        <v>1</v>
      </c>
      <c r="C748" s="2">
        <v>2</v>
      </c>
    </row>
    <row r="749" spans="1:5" x14ac:dyDescent="0.25">
      <c r="A749">
        <v>748</v>
      </c>
      <c r="B749" s="3">
        <v>1</v>
      </c>
      <c r="C749" s="2">
        <v>2</v>
      </c>
    </row>
    <row r="750" spans="1:5" x14ac:dyDescent="0.25">
      <c r="A750">
        <v>749</v>
      </c>
      <c r="B750" s="3">
        <v>1</v>
      </c>
      <c r="C750" s="2">
        <v>2</v>
      </c>
    </row>
    <row r="751" spans="1:5" x14ac:dyDescent="0.25">
      <c r="A751">
        <v>750</v>
      </c>
      <c r="C751" s="2">
        <v>2</v>
      </c>
    </row>
    <row r="752" spans="1:5" x14ac:dyDescent="0.25">
      <c r="A752">
        <v>751</v>
      </c>
      <c r="C752" s="2">
        <v>2</v>
      </c>
    </row>
    <row r="753" spans="1:5" x14ac:dyDescent="0.25">
      <c r="A753">
        <v>752</v>
      </c>
      <c r="C753" s="2">
        <v>2</v>
      </c>
    </row>
    <row r="754" spans="1:5" x14ac:dyDescent="0.25">
      <c r="A754">
        <v>753</v>
      </c>
      <c r="D754" s="5">
        <v>3</v>
      </c>
    </row>
    <row r="755" spans="1:5" x14ac:dyDescent="0.25">
      <c r="A755">
        <v>754</v>
      </c>
      <c r="D755" s="5">
        <v>3</v>
      </c>
      <c r="E755" s="4">
        <v>4</v>
      </c>
    </row>
    <row r="756" spans="1:5" x14ac:dyDescent="0.25">
      <c r="A756">
        <v>755</v>
      </c>
      <c r="D756" s="5">
        <v>3</v>
      </c>
      <c r="E756" s="4">
        <v>4</v>
      </c>
    </row>
    <row r="757" spans="1:5" x14ac:dyDescent="0.25">
      <c r="A757">
        <v>756</v>
      </c>
      <c r="D757" s="5">
        <v>3</v>
      </c>
      <c r="E757" s="4">
        <v>4</v>
      </c>
    </row>
    <row r="758" spans="1:5" x14ac:dyDescent="0.25">
      <c r="A758">
        <v>757</v>
      </c>
      <c r="D758" s="5">
        <v>3</v>
      </c>
      <c r="E758" s="4">
        <v>4</v>
      </c>
    </row>
    <row r="759" spans="1:5" x14ac:dyDescent="0.25">
      <c r="A759">
        <v>758</v>
      </c>
      <c r="D759" s="5">
        <v>3</v>
      </c>
      <c r="E759" s="4">
        <v>4</v>
      </c>
    </row>
    <row r="760" spans="1:5" x14ac:dyDescent="0.25">
      <c r="A760">
        <v>759</v>
      </c>
      <c r="D760" s="5">
        <v>3</v>
      </c>
      <c r="E760" s="4">
        <v>4</v>
      </c>
    </row>
    <row r="761" spans="1:5" x14ac:dyDescent="0.25">
      <c r="A761">
        <v>760</v>
      </c>
      <c r="D761" s="5">
        <v>3</v>
      </c>
      <c r="E761" s="4">
        <v>4</v>
      </c>
    </row>
    <row r="762" spans="1:5" x14ac:dyDescent="0.25">
      <c r="A762">
        <v>761</v>
      </c>
      <c r="D762" s="5">
        <v>3</v>
      </c>
      <c r="E762" s="4">
        <v>4</v>
      </c>
    </row>
    <row r="763" spans="1:5" x14ac:dyDescent="0.25">
      <c r="A763">
        <v>762</v>
      </c>
      <c r="B763" s="3">
        <v>1</v>
      </c>
      <c r="E763" s="4">
        <v>4</v>
      </c>
    </row>
    <row r="764" spans="1:5" x14ac:dyDescent="0.25">
      <c r="A764">
        <v>763</v>
      </c>
      <c r="B764" s="3">
        <v>1</v>
      </c>
    </row>
    <row r="765" spans="1:5" x14ac:dyDescent="0.25">
      <c r="A765">
        <v>764</v>
      </c>
      <c r="B765" s="3">
        <v>1</v>
      </c>
    </row>
    <row r="766" spans="1:5" x14ac:dyDescent="0.25">
      <c r="A766">
        <v>765</v>
      </c>
      <c r="B766" s="3">
        <v>1</v>
      </c>
      <c r="C766" s="2">
        <v>2</v>
      </c>
    </row>
    <row r="767" spans="1:5" x14ac:dyDescent="0.25">
      <c r="A767">
        <v>766</v>
      </c>
      <c r="B767" s="3">
        <v>1</v>
      </c>
      <c r="C767" s="2">
        <v>2</v>
      </c>
    </row>
    <row r="768" spans="1:5" x14ac:dyDescent="0.25">
      <c r="A768">
        <v>767</v>
      </c>
      <c r="B768" s="3">
        <v>1</v>
      </c>
      <c r="C768" s="2">
        <v>2</v>
      </c>
    </row>
    <row r="769" spans="1:5" x14ac:dyDescent="0.25">
      <c r="A769">
        <v>768</v>
      </c>
      <c r="B769" s="3">
        <v>1</v>
      </c>
      <c r="C769" s="2">
        <v>2</v>
      </c>
    </row>
    <row r="770" spans="1:5" x14ac:dyDescent="0.25">
      <c r="A770">
        <v>769</v>
      </c>
      <c r="B770" s="3">
        <v>1</v>
      </c>
      <c r="C770" s="2">
        <v>2</v>
      </c>
    </row>
    <row r="771" spans="1:5" x14ac:dyDescent="0.25">
      <c r="A771">
        <v>770</v>
      </c>
      <c r="C771" s="2">
        <v>2</v>
      </c>
    </row>
    <row r="772" spans="1:5" x14ac:dyDescent="0.25">
      <c r="A772">
        <v>771</v>
      </c>
      <c r="C772" s="2">
        <v>2</v>
      </c>
    </row>
    <row r="773" spans="1:5" x14ac:dyDescent="0.25">
      <c r="A773">
        <v>772</v>
      </c>
      <c r="C773" s="2">
        <v>2</v>
      </c>
    </row>
    <row r="774" spans="1:5" x14ac:dyDescent="0.25">
      <c r="A774">
        <v>773</v>
      </c>
      <c r="C774" s="2">
        <v>2</v>
      </c>
    </row>
    <row r="775" spans="1:5" x14ac:dyDescent="0.25">
      <c r="A775">
        <v>774</v>
      </c>
      <c r="D775" s="5">
        <v>3</v>
      </c>
    </row>
    <row r="776" spans="1:5" x14ac:dyDescent="0.25">
      <c r="A776">
        <v>775</v>
      </c>
      <c r="D776" s="5">
        <v>3</v>
      </c>
    </row>
    <row r="777" spans="1:5" x14ac:dyDescent="0.25">
      <c r="A777">
        <v>776</v>
      </c>
      <c r="D777" s="5">
        <v>3</v>
      </c>
    </row>
    <row r="778" spans="1:5" x14ac:dyDescent="0.25">
      <c r="A778">
        <v>777</v>
      </c>
      <c r="D778" s="5">
        <v>3</v>
      </c>
      <c r="E778" s="4">
        <v>4</v>
      </c>
    </row>
    <row r="779" spans="1:5" x14ac:dyDescent="0.25">
      <c r="A779">
        <v>778</v>
      </c>
      <c r="D779" s="5">
        <v>3</v>
      </c>
      <c r="E779" s="4">
        <v>4</v>
      </c>
    </row>
    <row r="780" spans="1:5" x14ac:dyDescent="0.25">
      <c r="A780">
        <v>779</v>
      </c>
      <c r="D780" s="5">
        <v>3</v>
      </c>
      <c r="E780" s="4">
        <v>4</v>
      </c>
    </row>
    <row r="781" spans="1:5" x14ac:dyDescent="0.25">
      <c r="A781">
        <v>780</v>
      </c>
      <c r="D781" s="5">
        <v>3</v>
      </c>
      <c r="E781" s="4">
        <v>4</v>
      </c>
    </row>
    <row r="782" spans="1:5" x14ac:dyDescent="0.25">
      <c r="A782">
        <v>781</v>
      </c>
      <c r="D782" s="5">
        <v>3</v>
      </c>
      <c r="E782" s="4">
        <v>4</v>
      </c>
    </row>
    <row r="783" spans="1:5" x14ac:dyDescent="0.25">
      <c r="A783">
        <v>782</v>
      </c>
      <c r="B783" s="3">
        <v>1</v>
      </c>
      <c r="D783" s="5">
        <v>3</v>
      </c>
      <c r="E783" s="4">
        <v>4</v>
      </c>
    </row>
    <row r="784" spans="1:5" x14ac:dyDescent="0.25">
      <c r="A784">
        <v>783</v>
      </c>
      <c r="B784" s="3">
        <v>1</v>
      </c>
      <c r="D784" s="5">
        <v>3</v>
      </c>
      <c r="E784" s="4">
        <v>4</v>
      </c>
    </row>
    <row r="785" spans="1:5" x14ac:dyDescent="0.25">
      <c r="A785">
        <v>784</v>
      </c>
      <c r="B785" s="3">
        <v>1</v>
      </c>
      <c r="D785" s="5">
        <v>3</v>
      </c>
      <c r="E785" s="4">
        <v>4</v>
      </c>
    </row>
    <row r="786" spans="1:5" x14ac:dyDescent="0.25">
      <c r="A786">
        <v>785</v>
      </c>
      <c r="B786" s="3">
        <v>1</v>
      </c>
      <c r="E786" s="4">
        <v>4</v>
      </c>
    </row>
    <row r="787" spans="1:5" x14ac:dyDescent="0.25">
      <c r="A787">
        <v>786</v>
      </c>
      <c r="B787" s="3">
        <v>1</v>
      </c>
      <c r="E787" s="4">
        <v>4</v>
      </c>
    </row>
    <row r="788" spans="1:5" x14ac:dyDescent="0.25">
      <c r="A788">
        <v>787</v>
      </c>
      <c r="B788" s="3">
        <v>1</v>
      </c>
      <c r="C788" s="2">
        <v>2</v>
      </c>
    </row>
    <row r="789" spans="1:5" x14ac:dyDescent="0.25">
      <c r="A789">
        <v>788</v>
      </c>
      <c r="B789" s="3">
        <v>1</v>
      </c>
      <c r="C789" s="2">
        <v>2</v>
      </c>
    </row>
    <row r="790" spans="1:5" x14ac:dyDescent="0.25">
      <c r="A790">
        <v>789</v>
      </c>
      <c r="B790" s="3">
        <v>1</v>
      </c>
      <c r="C790" s="2">
        <v>2</v>
      </c>
    </row>
    <row r="791" spans="1:5" x14ac:dyDescent="0.25">
      <c r="A791">
        <v>790</v>
      </c>
      <c r="B791" s="3">
        <v>1</v>
      </c>
      <c r="C791" s="2">
        <v>2</v>
      </c>
    </row>
    <row r="792" spans="1:5" x14ac:dyDescent="0.25">
      <c r="A792">
        <v>791</v>
      </c>
      <c r="B792" s="3">
        <v>1</v>
      </c>
      <c r="C792" s="2">
        <v>2</v>
      </c>
    </row>
    <row r="793" spans="1:5" x14ac:dyDescent="0.25">
      <c r="A793">
        <v>792</v>
      </c>
      <c r="B793" s="3">
        <v>1</v>
      </c>
      <c r="C793" s="2">
        <v>2</v>
      </c>
    </row>
    <row r="794" spans="1:5" x14ac:dyDescent="0.25">
      <c r="A794">
        <v>793</v>
      </c>
      <c r="C794" s="2">
        <v>2</v>
      </c>
    </row>
    <row r="795" spans="1:5" x14ac:dyDescent="0.25">
      <c r="A795">
        <v>794</v>
      </c>
      <c r="C795" s="2">
        <v>2</v>
      </c>
    </row>
    <row r="796" spans="1:5" x14ac:dyDescent="0.25">
      <c r="A796">
        <v>795</v>
      </c>
      <c r="C796" s="2">
        <v>2</v>
      </c>
    </row>
    <row r="797" spans="1:5" x14ac:dyDescent="0.25">
      <c r="A797">
        <v>796</v>
      </c>
      <c r="C797" s="2">
        <v>2</v>
      </c>
      <c r="D797" s="5">
        <v>3</v>
      </c>
    </row>
    <row r="798" spans="1:5" x14ac:dyDescent="0.25">
      <c r="A798">
        <v>797</v>
      </c>
      <c r="C798" s="2">
        <v>2</v>
      </c>
      <c r="D798" s="5">
        <v>3</v>
      </c>
    </row>
    <row r="799" spans="1:5" x14ac:dyDescent="0.25">
      <c r="A799">
        <v>798</v>
      </c>
      <c r="D799" s="5">
        <v>3</v>
      </c>
    </row>
    <row r="800" spans="1:5" x14ac:dyDescent="0.25">
      <c r="A800">
        <v>799</v>
      </c>
      <c r="D800" s="5">
        <v>3</v>
      </c>
      <c r="E800" s="4">
        <v>4</v>
      </c>
    </row>
    <row r="801" spans="1:6" x14ac:dyDescent="0.25">
      <c r="A801">
        <v>800</v>
      </c>
      <c r="D801" s="5">
        <v>3</v>
      </c>
      <c r="E801" s="4">
        <v>4</v>
      </c>
    </row>
    <row r="802" spans="1:6" x14ac:dyDescent="0.25">
      <c r="A802">
        <v>801</v>
      </c>
      <c r="D802" s="5">
        <v>3</v>
      </c>
      <c r="E802" s="4">
        <v>4</v>
      </c>
    </row>
    <row r="803" spans="1:6" x14ac:dyDescent="0.25">
      <c r="A803">
        <v>802</v>
      </c>
      <c r="D803" s="5">
        <v>3</v>
      </c>
      <c r="E803" s="4">
        <v>4</v>
      </c>
    </row>
    <row r="804" spans="1:6" x14ac:dyDescent="0.25">
      <c r="A804">
        <v>803</v>
      </c>
      <c r="D804" s="5">
        <v>3</v>
      </c>
      <c r="E804" s="4">
        <v>4</v>
      </c>
    </row>
    <row r="805" spans="1:6" x14ac:dyDescent="0.25">
      <c r="A805">
        <v>804</v>
      </c>
      <c r="D805" s="5">
        <v>3</v>
      </c>
      <c r="E805" s="4">
        <v>4</v>
      </c>
    </row>
    <row r="806" spans="1:6" x14ac:dyDescent="0.25">
      <c r="A806">
        <v>805</v>
      </c>
      <c r="B806" s="3">
        <v>1</v>
      </c>
      <c r="D806" s="5">
        <v>3</v>
      </c>
      <c r="E806" s="4">
        <v>4</v>
      </c>
    </row>
    <row r="807" spans="1:6" x14ac:dyDescent="0.25">
      <c r="A807">
        <v>806</v>
      </c>
      <c r="B807" s="3">
        <v>1</v>
      </c>
      <c r="D807" s="5">
        <v>3</v>
      </c>
      <c r="E807" s="4">
        <v>4</v>
      </c>
    </row>
    <row r="808" spans="1:6" x14ac:dyDescent="0.25">
      <c r="A808">
        <v>807</v>
      </c>
      <c r="B808" s="3">
        <v>1</v>
      </c>
      <c r="D808" s="5">
        <v>3</v>
      </c>
      <c r="E808" s="4">
        <v>4</v>
      </c>
    </row>
    <row r="809" spans="1:6" x14ac:dyDescent="0.25">
      <c r="A809">
        <v>808</v>
      </c>
      <c r="B809" s="3">
        <v>1</v>
      </c>
      <c r="E809" s="4">
        <v>4</v>
      </c>
    </row>
    <row r="810" spans="1:6" x14ac:dyDescent="0.25">
      <c r="A810">
        <v>809</v>
      </c>
      <c r="B810" s="3">
        <v>1</v>
      </c>
      <c r="E810" s="4">
        <v>4</v>
      </c>
      <c r="F810" t="s">
        <v>22</v>
      </c>
    </row>
    <row r="811" spans="1:6" x14ac:dyDescent="0.25">
      <c r="A811">
        <v>810</v>
      </c>
    </row>
    <row r="812" spans="1:6" x14ac:dyDescent="0.25">
      <c r="A812">
        <v>811</v>
      </c>
    </row>
    <row r="813" spans="1:6" x14ac:dyDescent="0.25">
      <c r="A813">
        <v>812</v>
      </c>
      <c r="F813" t="s">
        <v>22</v>
      </c>
    </row>
    <row r="814" spans="1:6" x14ac:dyDescent="0.25">
      <c r="A814">
        <v>813</v>
      </c>
      <c r="B814" s="3">
        <v>1</v>
      </c>
    </row>
    <row r="815" spans="1:6" x14ac:dyDescent="0.25">
      <c r="A815">
        <v>814</v>
      </c>
      <c r="B815" s="3">
        <v>1</v>
      </c>
    </row>
    <row r="816" spans="1:6" x14ac:dyDescent="0.25">
      <c r="A816">
        <v>815</v>
      </c>
      <c r="B816" s="3">
        <v>1</v>
      </c>
    </row>
    <row r="817" spans="1:5" x14ac:dyDescent="0.25">
      <c r="A817">
        <v>816</v>
      </c>
      <c r="B817" s="3">
        <v>1</v>
      </c>
    </row>
    <row r="818" spans="1:5" x14ac:dyDescent="0.25">
      <c r="A818">
        <v>817</v>
      </c>
      <c r="B818" s="3">
        <v>1</v>
      </c>
    </row>
    <row r="819" spans="1:5" x14ac:dyDescent="0.25">
      <c r="A819">
        <v>818</v>
      </c>
      <c r="B819" s="3">
        <v>1</v>
      </c>
    </row>
    <row r="820" spans="1:5" x14ac:dyDescent="0.25">
      <c r="A820">
        <v>819</v>
      </c>
      <c r="B820" s="3">
        <v>1</v>
      </c>
    </row>
    <row r="821" spans="1:5" x14ac:dyDescent="0.25">
      <c r="A821">
        <v>820</v>
      </c>
      <c r="B821" s="3">
        <v>1</v>
      </c>
      <c r="E821" s="4">
        <v>4</v>
      </c>
    </row>
    <row r="822" spans="1:5" x14ac:dyDescent="0.25">
      <c r="A822">
        <v>821</v>
      </c>
      <c r="B822" s="3">
        <v>1</v>
      </c>
      <c r="E822" s="4">
        <v>4</v>
      </c>
    </row>
    <row r="823" spans="1:5" x14ac:dyDescent="0.25">
      <c r="A823">
        <v>822</v>
      </c>
      <c r="B823" s="3">
        <v>1</v>
      </c>
      <c r="E823" s="4">
        <v>4</v>
      </c>
    </row>
    <row r="824" spans="1:5" x14ac:dyDescent="0.25">
      <c r="A824">
        <v>823</v>
      </c>
      <c r="B824" s="3">
        <v>1</v>
      </c>
      <c r="E824" s="4">
        <v>4</v>
      </c>
    </row>
    <row r="825" spans="1:5" x14ac:dyDescent="0.25">
      <c r="A825">
        <v>824</v>
      </c>
      <c r="B825" s="3">
        <v>1</v>
      </c>
      <c r="D825" s="5">
        <v>3</v>
      </c>
      <c r="E825" s="4">
        <v>4</v>
      </c>
    </row>
    <row r="826" spans="1:5" x14ac:dyDescent="0.25">
      <c r="A826">
        <v>825</v>
      </c>
      <c r="B826" s="3">
        <v>1</v>
      </c>
      <c r="D826" s="5">
        <v>3</v>
      </c>
      <c r="E826" s="4">
        <v>4</v>
      </c>
    </row>
    <row r="827" spans="1:5" x14ac:dyDescent="0.25">
      <c r="A827">
        <v>826</v>
      </c>
      <c r="B827" s="3">
        <v>1</v>
      </c>
      <c r="D827" s="5">
        <v>3</v>
      </c>
      <c r="E827" s="4">
        <v>4</v>
      </c>
    </row>
    <row r="828" spans="1:5" x14ac:dyDescent="0.25">
      <c r="A828">
        <v>827</v>
      </c>
      <c r="B828" s="3">
        <v>1</v>
      </c>
      <c r="D828" s="5">
        <v>3</v>
      </c>
      <c r="E828" s="4">
        <v>4</v>
      </c>
    </row>
    <row r="829" spans="1:5" x14ac:dyDescent="0.25">
      <c r="A829">
        <v>828</v>
      </c>
      <c r="D829" s="5">
        <v>3</v>
      </c>
      <c r="E829" s="4">
        <v>4</v>
      </c>
    </row>
    <row r="830" spans="1:5" x14ac:dyDescent="0.25">
      <c r="A830">
        <v>829</v>
      </c>
      <c r="D830" s="5">
        <v>3</v>
      </c>
      <c r="E830" s="4">
        <v>4</v>
      </c>
    </row>
    <row r="831" spans="1:5" x14ac:dyDescent="0.25">
      <c r="A831">
        <v>830</v>
      </c>
      <c r="D831" s="5">
        <v>3</v>
      </c>
      <c r="E831" s="4">
        <v>4</v>
      </c>
    </row>
    <row r="832" spans="1:5" x14ac:dyDescent="0.25">
      <c r="A832">
        <v>831</v>
      </c>
      <c r="D832" s="5">
        <v>3</v>
      </c>
      <c r="E832" s="4">
        <v>4</v>
      </c>
    </row>
    <row r="833" spans="1:5" x14ac:dyDescent="0.25">
      <c r="A833">
        <v>832</v>
      </c>
      <c r="C833" s="2">
        <v>2</v>
      </c>
      <c r="D833" s="5">
        <v>3</v>
      </c>
      <c r="E833" s="4">
        <v>4</v>
      </c>
    </row>
    <row r="834" spans="1:5" x14ac:dyDescent="0.25">
      <c r="A834">
        <v>833</v>
      </c>
      <c r="C834" s="2">
        <v>2</v>
      </c>
      <c r="D834" s="5">
        <v>3</v>
      </c>
      <c r="E834" s="4">
        <v>4</v>
      </c>
    </row>
    <row r="835" spans="1:5" x14ac:dyDescent="0.25">
      <c r="A835">
        <v>834</v>
      </c>
      <c r="C835" s="2">
        <v>2</v>
      </c>
      <c r="D835" s="5">
        <v>3</v>
      </c>
    </row>
    <row r="836" spans="1:5" x14ac:dyDescent="0.25">
      <c r="A836">
        <v>835</v>
      </c>
      <c r="C836" s="2">
        <v>2</v>
      </c>
      <c r="D836" s="5">
        <v>3</v>
      </c>
    </row>
    <row r="837" spans="1:5" x14ac:dyDescent="0.25">
      <c r="A837">
        <v>836</v>
      </c>
      <c r="C837" s="2">
        <v>2</v>
      </c>
      <c r="D837" s="5">
        <v>3</v>
      </c>
    </row>
    <row r="838" spans="1:5" x14ac:dyDescent="0.25">
      <c r="A838">
        <v>837</v>
      </c>
      <c r="C838" s="2">
        <v>2</v>
      </c>
      <c r="D838" s="5">
        <v>3</v>
      </c>
    </row>
    <row r="839" spans="1:5" x14ac:dyDescent="0.25">
      <c r="A839">
        <v>838</v>
      </c>
      <c r="C839" s="2">
        <v>2</v>
      </c>
    </row>
    <row r="840" spans="1:5" x14ac:dyDescent="0.25">
      <c r="A840">
        <v>839</v>
      </c>
      <c r="C840" s="2">
        <v>2</v>
      </c>
    </row>
    <row r="841" spans="1:5" x14ac:dyDescent="0.25">
      <c r="A841">
        <v>840</v>
      </c>
      <c r="C841" s="2">
        <v>2</v>
      </c>
    </row>
    <row r="842" spans="1:5" x14ac:dyDescent="0.25">
      <c r="A842">
        <v>841</v>
      </c>
      <c r="C842" s="2">
        <v>2</v>
      </c>
    </row>
    <row r="843" spans="1:5" x14ac:dyDescent="0.25">
      <c r="A843">
        <v>842</v>
      </c>
      <c r="B843" s="3">
        <v>1</v>
      </c>
      <c r="C843" s="2">
        <v>2</v>
      </c>
    </row>
    <row r="844" spans="1:5" x14ac:dyDescent="0.25">
      <c r="A844">
        <v>843</v>
      </c>
      <c r="B844" s="3">
        <v>1</v>
      </c>
      <c r="C844" s="2">
        <v>2</v>
      </c>
    </row>
    <row r="845" spans="1:5" x14ac:dyDescent="0.25">
      <c r="A845">
        <v>844</v>
      </c>
      <c r="B845" s="3">
        <v>1</v>
      </c>
      <c r="C845" s="2">
        <v>2</v>
      </c>
    </row>
    <row r="846" spans="1:5" x14ac:dyDescent="0.25">
      <c r="A846">
        <v>845</v>
      </c>
      <c r="B846" s="3">
        <v>1</v>
      </c>
    </row>
    <row r="847" spans="1:5" x14ac:dyDescent="0.25">
      <c r="A847">
        <v>846</v>
      </c>
      <c r="B847" s="3">
        <v>1</v>
      </c>
      <c r="E847" s="4">
        <v>4</v>
      </c>
    </row>
    <row r="848" spans="1:5" x14ac:dyDescent="0.25">
      <c r="A848">
        <v>847</v>
      </c>
      <c r="B848" s="3">
        <v>1</v>
      </c>
      <c r="E848" s="4">
        <v>4</v>
      </c>
    </row>
    <row r="849" spans="1:5" x14ac:dyDescent="0.25">
      <c r="A849">
        <v>848</v>
      </c>
      <c r="B849" s="3">
        <v>1</v>
      </c>
      <c r="E849" s="4">
        <v>4</v>
      </c>
    </row>
    <row r="850" spans="1:5" x14ac:dyDescent="0.25">
      <c r="A850">
        <v>849</v>
      </c>
      <c r="B850" s="3">
        <v>1</v>
      </c>
      <c r="E850" s="4">
        <v>4</v>
      </c>
    </row>
    <row r="851" spans="1:5" x14ac:dyDescent="0.25">
      <c r="A851">
        <v>850</v>
      </c>
      <c r="B851" s="3">
        <v>1</v>
      </c>
      <c r="D851" s="5">
        <v>3</v>
      </c>
      <c r="E851" s="4">
        <v>4</v>
      </c>
    </row>
    <row r="852" spans="1:5" x14ac:dyDescent="0.25">
      <c r="A852">
        <v>851</v>
      </c>
      <c r="B852" s="3">
        <v>1</v>
      </c>
      <c r="D852" s="5">
        <v>3</v>
      </c>
      <c r="E852" s="4">
        <v>4</v>
      </c>
    </row>
    <row r="853" spans="1:5" x14ac:dyDescent="0.25">
      <c r="A853">
        <v>852</v>
      </c>
      <c r="D853" s="5">
        <v>3</v>
      </c>
      <c r="E853" s="4">
        <v>4</v>
      </c>
    </row>
    <row r="854" spans="1:5" x14ac:dyDescent="0.25">
      <c r="A854">
        <v>853</v>
      </c>
      <c r="D854" s="5">
        <v>3</v>
      </c>
      <c r="E854" s="4">
        <v>4</v>
      </c>
    </row>
    <row r="855" spans="1:5" x14ac:dyDescent="0.25">
      <c r="A855">
        <v>854</v>
      </c>
      <c r="D855" s="5">
        <v>3</v>
      </c>
      <c r="E855" s="4">
        <v>4</v>
      </c>
    </row>
    <row r="856" spans="1:5" x14ac:dyDescent="0.25">
      <c r="A856">
        <v>855</v>
      </c>
      <c r="D856" s="5">
        <v>3</v>
      </c>
      <c r="E856" s="4">
        <v>4</v>
      </c>
    </row>
    <row r="857" spans="1:5" x14ac:dyDescent="0.25">
      <c r="A857">
        <v>856</v>
      </c>
      <c r="C857" s="2">
        <v>2</v>
      </c>
      <c r="D857" s="5">
        <v>3</v>
      </c>
      <c r="E857" s="4">
        <v>4</v>
      </c>
    </row>
    <row r="858" spans="1:5" x14ac:dyDescent="0.25">
      <c r="A858">
        <v>857</v>
      </c>
      <c r="C858" s="2">
        <v>2</v>
      </c>
      <c r="D858" s="5">
        <v>3</v>
      </c>
    </row>
    <row r="859" spans="1:5" x14ac:dyDescent="0.25">
      <c r="A859">
        <v>858</v>
      </c>
      <c r="C859" s="2">
        <v>2</v>
      </c>
      <c r="D859" s="5">
        <v>3</v>
      </c>
    </row>
    <row r="860" spans="1:5" x14ac:dyDescent="0.25">
      <c r="A860">
        <v>859</v>
      </c>
      <c r="C860" s="2">
        <v>2</v>
      </c>
      <c r="D860" s="5">
        <v>3</v>
      </c>
    </row>
    <row r="861" spans="1:5" x14ac:dyDescent="0.25">
      <c r="A861">
        <v>860</v>
      </c>
      <c r="C861" s="2">
        <v>2</v>
      </c>
      <c r="D861" s="5">
        <v>3</v>
      </c>
    </row>
    <row r="862" spans="1:5" x14ac:dyDescent="0.25">
      <c r="A862">
        <v>861</v>
      </c>
      <c r="C862" s="2">
        <v>2</v>
      </c>
      <c r="D862" s="5">
        <v>3</v>
      </c>
    </row>
    <row r="863" spans="1:5" x14ac:dyDescent="0.25">
      <c r="A863">
        <v>862</v>
      </c>
      <c r="C863" s="2">
        <v>2</v>
      </c>
    </row>
    <row r="864" spans="1:5" x14ac:dyDescent="0.25">
      <c r="A864">
        <v>863</v>
      </c>
      <c r="C864" s="2">
        <v>2</v>
      </c>
    </row>
    <row r="865" spans="1:5" x14ac:dyDescent="0.25">
      <c r="A865">
        <v>864</v>
      </c>
      <c r="B865" s="3">
        <v>1</v>
      </c>
      <c r="C865" s="2">
        <v>2</v>
      </c>
    </row>
    <row r="866" spans="1:5" x14ac:dyDescent="0.25">
      <c r="A866">
        <v>865</v>
      </c>
      <c r="B866" s="3">
        <v>1</v>
      </c>
      <c r="C866" s="2">
        <v>2</v>
      </c>
    </row>
    <row r="867" spans="1:5" x14ac:dyDescent="0.25">
      <c r="A867">
        <v>866</v>
      </c>
      <c r="B867" s="3">
        <v>1</v>
      </c>
      <c r="C867" s="2">
        <v>2</v>
      </c>
    </row>
    <row r="868" spans="1:5" x14ac:dyDescent="0.25">
      <c r="A868">
        <v>867</v>
      </c>
      <c r="B868" s="3">
        <v>1</v>
      </c>
      <c r="C868" s="2">
        <v>2</v>
      </c>
    </row>
    <row r="869" spans="1:5" x14ac:dyDescent="0.25">
      <c r="A869">
        <v>868</v>
      </c>
      <c r="B869" s="3">
        <v>1</v>
      </c>
      <c r="C869" s="2">
        <v>2</v>
      </c>
    </row>
    <row r="870" spans="1:5" x14ac:dyDescent="0.25">
      <c r="A870">
        <v>869</v>
      </c>
      <c r="B870" s="3">
        <v>1</v>
      </c>
    </row>
    <row r="871" spans="1:5" x14ac:dyDescent="0.25">
      <c r="A871">
        <v>870</v>
      </c>
      <c r="B871" s="3">
        <v>1</v>
      </c>
      <c r="E871" s="4">
        <v>4</v>
      </c>
    </row>
    <row r="872" spans="1:5" x14ac:dyDescent="0.25">
      <c r="A872">
        <v>871</v>
      </c>
      <c r="B872" s="3">
        <v>1</v>
      </c>
      <c r="E872" s="4">
        <v>4</v>
      </c>
    </row>
    <row r="873" spans="1:5" x14ac:dyDescent="0.25">
      <c r="A873">
        <v>872</v>
      </c>
      <c r="B873" s="3">
        <v>1</v>
      </c>
      <c r="E873" s="4">
        <v>4</v>
      </c>
    </row>
    <row r="874" spans="1:5" x14ac:dyDescent="0.25">
      <c r="A874">
        <v>873</v>
      </c>
      <c r="B874" s="3">
        <v>1</v>
      </c>
      <c r="D874" s="5">
        <v>3</v>
      </c>
      <c r="E874" s="4">
        <v>4</v>
      </c>
    </row>
    <row r="875" spans="1:5" x14ac:dyDescent="0.25">
      <c r="A875">
        <v>874</v>
      </c>
      <c r="D875" s="5">
        <v>3</v>
      </c>
      <c r="E875" s="4">
        <v>4</v>
      </c>
    </row>
    <row r="876" spans="1:5" x14ac:dyDescent="0.25">
      <c r="A876">
        <v>875</v>
      </c>
      <c r="D876" s="5">
        <v>3</v>
      </c>
      <c r="E876" s="4">
        <v>4</v>
      </c>
    </row>
    <row r="877" spans="1:5" x14ac:dyDescent="0.25">
      <c r="A877">
        <v>876</v>
      </c>
      <c r="D877" s="5">
        <v>3</v>
      </c>
      <c r="E877" s="4">
        <v>4</v>
      </c>
    </row>
    <row r="878" spans="1:5" x14ac:dyDescent="0.25">
      <c r="A878">
        <v>877</v>
      </c>
      <c r="D878" s="5">
        <v>3</v>
      </c>
      <c r="E878" s="4">
        <v>4</v>
      </c>
    </row>
    <row r="879" spans="1:5" x14ac:dyDescent="0.25">
      <c r="A879">
        <v>878</v>
      </c>
      <c r="D879" s="5">
        <v>3</v>
      </c>
      <c r="E879" s="4">
        <v>4</v>
      </c>
    </row>
    <row r="880" spans="1:5" x14ac:dyDescent="0.25">
      <c r="A880">
        <v>879</v>
      </c>
      <c r="C880" s="2">
        <v>2</v>
      </c>
      <c r="D880" s="5">
        <v>3</v>
      </c>
      <c r="E880" s="4">
        <v>4</v>
      </c>
    </row>
    <row r="881" spans="1:5" x14ac:dyDescent="0.25">
      <c r="A881">
        <v>880</v>
      </c>
      <c r="C881" s="2">
        <v>2</v>
      </c>
      <c r="D881" s="5">
        <v>3</v>
      </c>
    </row>
    <row r="882" spans="1:5" x14ac:dyDescent="0.25">
      <c r="A882">
        <v>881</v>
      </c>
      <c r="C882" s="2">
        <v>2</v>
      </c>
      <c r="D882" s="5">
        <v>3</v>
      </c>
    </row>
    <row r="883" spans="1:5" x14ac:dyDescent="0.25">
      <c r="A883">
        <v>882</v>
      </c>
      <c r="C883" s="2">
        <v>2</v>
      </c>
      <c r="D883" s="5">
        <v>3</v>
      </c>
    </row>
    <row r="884" spans="1:5" x14ac:dyDescent="0.25">
      <c r="A884">
        <v>883</v>
      </c>
      <c r="C884" s="2">
        <v>2</v>
      </c>
      <c r="D884" s="5">
        <v>3</v>
      </c>
    </row>
    <row r="885" spans="1:5" x14ac:dyDescent="0.25">
      <c r="A885">
        <v>884</v>
      </c>
      <c r="C885" s="2">
        <v>2</v>
      </c>
    </row>
    <row r="886" spans="1:5" x14ac:dyDescent="0.25">
      <c r="A886">
        <v>885</v>
      </c>
      <c r="B886" s="3">
        <v>1</v>
      </c>
      <c r="C886" s="2">
        <v>2</v>
      </c>
    </row>
    <row r="887" spans="1:5" x14ac:dyDescent="0.25">
      <c r="A887">
        <v>886</v>
      </c>
      <c r="B887" s="3">
        <v>1</v>
      </c>
      <c r="C887" s="2">
        <v>2</v>
      </c>
    </row>
    <row r="888" spans="1:5" x14ac:dyDescent="0.25">
      <c r="A888">
        <v>887</v>
      </c>
      <c r="B888" s="3">
        <v>1</v>
      </c>
      <c r="C888" s="2">
        <v>2</v>
      </c>
    </row>
    <row r="889" spans="1:5" x14ac:dyDescent="0.25">
      <c r="A889">
        <v>888</v>
      </c>
      <c r="B889" s="3">
        <v>1</v>
      </c>
      <c r="C889" s="2">
        <v>2</v>
      </c>
    </row>
    <row r="890" spans="1:5" x14ac:dyDescent="0.25">
      <c r="A890">
        <v>889</v>
      </c>
      <c r="B890" s="3">
        <v>1</v>
      </c>
      <c r="C890" s="2">
        <v>2</v>
      </c>
    </row>
    <row r="891" spans="1:5" x14ac:dyDescent="0.25">
      <c r="A891">
        <v>890</v>
      </c>
      <c r="B891" s="3">
        <v>1</v>
      </c>
    </row>
    <row r="892" spans="1:5" x14ac:dyDescent="0.25">
      <c r="A892">
        <v>891</v>
      </c>
      <c r="B892" s="3">
        <v>1</v>
      </c>
    </row>
    <row r="893" spans="1:5" x14ac:dyDescent="0.25">
      <c r="A893">
        <v>892</v>
      </c>
      <c r="B893" s="3">
        <v>1</v>
      </c>
    </row>
    <row r="894" spans="1:5" x14ac:dyDescent="0.25">
      <c r="A894">
        <v>893</v>
      </c>
      <c r="B894" s="3">
        <v>1</v>
      </c>
      <c r="E894" s="4">
        <v>4</v>
      </c>
    </row>
    <row r="895" spans="1:5" x14ac:dyDescent="0.25">
      <c r="A895">
        <v>894</v>
      </c>
      <c r="B895" s="3">
        <v>1</v>
      </c>
      <c r="D895" s="5">
        <v>3</v>
      </c>
      <c r="E895" s="4">
        <v>4</v>
      </c>
    </row>
    <row r="896" spans="1:5" x14ac:dyDescent="0.25">
      <c r="A896">
        <v>895</v>
      </c>
      <c r="D896" s="5">
        <v>3</v>
      </c>
      <c r="E896" s="4">
        <v>4</v>
      </c>
    </row>
    <row r="897" spans="1:5" x14ac:dyDescent="0.25">
      <c r="A897">
        <v>896</v>
      </c>
      <c r="D897" s="5">
        <v>3</v>
      </c>
      <c r="E897" s="4">
        <v>4</v>
      </c>
    </row>
    <row r="898" spans="1:5" x14ac:dyDescent="0.25">
      <c r="A898">
        <v>897</v>
      </c>
      <c r="D898" s="5">
        <v>3</v>
      </c>
      <c r="E898" s="4">
        <v>4</v>
      </c>
    </row>
    <row r="899" spans="1:5" x14ac:dyDescent="0.25">
      <c r="A899">
        <v>898</v>
      </c>
      <c r="D899" s="5">
        <v>3</v>
      </c>
      <c r="E899" s="4">
        <v>4</v>
      </c>
    </row>
    <row r="900" spans="1:5" x14ac:dyDescent="0.25">
      <c r="A900">
        <v>899</v>
      </c>
      <c r="D900" s="5">
        <v>3</v>
      </c>
      <c r="E900" s="4">
        <v>4</v>
      </c>
    </row>
    <row r="901" spans="1:5" x14ac:dyDescent="0.25">
      <c r="A901">
        <v>900</v>
      </c>
      <c r="D901" s="5">
        <v>3</v>
      </c>
      <c r="E901" s="4">
        <v>4</v>
      </c>
    </row>
    <row r="902" spans="1:5" x14ac:dyDescent="0.25">
      <c r="A902">
        <v>901</v>
      </c>
      <c r="D902" s="5">
        <v>3</v>
      </c>
      <c r="E902" s="4">
        <v>4</v>
      </c>
    </row>
    <row r="903" spans="1:5" x14ac:dyDescent="0.25">
      <c r="A903">
        <v>902</v>
      </c>
      <c r="C903" s="2">
        <v>2</v>
      </c>
      <c r="D903" s="5">
        <v>3</v>
      </c>
      <c r="E903" s="4">
        <v>4</v>
      </c>
    </row>
    <row r="904" spans="1:5" x14ac:dyDescent="0.25">
      <c r="A904">
        <v>903</v>
      </c>
      <c r="C904" s="2">
        <v>2</v>
      </c>
      <c r="D904" s="5">
        <v>3</v>
      </c>
    </row>
    <row r="905" spans="1:5" x14ac:dyDescent="0.25">
      <c r="A905">
        <v>904</v>
      </c>
      <c r="C905" s="2">
        <v>2</v>
      </c>
      <c r="D905" s="5">
        <v>3</v>
      </c>
    </row>
    <row r="906" spans="1:5" x14ac:dyDescent="0.25">
      <c r="A906">
        <v>905</v>
      </c>
      <c r="C906" s="2">
        <v>2</v>
      </c>
    </row>
    <row r="907" spans="1:5" x14ac:dyDescent="0.25">
      <c r="A907">
        <v>906</v>
      </c>
      <c r="C907" s="2">
        <v>2</v>
      </c>
    </row>
    <row r="908" spans="1:5" x14ac:dyDescent="0.25">
      <c r="A908">
        <v>907</v>
      </c>
      <c r="C908" s="2">
        <v>2</v>
      </c>
    </row>
    <row r="909" spans="1:5" x14ac:dyDescent="0.25">
      <c r="A909">
        <v>908</v>
      </c>
      <c r="B909" s="3">
        <v>1</v>
      </c>
      <c r="C909" s="2">
        <v>2</v>
      </c>
    </row>
    <row r="910" spans="1:5" x14ac:dyDescent="0.25">
      <c r="A910">
        <v>909</v>
      </c>
      <c r="B910" s="3">
        <v>1</v>
      </c>
      <c r="C910" s="2">
        <v>2</v>
      </c>
    </row>
    <row r="911" spans="1:5" x14ac:dyDescent="0.25">
      <c r="A911">
        <v>910</v>
      </c>
      <c r="B911" s="3">
        <v>1</v>
      </c>
      <c r="C911" s="2">
        <v>2</v>
      </c>
    </row>
    <row r="912" spans="1:5" x14ac:dyDescent="0.25">
      <c r="A912">
        <v>911</v>
      </c>
      <c r="B912" s="3">
        <v>1</v>
      </c>
      <c r="C912" s="2">
        <v>2</v>
      </c>
    </row>
    <row r="913" spans="1:5" x14ac:dyDescent="0.25">
      <c r="A913">
        <v>912</v>
      </c>
      <c r="B913" s="3">
        <v>1</v>
      </c>
      <c r="C913" s="2">
        <v>2</v>
      </c>
    </row>
    <row r="914" spans="1:5" x14ac:dyDescent="0.25">
      <c r="A914">
        <v>913</v>
      </c>
      <c r="B914" s="3">
        <v>1</v>
      </c>
    </row>
    <row r="915" spans="1:5" x14ac:dyDescent="0.25">
      <c r="A915">
        <v>914</v>
      </c>
      <c r="B915" s="3">
        <v>1</v>
      </c>
    </row>
    <row r="916" spans="1:5" x14ac:dyDescent="0.25">
      <c r="A916">
        <v>915</v>
      </c>
      <c r="B916" s="3">
        <v>1</v>
      </c>
      <c r="E916" s="4">
        <v>4</v>
      </c>
    </row>
    <row r="917" spans="1:5" x14ac:dyDescent="0.25">
      <c r="A917">
        <v>916</v>
      </c>
      <c r="B917" s="3">
        <v>1</v>
      </c>
      <c r="D917" s="5">
        <v>3</v>
      </c>
      <c r="E917" s="4">
        <v>4</v>
      </c>
    </row>
    <row r="918" spans="1:5" x14ac:dyDescent="0.25">
      <c r="A918">
        <v>917</v>
      </c>
      <c r="D918" s="5">
        <v>3</v>
      </c>
      <c r="E918" s="4">
        <v>4</v>
      </c>
    </row>
    <row r="919" spans="1:5" x14ac:dyDescent="0.25">
      <c r="A919">
        <v>918</v>
      </c>
      <c r="D919" s="5">
        <v>3</v>
      </c>
      <c r="E919" s="4">
        <v>4</v>
      </c>
    </row>
    <row r="920" spans="1:5" x14ac:dyDescent="0.25">
      <c r="A920">
        <v>919</v>
      </c>
      <c r="D920" s="5">
        <v>3</v>
      </c>
      <c r="E920" s="4">
        <v>4</v>
      </c>
    </row>
    <row r="921" spans="1:5" x14ac:dyDescent="0.25">
      <c r="A921">
        <v>920</v>
      </c>
      <c r="D921" s="5">
        <v>3</v>
      </c>
      <c r="E921" s="4">
        <v>4</v>
      </c>
    </row>
    <row r="922" spans="1:5" x14ac:dyDescent="0.25">
      <c r="A922">
        <v>921</v>
      </c>
      <c r="D922" s="5">
        <v>3</v>
      </c>
      <c r="E922" s="4">
        <v>4</v>
      </c>
    </row>
    <row r="923" spans="1:5" x14ac:dyDescent="0.25">
      <c r="A923">
        <v>922</v>
      </c>
      <c r="D923" s="5">
        <v>3</v>
      </c>
      <c r="E923" s="4">
        <v>4</v>
      </c>
    </row>
    <row r="924" spans="1:5" x14ac:dyDescent="0.25">
      <c r="A924">
        <v>923</v>
      </c>
      <c r="D924" s="5">
        <v>3</v>
      </c>
      <c r="E924" s="4">
        <v>4</v>
      </c>
    </row>
    <row r="925" spans="1:5" x14ac:dyDescent="0.25">
      <c r="A925">
        <v>924</v>
      </c>
      <c r="C925" s="2">
        <v>2</v>
      </c>
      <c r="D925" s="5">
        <v>3</v>
      </c>
      <c r="E925" s="4">
        <v>4</v>
      </c>
    </row>
    <row r="926" spans="1:5" x14ac:dyDescent="0.25">
      <c r="A926">
        <v>925</v>
      </c>
      <c r="C926" s="2">
        <v>2</v>
      </c>
      <c r="D926" s="5">
        <v>3</v>
      </c>
    </row>
    <row r="927" spans="1:5" x14ac:dyDescent="0.25">
      <c r="A927">
        <v>926</v>
      </c>
      <c r="C927" s="2">
        <v>2</v>
      </c>
    </row>
    <row r="928" spans="1:5" x14ac:dyDescent="0.25">
      <c r="A928">
        <v>927</v>
      </c>
      <c r="C928" s="2">
        <v>2</v>
      </c>
    </row>
    <row r="929" spans="1:5" x14ac:dyDescent="0.25">
      <c r="A929">
        <v>928</v>
      </c>
      <c r="C929" s="2">
        <v>2</v>
      </c>
    </row>
    <row r="930" spans="1:5" x14ac:dyDescent="0.25">
      <c r="A930">
        <v>929</v>
      </c>
      <c r="C930" s="2">
        <v>2</v>
      </c>
    </row>
    <row r="931" spans="1:5" x14ac:dyDescent="0.25">
      <c r="A931">
        <v>930</v>
      </c>
      <c r="B931" s="3">
        <v>1</v>
      </c>
      <c r="C931" s="2">
        <v>2</v>
      </c>
    </row>
    <row r="932" spans="1:5" x14ac:dyDescent="0.25">
      <c r="A932">
        <v>931</v>
      </c>
      <c r="B932" s="3">
        <v>1</v>
      </c>
      <c r="C932" s="2">
        <v>2</v>
      </c>
    </row>
    <row r="933" spans="1:5" x14ac:dyDescent="0.25">
      <c r="A933">
        <v>932</v>
      </c>
      <c r="B933" s="3">
        <v>1</v>
      </c>
      <c r="C933" s="2">
        <v>2</v>
      </c>
    </row>
    <row r="934" spans="1:5" x14ac:dyDescent="0.25">
      <c r="A934">
        <v>933</v>
      </c>
      <c r="B934" s="3">
        <v>1</v>
      </c>
      <c r="C934" s="2">
        <v>2</v>
      </c>
    </row>
    <row r="935" spans="1:5" x14ac:dyDescent="0.25">
      <c r="A935">
        <v>934</v>
      </c>
      <c r="B935" s="3">
        <v>1</v>
      </c>
      <c r="C935" s="2">
        <v>2</v>
      </c>
    </row>
    <row r="936" spans="1:5" x14ac:dyDescent="0.25">
      <c r="A936">
        <v>935</v>
      </c>
      <c r="B936" s="3">
        <v>1</v>
      </c>
    </row>
    <row r="937" spans="1:5" x14ac:dyDescent="0.25">
      <c r="A937">
        <v>936</v>
      </c>
      <c r="B937" s="3">
        <v>1</v>
      </c>
    </row>
    <row r="938" spans="1:5" x14ac:dyDescent="0.25">
      <c r="A938">
        <v>937</v>
      </c>
      <c r="B938" s="3">
        <v>1</v>
      </c>
      <c r="E938" s="4">
        <v>4</v>
      </c>
    </row>
    <row r="939" spans="1:5" x14ac:dyDescent="0.25">
      <c r="A939">
        <v>938</v>
      </c>
      <c r="D939" s="5">
        <v>3</v>
      </c>
      <c r="E939" s="4">
        <v>4</v>
      </c>
    </row>
    <row r="940" spans="1:5" x14ac:dyDescent="0.25">
      <c r="A940">
        <v>939</v>
      </c>
      <c r="D940" s="5">
        <v>3</v>
      </c>
      <c r="E940" s="4">
        <v>4</v>
      </c>
    </row>
    <row r="941" spans="1:5" x14ac:dyDescent="0.25">
      <c r="A941">
        <v>940</v>
      </c>
      <c r="D941" s="5">
        <v>3</v>
      </c>
      <c r="E941" s="4">
        <v>4</v>
      </c>
    </row>
    <row r="942" spans="1:5" x14ac:dyDescent="0.25">
      <c r="A942">
        <v>941</v>
      </c>
      <c r="D942" s="5">
        <v>3</v>
      </c>
      <c r="E942" s="4">
        <v>4</v>
      </c>
    </row>
    <row r="943" spans="1:5" x14ac:dyDescent="0.25">
      <c r="A943">
        <v>942</v>
      </c>
      <c r="D943" s="5">
        <v>3</v>
      </c>
      <c r="E943" s="4">
        <v>4</v>
      </c>
    </row>
    <row r="944" spans="1:5" x14ac:dyDescent="0.25">
      <c r="A944">
        <v>943</v>
      </c>
      <c r="D944" s="5">
        <v>3</v>
      </c>
      <c r="E944" s="4">
        <v>4</v>
      </c>
    </row>
    <row r="945" spans="1:5" x14ac:dyDescent="0.25">
      <c r="A945">
        <v>944</v>
      </c>
      <c r="D945" s="5">
        <v>3</v>
      </c>
      <c r="E945" s="4">
        <v>4</v>
      </c>
    </row>
    <row r="946" spans="1:5" x14ac:dyDescent="0.25">
      <c r="A946">
        <v>945</v>
      </c>
      <c r="C946" s="2">
        <v>2</v>
      </c>
      <c r="D946" s="5">
        <v>3</v>
      </c>
      <c r="E946" s="4">
        <v>4</v>
      </c>
    </row>
    <row r="947" spans="1:5" x14ac:dyDescent="0.25">
      <c r="A947">
        <v>946</v>
      </c>
      <c r="C947" s="2">
        <v>2</v>
      </c>
      <c r="D947" s="5">
        <v>3</v>
      </c>
      <c r="E947" s="4">
        <v>4</v>
      </c>
    </row>
    <row r="948" spans="1:5" x14ac:dyDescent="0.25">
      <c r="A948">
        <v>947</v>
      </c>
      <c r="C948" s="2">
        <v>2</v>
      </c>
    </row>
    <row r="949" spans="1:5" x14ac:dyDescent="0.25">
      <c r="A949">
        <v>948</v>
      </c>
      <c r="C949" s="2">
        <v>2</v>
      </c>
    </row>
    <row r="950" spans="1:5" x14ac:dyDescent="0.25">
      <c r="A950">
        <v>949</v>
      </c>
      <c r="C950" s="2">
        <v>2</v>
      </c>
    </row>
    <row r="951" spans="1:5" x14ac:dyDescent="0.25">
      <c r="A951">
        <v>950</v>
      </c>
      <c r="C951" s="2">
        <v>2</v>
      </c>
    </row>
    <row r="952" spans="1:5" x14ac:dyDescent="0.25">
      <c r="A952">
        <v>951</v>
      </c>
      <c r="B952" s="3">
        <v>1</v>
      </c>
      <c r="C952" s="2">
        <v>2</v>
      </c>
    </row>
    <row r="953" spans="1:5" x14ac:dyDescent="0.25">
      <c r="A953">
        <v>952</v>
      </c>
      <c r="B953" s="3">
        <v>1</v>
      </c>
      <c r="C953" s="2">
        <v>2</v>
      </c>
    </row>
    <row r="954" spans="1:5" x14ac:dyDescent="0.25">
      <c r="A954">
        <v>953</v>
      </c>
      <c r="B954" s="3">
        <v>1</v>
      </c>
      <c r="C954" s="2">
        <v>2</v>
      </c>
    </row>
    <row r="955" spans="1:5" x14ac:dyDescent="0.25">
      <c r="A955">
        <v>954</v>
      </c>
      <c r="B955" s="3">
        <v>1</v>
      </c>
      <c r="C955" s="2">
        <v>2</v>
      </c>
    </row>
    <row r="956" spans="1:5" x14ac:dyDescent="0.25">
      <c r="A956">
        <v>955</v>
      </c>
      <c r="B956" s="3">
        <v>1</v>
      </c>
    </row>
    <row r="957" spans="1:5" x14ac:dyDescent="0.25">
      <c r="A957">
        <v>956</v>
      </c>
      <c r="B957" s="3">
        <v>1</v>
      </c>
    </row>
    <row r="958" spans="1:5" x14ac:dyDescent="0.25">
      <c r="A958">
        <v>957</v>
      </c>
      <c r="B958" s="3">
        <v>1</v>
      </c>
    </row>
    <row r="959" spans="1:5" x14ac:dyDescent="0.25">
      <c r="A959">
        <v>958</v>
      </c>
      <c r="B959" s="3">
        <v>1</v>
      </c>
    </row>
    <row r="960" spans="1:5" x14ac:dyDescent="0.25">
      <c r="A960">
        <v>959</v>
      </c>
      <c r="B960" s="3">
        <v>1</v>
      </c>
      <c r="D960" s="5">
        <v>3</v>
      </c>
      <c r="E960" s="4">
        <v>4</v>
      </c>
    </row>
    <row r="961" spans="1:5" x14ac:dyDescent="0.25">
      <c r="A961">
        <v>960</v>
      </c>
      <c r="D961" s="5">
        <v>3</v>
      </c>
      <c r="E961" s="4">
        <v>4</v>
      </c>
    </row>
    <row r="962" spans="1:5" x14ac:dyDescent="0.25">
      <c r="A962">
        <v>961</v>
      </c>
      <c r="D962" s="5">
        <v>3</v>
      </c>
      <c r="E962" s="4">
        <v>4</v>
      </c>
    </row>
    <row r="963" spans="1:5" x14ac:dyDescent="0.25">
      <c r="A963">
        <v>962</v>
      </c>
      <c r="D963" s="5">
        <v>3</v>
      </c>
      <c r="E963" s="4">
        <v>4</v>
      </c>
    </row>
    <row r="964" spans="1:5" x14ac:dyDescent="0.25">
      <c r="A964">
        <v>963</v>
      </c>
      <c r="D964" s="5">
        <v>3</v>
      </c>
      <c r="E964" s="4">
        <v>4</v>
      </c>
    </row>
    <row r="965" spans="1:5" x14ac:dyDescent="0.25">
      <c r="A965">
        <v>964</v>
      </c>
      <c r="D965" s="5">
        <v>3</v>
      </c>
      <c r="E965" s="4">
        <v>4</v>
      </c>
    </row>
    <row r="966" spans="1:5" x14ac:dyDescent="0.25">
      <c r="A966">
        <v>965</v>
      </c>
      <c r="D966" s="5">
        <v>3</v>
      </c>
      <c r="E966" s="4">
        <v>4</v>
      </c>
    </row>
    <row r="967" spans="1:5" x14ac:dyDescent="0.25">
      <c r="A967">
        <v>966</v>
      </c>
      <c r="C967" s="2">
        <v>2</v>
      </c>
      <c r="D967" s="5">
        <v>3</v>
      </c>
      <c r="E967" s="4">
        <v>4</v>
      </c>
    </row>
    <row r="968" spans="1:5" x14ac:dyDescent="0.25">
      <c r="A968">
        <v>967</v>
      </c>
      <c r="C968" s="2">
        <v>2</v>
      </c>
      <c r="D968" s="5">
        <v>3</v>
      </c>
      <c r="E968" s="4">
        <v>4</v>
      </c>
    </row>
    <row r="969" spans="1:5" x14ac:dyDescent="0.25">
      <c r="A969">
        <v>968</v>
      </c>
      <c r="C969" s="2">
        <v>2</v>
      </c>
      <c r="D969" s="5">
        <v>3</v>
      </c>
      <c r="E969" s="4">
        <v>4</v>
      </c>
    </row>
    <row r="970" spans="1:5" x14ac:dyDescent="0.25">
      <c r="A970">
        <v>969</v>
      </c>
      <c r="C970" s="2">
        <v>2</v>
      </c>
      <c r="D970" s="5">
        <v>3</v>
      </c>
    </row>
    <row r="971" spans="1:5" x14ac:dyDescent="0.25">
      <c r="A971">
        <v>970</v>
      </c>
      <c r="C971" s="2">
        <v>2</v>
      </c>
      <c r="D971" s="5">
        <v>3</v>
      </c>
    </row>
    <row r="972" spans="1:5" x14ac:dyDescent="0.25">
      <c r="A972">
        <v>971</v>
      </c>
      <c r="C972" s="2">
        <v>2</v>
      </c>
    </row>
    <row r="973" spans="1:5" x14ac:dyDescent="0.25">
      <c r="A973">
        <v>972</v>
      </c>
      <c r="C973" s="2">
        <v>2</v>
      </c>
    </row>
    <row r="974" spans="1:5" x14ac:dyDescent="0.25">
      <c r="A974">
        <v>973</v>
      </c>
      <c r="B974" s="3">
        <v>1</v>
      </c>
      <c r="C974" s="2">
        <v>2</v>
      </c>
    </row>
    <row r="975" spans="1:5" x14ac:dyDescent="0.25">
      <c r="A975">
        <v>974</v>
      </c>
      <c r="B975" s="3">
        <v>1</v>
      </c>
      <c r="C975" s="2">
        <v>2</v>
      </c>
    </row>
    <row r="976" spans="1:5" x14ac:dyDescent="0.25">
      <c r="A976">
        <v>975</v>
      </c>
      <c r="B976" s="3">
        <v>1</v>
      </c>
      <c r="C976" s="2">
        <v>2</v>
      </c>
    </row>
    <row r="977" spans="1:5" x14ac:dyDescent="0.25">
      <c r="A977">
        <v>976</v>
      </c>
      <c r="B977" s="3">
        <v>1</v>
      </c>
      <c r="C977" s="2">
        <v>2</v>
      </c>
    </row>
    <row r="978" spans="1:5" x14ac:dyDescent="0.25">
      <c r="A978">
        <v>977</v>
      </c>
      <c r="B978" s="3">
        <v>1</v>
      </c>
      <c r="C978" s="2">
        <v>2</v>
      </c>
    </row>
    <row r="979" spans="1:5" x14ac:dyDescent="0.25">
      <c r="A979">
        <v>978</v>
      </c>
      <c r="B979" s="3">
        <v>1</v>
      </c>
    </row>
    <row r="980" spans="1:5" x14ac:dyDescent="0.25">
      <c r="A980">
        <v>979</v>
      </c>
      <c r="B980" s="3">
        <v>1</v>
      </c>
    </row>
    <row r="981" spans="1:5" x14ac:dyDescent="0.25">
      <c r="A981">
        <v>980</v>
      </c>
      <c r="B981" s="3">
        <v>1</v>
      </c>
    </row>
    <row r="982" spans="1:5" x14ac:dyDescent="0.25">
      <c r="A982">
        <v>981</v>
      </c>
      <c r="B982" s="3">
        <v>1</v>
      </c>
      <c r="E982" s="4">
        <v>4</v>
      </c>
    </row>
    <row r="983" spans="1:5" x14ac:dyDescent="0.25">
      <c r="A983">
        <v>982</v>
      </c>
      <c r="B983" s="3">
        <v>1</v>
      </c>
      <c r="E983" s="4">
        <v>4</v>
      </c>
    </row>
    <row r="984" spans="1:5" x14ac:dyDescent="0.25">
      <c r="A984">
        <v>983</v>
      </c>
      <c r="E984" s="4">
        <v>4</v>
      </c>
    </row>
    <row r="985" spans="1:5" x14ac:dyDescent="0.25">
      <c r="A985">
        <v>984</v>
      </c>
      <c r="D985" s="5">
        <v>3</v>
      </c>
      <c r="E985" s="4">
        <v>4</v>
      </c>
    </row>
    <row r="986" spans="1:5" x14ac:dyDescent="0.25">
      <c r="A986">
        <v>985</v>
      </c>
      <c r="D986" s="5">
        <v>3</v>
      </c>
      <c r="E986" s="4">
        <v>4</v>
      </c>
    </row>
    <row r="987" spans="1:5" x14ac:dyDescent="0.25">
      <c r="A987">
        <v>986</v>
      </c>
      <c r="D987" s="5">
        <v>3</v>
      </c>
      <c r="E987" s="4">
        <v>4</v>
      </c>
    </row>
    <row r="988" spans="1:5" x14ac:dyDescent="0.25">
      <c r="A988">
        <v>987</v>
      </c>
      <c r="D988" s="5">
        <v>3</v>
      </c>
      <c r="E988" s="4">
        <v>4</v>
      </c>
    </row>
    <row r="989" spans="1:5" x14ac:dyDescent="0.25">
      <c r="A989">
        <v>988</v>
      </c>
      <c r="D989" s="5">
        <v>3</v>
      </c>
      <c r="E989" s="4">
        <v>4</v>
      </c>
    </row>
    <row r="990" spans="1:5" x14ac:dyDescent="0.25">
      <c r="A990">
        <v>989</v>
      </c>
      <c r="C990" s="2">
        <v>2</v>
      </c>
      <c r="D990" s="5">
        <v>3</v>
      </c>
      <c r="E990" s="4">
        <v>4</v>
      </c>
    </row>
    <row r="991" spans="1:5" x14ac:dyDescent="0.25">
      <c r="A991">
        <v>990</v>
      </c>
      <c r="C991" s="2">
        <v>2</v>
      </c>
      <c r="D991" s="5">
        <v>3</v>
      </c>
      <c r="E991" s="4">
        <v>4</v>
      </c>
    </row>
    <row r="992" spans="1:5" x14ac:dyDescent="0.25">
      <c r="A992">
        <v>991</v>
      </c>
      <c r="C992" s="2">
        <v>2</v>
      </c>
      <c r="D992" s="5">
        <v>3</v>
      </c>
      <c r="E992" s="4">
        <v>4</v>
      </c>
    </row>
    <row r="993" spans="1:5" x14ac:dyDescent="0.25">
      <c r="A993">
        <v>992</v>
      </c>
      <c r="C993" s="2">
        <v>2</v>
      </c>
      <c r="D993" s="5">
        <v>3</v>
      </c>
    </row>
    <row r="994" spans="1:5" x14ac:dyDescent="0.25">
      <c r="A994">
        <v>993</v>
      </c>
      <c r="C994" s="2">
        <v>2</v>
      </c>
      <c r="D994" s="5">
        <v>3</v>
      </c>
    </row>
    <row r="995" spans="1:5" x14ac:dyDescent="0.25">
      <c r="A995">
        <v>994</v>
      </c>
      <c r="C995" s="2">
        <v>2</v>
      </c>
      <c r="D995" s="5">
        <v>3</v>
      </c>
    </row>
    <row r="996" spans="1:5" x14ac:dyDescent="0.25">
      <c r="A996">
        <v>995</v>
      </c>
      <c r="C996" s="2">
        <v>2</v>
      </c>
      <c r="D996" s="5">
        <v>3</v>
      </c>
    </row>
    <row r="997" spans="1:5" x14ac:dyDescent="0.25">
      <c r="A997">
        <v>996</v>
      </c>
      <c r="C997" s="2">
        <v>2</v>
      </c>
    </row>
    <row r="998" spans="1:5" x14ac:dyDescent="0.25">
      <c r="A998">
        <v>997</v>
      </c>
      <c r="B998" s="3">
        <v>1</v>
      </c>
      <c r="C998" s="2">
        <v>2</v>
      </c>
    </row>
    <row r="999" spans="1:5" x14ac:dyDescent="0.25">
      <c r="A999">
        <v>998</v>
      </c>
      <c r="B999" s="3">
        <v>1</v>
      </c>
      <c r="C999" s="2">
        <v>2</v>
      </c>
    </row>
    <row r="1000" spans="1:5" x14ac:dyDescent="0.25">
      <c r="A1000">
        <v>999</v>
      </c>
      <c r="B1000" s="3">
        <v>1</v>
      </c>
      <c r="C1000" s="2">
        <v>2</v>
      </c>
    </row>
    <row r="1001" spans="1:5" x14ac:dyDescent="0.25">
      <c r="A1001">
        <v>1000</v>
      </c>
      <c r="B1001" s="3">
        <v>1</v>
      </c>
      <c r="C1001" s="2">
        <v>2</v>
      </c>
    </row>
    <row r="1002" spans="1:5" x14ac:dyDescent="0.25">
      <c r="A1002">
        <v>1001</v>
      </c>
      <c r="B1002" s="3">
        <v>1</v>
      </c>
    </row>
    <row r="1003" spans="1:5" x14ac:dyDescent="0.25">
      <c r="A1003">
        <v>1002</v>
      </c>
      <c r="B1003" s="3">
        <v>1</v>
      </c>
    </row>
    <row r="1004" spans="1:5" x14ac:dyDescent="0.25">
      <c r="A1004">
        <v>1003</v>
      </c>
      <c r="B1004" s="3">
        <v>1</v>
      </c>
    </row>
    <row r="1005" spans="1:5" x14ac:dyDescent="0.25">
      <c r="A1005">
        <v>1004</v>
      </c>
      <c r="B1005" s="3">
        <v>1</v>
      </c>
    </row>
    <row r="1006" spans="1:5" x14ac:dyDescent="0.25">
      <c r="A1006">
        <v>1005</v>
      </c>
      <c r="B1006" s="3">
        <v>1</v>
      </c>
      <c r="E1006" s="4">
        <v>4</v>
      </c>
    </row>
    <row r="1007" spans="1:5" x14ac:dyDescent="0.25">
      <c r="A1007">
        <v>1006</v>
      </c>
      <c r="B1007" s="3">
        <v>1</v>
      </c>
      <c r="E1007" s="4">
        <v>4</v>
      </c>
    </row>
    <row r="1008" spans="1:5" x14ac:dyDescent="0.25">
      <c r="A1008">
        <v>1007</v>
      </c>
      <c r="B1008" s="3">
        <v>1</v>
      </c>
      <c r="D1008" s="5">
        <v>3</v>
      </c>
      <c r="E1008" s="4">
        <v>4</v>
      </c>
    </row>
    <row r="1009" spans="1:5" x14ac:dyDescent="0.25">
      <c r="A1009">
        <v>1008</v>
      </c>
      <c r="B1009" s="3">
        <v>1</v>
      </c>
      <c r="D1009" s="5">
        <v>3</v>
      </c>
      <c r="E1009" s="4">
        <v>4</v>
      </c>
    </row>
    <row r="1010" spans="1:5" x14ac:dyDescent="0.25">
      <c r="A1010">
        <v>1009</v>
      </c>
      <c r="D1010" s="5">
        <v>3</v>
      </c>
      <c r="E1010" s="4">
        <v>4</v>
      </c>
    </row>
    <row r="1011" spans="1:5" x14ac:dyDescent="0.25">
      <c r="A1011">
        <v>1010</v>
      </c>
      <c r="D1011" s="5">
        <v>3</v>
      </c>
      <c r="E1011" s="4">
        <v>4</v>
      </c>
    </row>
    <row r="1012" spans="1:5" x14ac:dyDescent="0.25">
      <c r="A1012">
        <v>1011</v>
      </c>
      <c r="D1012" s="5">
        <v>3</v>
      </c>
      <c r="E1012" s="4">
        <v>4</v>
      </c>
    </row>
    <row r="1013" spans="1:5" x14ac:dyDescent="0.25">
      <c r="A1013">
        <v>1012</v>
      </c>
      <c r="C1013" s="2">
        <v>2</v>
      </c>
      <c r="D1013" s="5">
        <v>3</v>
      </c>
      <c r="E1013" s="4">
        <v>4</v>
      </c>
    </row>
    <row r="1014" spans="1:5" x14ac:dyDescent="0.25">
      <c r="A1014">
        <v>1013</v>
      </c>
      <c r="C1014" s="2">
        <v>2</v>
      </c>
      <c r="D1014" s="5">
        <v>3</v>
      </c>
      <c r="E1014" s="4">
        <v>4</v>
      </c>
    </row>
    <row r="1015" spans="1:5" x14ac:dyDescent="0.25">
      <c r="A1015">
        <v>1014</v>
      </c>
      <c r="C1015" s="2">
        <v>2</v>
      </c>
      <c r="D1015" s="5">
        <v>3</v>
      </c>
      <c r="E1015" s="4">
        <v>4</v>
      </c>
    </row>
    <row r="1016" spans="1:5" x14ac:dyDescent="0.25">
      <c r="A1016">
        <v>1015</v>
      </c>
      <c r="C1016" s="2">
        <v>2</v>
      </c>
      <c r="D1016" s="5">
        <v>3</v>
      </c>
      <c r="E1016" s="4">
        <v>4</v>
      </c>
    </row>
    <row r="1017" spans="1:5" x14ac:dyDescent="0.25">
      <c r="A1017">
        <v>1016</v>
      </c>
      <c r="C1017" s="2">
        <v>2</v>
      </c>
      <c r="D1017" s="5">
        <v>3</v>
      </c>
      <c r="E1017" s="4">
        <v>4</v>
      </c>
    </row>
    <row r="1018" spans="1:5" x14ac:dyDescent="0.25">
      <c r="A1018">
        <v>1017</v>
      </c>
      <c r="C1018" s="2">
        <v>2</v>
      </c>
      <c r="D1018" s="5">
        <v>3</v>
      </c>
    </row>
    <row r="1019" spans="1:5" x14ac:dyDescent="0.25">
      <c r="A1019">
        <v>1018</v>
      </c>
      <c r="C1019" s="2">
        <v>2</v>
      </c>
      <c r="D1019" s="5">
        <v>3</v>
      </c>
    </row>
    <row r="1020" spans="1:5" x14ac:dyDescent="0.25">
      <c r="A1020">
        <v>1019</v>
      </c>
      <c r="C1020" s="2">
        <v>2</v>
      </c>
      <c r="D1020" s="5">
        <v>3</v>
      </c>
    </row>
    <row r="1021" spans="1:5" x14ac:dyDescent="0.25">
      <c r="A1021">
        <v>1020</v>
      </c>
      <c r="C1021" s="2">
        <v>2</v>
      </c>
      <c r="D1021" s="5">
        <v>3</v>
      </c>
    </row>
    <row r="1022" spans="1:5" x14ac:dyDescent="0.25">
      <c r="A1022">
        <v>1021</v>
      </c>
      <c r="C1022" s="2">
        <v>2</v>
      </c>
      <c r="D1022" s="5">
        <v>3</v>
      </c>
    </row>
    <row r="1023" spans="1:5" x14ac:dyDescent="0.25">
      <c r="A1023">
        <v>1022</v>
      </c>
      <c r="C1023" s="2">
        <v>2</v>
      </c>
    </row>
    <row r="1024" spans="1:5" x14ac:dyDescent="0.25">
      <c r="A1024">
        <v>1023</v>
      </c>
      <c r="C1024" s="2">
        <v>2</v>
      </c>
    </row>
    <row r="1025" spans="1:5" x14ac:dyDescent="0.25">
      <c r="A1025">
        <v>1024</v>
      </c>
      <c r="B1025" s="3">
        <v>1</v>
      </c>
      <c r="C1025" s="2">
        <v>2</v>
      </c>
    </row>
    <row r="1026" spans="1:5" x14ac:dyDescent="0.25">
      <c r="A1026">
        <v>1025</v>
      </c>
      <c r="B1026" s="3">
        <v>1</v>
      </c>
      <c r="C1026" s="2">
        <v>2</v>
      </c>
    </row>
    <row r="1027" spans="1:5" x14ac:dyDescent="0.25">
      <c r="A1027">
        <v>1026</v>
      </c>
      <c r="B1027" s="3">
        <v>1</v>
      </c>
      <c r="C1027" s="2">
        <v>2</v>
      </c>
    </row>
    <row r="1028" spans="1:5" x14ac:dyDescent="0.25">
      <c r="A1028">
        <v>1027</v>
      </c>
      <c r="B1028" s="3">
        <v>1</v>
      </c>
      <c r="E1028" s="4">
        <v>4</v>
      </c>
    </row>
    <row r="1029" spans="1:5" x14ac:dyDescent="0.25">
      <c r="A1029">
        <v>1028</v>
      </c>
      <c r="B1029" s="3">
        <v>1</v>
      </c>
      <c r="E1029" s="4">
        <v>4</v>
      </c>
    </row>
    <row r="1030" spans="1:5" x14ac:dyDescent="0.25">
      <c r="A1030">
        <v>1029</v>
      </c>
      <c r="B1030" s="3">
        <v>1</v>
      </c>
      <c r="E1030" s="4">
        <v>4</v>
      </c>
    </row>
    <row r="1031" spans="1:5" x14ac:dyDescent="0.25">
      <c r="A1031">
        <v>1030</v>
      </c>
      <c r="B1031" s="3">
        <v>1</v>
      </c>
      <c r="E1031" s="4">
        <v>4</v>
      </c>
    </row>
    <row r="1032" spans="1:5" x14ac:dyDescent="0.25">
      <c r="A1032">
        <v>1031</v>
      </c>
      <c r="B1032" s="3">
        <v>1</v>
      </c>
      <c r="E1032" s="4">
        <v>4</v>
      </c>
    </row>
    <row r="1033" spans="1:5" x14ac:dyDescent="0.25">
      <c r="A1033">
        <v>1032</v>
      </c>
      <c r="B1033" s="3">
        <v>1</v>
      </c>
      <c r="E1033" s="4">
        <v>4</v>
      </c>
    </row>
    <row r="1034" spans="1:5" x14ac:dyDescent="0.25">
      <c r="A1034">
        <v>1033</v>
      </c>
      <c r="B1034" s="3">
        <v>1</v>
      </c>
      <c r="E1034" s="4">
        <v>4</v>
      </c>
    </row>
    <row r="1035" spans="1:5" x14ac:dyDescent="0.25">
      <c r="A1035">
        <v>1034</v>
      </c>
      <c r="B1035" s="3">
        <v>1</v>
      </c>
      <c r="E1035" s="4">
        <v>4</v>
      </c>
    </row>
    <row r="1036" spans="1:5" x14ac:dyDescent="0.25">
      <c r="A1036">
        <v>1035</v>
      </c>
      <c r="B1036" s="3">
        <v>1</v>
      </c>
      <c r="D1036" s="5">
        <v>3</v>
      </c>
      <c r="E1036" s="4">
        <v>4</v>
      </c>
    </row>
    <row r="1037" spans="1:5" x14ac:dyDescent="0.25">
      <c r="A1037">
        <v>1036</v>
      </c>
      <c r="D1037" s="5">
        <v>3</v>
      </c>
      <c r="E1037" s="4">
        <v>4</v>
      </c>
    </row>
    <row r="1038" spans="1:5" x14ac:dyDescent="0.25">
      <c r="A1038">
        <v>1037</v>
      </c>
      <c r="D1038" s="5">
        <v>3</v>
      </c>
      <c r="E1038" s="4">
        <v>4</v>
      </c>
    </row>
    <row r="1039" spans="1:5" x14ac:dyDescent="0.25">
      <c r="A1039">
        <v>1038</v>
      </c>
      <c r="C1039" s="2">
        <v>2</v>
      </c>
      <c r="D1039" s="5">
        <v>3</v>
      </c>
      <c r="E1039" s="4">
        <v>4</v>
      </c>
    </row>
    <row r="1040" spans="1:5" x14ac:dyDescent="0.25">
      <c r="A1040">
        <v>1039</v>
      </c>
      <c r="C1040" s="2">
        <v>2</v>
      </c>
      <c r="D1040" s="5">
        <v>3</v>
      </c>
      <c r="E1040" s="4">
        <v>4</v>
      </c>
    </row>
    <row r="1041" spans="1:5" x14ac:dyDescent="0.25">
      <c r="A1041">
        <v>1040</v>
      </c>
      <c r="C1041" s="2">
        <v>2</v>
      </c>
      <c r="D1041" s="5">
        <v>3</v>
      </c>
      <c r="E1041" s="4">
        <v>4</v>
      </c>
    </row>
    <row r="1042" spans="1:5" x14ac:dyDescent="0.25">
      <c r="A1042">
        <v>1041</v>
      </c>
      <c r="C1042" s="2">
        <v>2</v>
      </c>
      <c r="D1042" s="5">
        <v>3</v>
      </c>
      <c r="E1042" s="4">
        <v>4</v>
      </c>
    </row>
    <row r="1043" spans="1:5" x14ac:dyDescent="0.25">
      <c r="A1043">
        <v>1042</v>
      </c>
      <c r="C1043" s="2">
        <v>2</v>
      </c>
      <c r="D1043" s="5">
        <v>3</v>
      </c>
    </row>
    <row r="1044" spans="1:5" x14ac:dyDescent="0.25">
      <c r="A1044">
        <v>1043</v>
      </c>
      <c r="C1044" s="2">
        <v>2</v>
      </c>
      <c r="D1044" s="5">
        <v>3</v>
      </c>
    </row>
    <row r="1045" spans="1:5" x14ac:dyDescent="0.25">
      <c r="A1045">
        <v>1044</v>
      </c>
      <c r="C1045" s="2">
        <v>2</v>
      </c>
      <c r="D1045" s="5">
        <v>3</v>
      </c>
    </row>
    <row r="1046" spans="1:5" x14ac:dyDescent="0.25">
      <c r="A1046">
        <v>1045</v>
      </c>
      <c r="C1046" s="2">
        <v>2</v>
      </c>
      <c r="D1046" s="5">
        <v>3</v>
      </c>
    </row>
    <row r="1047" spans="1:5" x14ac:dyDescent="0.25">
      <c r="A1047">
        <v>1046</v>
      </c>
      <c r="C1047" s="2">
        <v>2</v>
      </c>
      <c r="D1047" s="5">
        <v>3</v>
      </c>
    </row>
    <row r="1048" spans="1:5" x14ac:dyDescent="0.25">
      <c r="A1048">
        <v>1047</v>
      </c>
      <c r="C1048" s="2">
        <v>2</v>
      </c>
      <c r="D1048" s="5">
        <v>3</v>
      </c>
    </row>
    <row r="1049" spans="1:5" x14ac:dyDescent="0.25">
      <c r="A1049">
        <v>1048</v>
      </c>
      <c r="C1049" s="2">
        <v>2</v>
      </c>
    </row>
    <row r="1050" spans="1:5" x14ac:dyDescent="0.25">
      <c r="A1050">
        <v>1049</v>
      </c>
      <c r="C1050" s="2">
        <v>2</v>
      </c>
    </row>
    <row r="1051" spans="1:5" x14ac:dyDescent="0.25">
      <c r="A1051">
        <v>1050</v>
      </c>
      <c r="B1051" s="3">
        <v>1</v>
      </c>
      <c r="C1051" s="2">
        <v>2</v>
      </c>
    </row>
    <row r="1052" spans="1:5" x14ac:dyDescent="0.25">
      <c r="A1052">
        <v>1051</v>
      </c>
      <c r="B1052" s="3">
        <v>1</v>
      </c>
      <c r="C1052" s="2">
        <v>2</v>
      </c>
    </row>
    <row r="1053" spans="1:5" x14ac:dyDescent="0.25">
      <c r="A1053">
        <v>1052</v>
      </c>
      <c r="B1053" s="3">
        <v>1</v>
      </c>
    </row>
    <row r="1054" spans="1:5" x14ac:dyDescent="0.25">
      <c r="A1054">
        <v>1053</v>
      </c>
      <c r="B1054" s="3">
        <v>1</v>
      </c>
    </row>
    <row r="1055" spans="1:5" x14ac:dyDescent="0.25">
      <c r="A1055">
        <v>1054</v>
      </c>
      <c r="B1055" s="3">
        <v>1</v>
      </c>
      <c r="E1055" s="4">
        <v>4</v>
      </c>
    </row>
    <row r="1056" spans="1:5" x14ac:dyDescent="0.25">
      <c r="A1056">
        <v>1055</v>
      </c>
      <c r="B1056" s="3">
        <v>1</v>
      </c>
      <c r="E1056" s="4">
        <v>4</v>
      </c>
    </row>
    <row r="1057" spans="1:5" x14ac:dyDescent="0.25">
      <c r="A1057">
        <v>1056</v>
      </c>
      <c r="B1057" s="3">
        <v>1</v>
      </c>
      <c r="E1057" s="4">
        <v>4</v>
      </c>
    </row>
    <row r="1058" spans="1:5" x14ac:dyDescent="0.25">
      <c r="A1058">
        <v>1057</v>
      </c>
      <c r="B1058" s="3">
        <v>1</v>
      </c>
      <c r="E1058" s="4">
        <v>4</v>
      </c>
    </row>
    <row r="1059" spans="1:5" x14ac:dyDescent="0.25">
      <c r="A1059">
        <v>1058</v>
      </c>
      <c r="B1059" s="3">
        <v>1</v>
      </c>
      <c r="E1059" s="4">
        <v>4</v>
      </c>
    </row>
    <row r="1060" spans="1:5" x14ac:dyDescent="0.25">
      <c r="A1060">
        <v>1059</v>
      </c>
      <c r="B1060" s="3">
        <v>1</v>
      </c>
      <c r="E1060" s="4">
        <v>4</v>
      </c>
    </row>
    <row r="1061" spans="1:5" x14ac:dyDescent="0.25">
      <c r="A1061">
        <v>1060</v>
      </c>
      <c r="B1061" s="3">
        <v>1</v>
      </c>
      <c r="E1061" s="4">
        <v>4</v>
      </c>
    </row>
    <row r="1062" spans="1:5" x14ac:dyDescent="0.25">
      <c r="A1062">
        <v>1061</v>
      </c>
      <c r="B1062" s="3">
        <v>1</v>
      </c>
      <c r="D1062" s="5">
        <v>3</v>
      </c>
      <c r="E1062" s="4">
        <v>4</v>
      </c>
    </row>
    <row r="1063" spans="1:5" x14ac:dyDescent="0.25">
      <c r="A1063">
        <v>1062</v>
      </c>
      <c r="D1063" s="5">
        <v>3</v>
      </c>
      <c r="E1063" s="4">
        <v>4</v>
      </c>
    </row>
    <row r="1064" spans="1:5" x14ac:dyDescent="0.25">
      <c r="A1064">
        <v>1063</v>
      </c>
      <c r="C1064" s="2">
        <v>2</v>
      </c>
      <c r="D1064" s="5">
        <v>3</v>
      </c>
      <c r="E1064" s="4">
        <v>4</v>
      </c>
    </row>
    <row r="1065" spans="1:5" x14ac:dyDescent="0.25">
      <c r="A1065">
        <v>1064</v>
      </c>
      <c r="C1065" s="2">
        <v>2</v>
      </c>
      <c r="D1065" s="5">
        <v>3</v>
      </c>
      <c r="E1065" s="4">
        <v>4</v>
      </c>
    </row>
    <row r="1066" spans="1:5" x14ac:dyDescent="0.25">
      <c r="A1066">
        <v>1065</v>
      </c>
      <c r="C1066" s="2">
        <v>2</v>
      </c>
      <c r="D1066" s="5">
        <v>3</v>
      </c>
      <c r="E1066" s="4">
        <v>4</v>
      </c>
    </row>
    <row r="1067" spans="1:5" x14ac:dyDescent="0.25">
      <c r="A1067">
        <v>1066</v>
      </c>
      <c r="C1067" s="2">
        <v>2</v>
      </c>
      <c r="D1067" s="5">
        <v>3</v>
      </c>
      <c r="E1067" s="4">
        <v>4</v>
      </c>
    </row>
    <row r="1068" spans="1:5" x14ac:dyDescent="0.25">
      <c r="A1068">
        <v>1067</v>
      </c>
      <c r="C1068" s="2">
        <v>2</v>
      </c>
      <c r="D1068" s="5">
        <v>3</v>
      </c>
      <c r="E1068" s="4">
        <v>4</v>
      </c>
    </row>
    <row r="1069" spans="1:5" x14ac:dyDescent="0.25">
      <c r="A1069">
        <v>1068</v>
      </c>
      <c r="C1069" s="2">
        <v>2</v>
      </c>
      <c r="D1069" s="5">
        <v>3</v>
      </c>
    </row>
    <row r="1070" spans="1:5" x14ac:dyDescent="0.25">
      <c r="A1070">
        <v>1069</v>
      </c>
      <c r="C1070" s="2">
        <v>2</v>
      </c>
      <c r="D1070" s="5">
        <v>3</v>
      </c>
    </row>
    <row r="1071" spans="1:5" x14ac:dyDescent="0.25">
      <c r="A1071">
        <v>1070</v>
      </c>
      <c r="C1071" s="2">
        <v>2</v>
      </c>
      <c r="D1071" s="5">
        <v>3</v>
      </c>
    </row>
    <row r="1072" spans="1:5" x14ac:dyDescent="0.25">
      <c r="A1072">
        <v>1071</v>
      </c>
      <c r="C1072" s="2">
        <v>2</v>
      </c>
      <c r="D1072" s="5">
        <v>3</v>
      </c>
    </row>
    <row r="1073" spans="1:5" x14ac:dyDescent="0.25">
      <c r="A1073">
        <v>1072</v>
      </c>
      <c r="C1073" s="2">
        <v>2</v>
      </c>
      <c r="D1073" s="5">
        <v>3</v>
      </c>
    </row>
    <row r="1074" spans="1:5" x14ac:dyDescent="0.25">
      <c r="A1074">
        <v>1073</v>
      </c>
      <c r="C1074" s="2">
        <v>2</v>
      </c>
      <c r="D1074" s="5">
        <v>3</v>
      </c>
    </row>
    <row r="1075" spans="1:5" x14ac:dyDescent="0.25">
      <c r="A1075">
        <v>1074</v>
      </c>
      <c r="C1075" s="2">
        <v>2</v>
      </c>
      <c r="D1075" s="5">
        <v>3</v>
      </c>
    </row>
    <row r="1076" spans="1:5" x14ac:dyDescent="0.25">
      <c r="A1076">
        <v>1075</v>
      </c>
      <c r="C1076" s="2">
        <v>2</v>
      </c>
      <c r="D1076" s="5">
        <v>3</v>
      </c>
    </row>
    <row r="1077" spans="1:5" x14ac:dyDescent="0.25">
      <c r="A1077">
        <v>1076</v>
      </c>
      <c r="C1077" s="2">
        <v>2</v>
      </c>
    </row>
    <row r="1078" spans="1:5" x14ac:dyDescent="0.25">
      <c r="A1078">
        <v>1077</v>
      </c>
      <c r="B1078" s="3">
        <v>1</v>
      </c>
      <c r="C1078" s="2">
        <v>2</v>
      </c>
    </row>
    <row r="1079" spans="1:5" x14ac:dyDescent="0.25">
      <c r="A1079">
        <v>1078</v>
      </c>
      <c r="B1079" s="3">
        <v>1</v>
      </c>
      <c r="C1079" s="2">
        <v>2</v>
      </c>
    </row>
    <row r="1080" spans="1:5" x14ac:dyDescent="0.25">
      <c r="A1080">
        <v>1079</v>
      </c>
      <c r="B1080" s="3">
        <v>1</v>
      </c>
      <c r="C1080" s="2">
        <v>2</v>
      </c>
    </row>
    <row r="1081" spans="1:5" x14ac:dyDescent="0.25">
      <c r="A1081">
        <v>1080</v>
      </c>
      <c r="B1081" s="3">
        <v>1</v>
      </c>
      <c r="E1081" s="4">
        <v>4</v>
      </c>
    </row>
    <row r="1082" spans="1:5" x14ac:dyDescent="0.25">
      <c r="A1082">
        <v>1081</v>
      </c>
      <c r="B1082" s="3">
        <v>1</v>
      </c>
      <c r="E1082" s="4">
        <v>4</v>
      </c>
    </row>
    <row r="1083" spans="1:5" x14ac:dyDescent="0.25">
      <c r="A1083">
        <v>1082</v>
      </c>
      <c r="B1083" s="3">
        <v>1</v>
      </c>
      <c r="E1083" s="4">
        <v>4</v>
      </c>
    </row>
    <row r="1084" spans="1:5" x14ac:dyDescent="0.25">
      <c r="A1084">
        <v>1083</v>
      </c>
      <c r="B1084" s="3">
        <v>1</v>
      </c>
      <c r="E1084" s="4">
        <v>4</v>
      </c>
    </row>
    <row r="1085" spans="1:5" x14ac:dyDescent="0.25">
      <c r="A1085">
        <v>1084</v>
      </c>
      <c r="B1085" s="3">
        <v>1</v>
      </c>
      <c r="E1085" s="4">
        <v>4</v>
      </c>
    </row>
    <row r="1086" spans="1:5" x14ac:dyDescent="0.25">
      <c r="A1086">
        <v>1085</v>
      </c>
      <c r="B1086" s="3">
        <v>1</v>
      </c>
      <c r="E1086" s="4">
        <v>4</v>
      </c>
    </row>
    <row r="1087" spans="1:5" x14ac:dyDescent="0.25">
      <c r="A1087">
        <v>1086</v>
      </c>
      <c r="B1087" s="3">
        <v>1</v>
      </c>
      <c r="E1087" s="4">
        <v>4</v>
      </c>
    </row>
    <row r="1088" spans="1:5" x14ac:dyDescent="0.25">
      <c r="A1088">
        <v>1087</v>
      </c>
      <c r="B1088" s="3">
        <v>1</v>
      </c>
      <c r="E1088" s="4">
        <v>4</v>
      </c>
    </row>
    <row r="1089" spans="1:5" x14ac:dyDescent="0.25">
      <c r="A1089">
        <v>1088</v>
      </c>
      <c r="B1089" s="3">
        <v>1</v>
      </c>
      <c r="E1089" s="4">
        <v>4</v>
      </c>
    </row>
    <row r="1090" spans="1:5" x14ac:dyDescent="0.25">
      <c r="A1090">
        <v>1089</v>
      </c>
      <c r="B1090" s="3">
        <v>1</v>
      </c>
      <c r="E1090" s="4">
        <v>4</v>
      </c>
    </row>
    <row r="1091" spans="1:5" x14ac:dyDescent="0.25">
      <c r="A1091">
        <v>1090</v>
      </c>
      <c r="B1091" s="3">
        <v>1</v>
      </c>
      <c r="D1091" s="5">
        <v>3</v>
      </c>
      <c r="E1091" s="4">
        <v>4</v>
      </c>
    </row>
    <row r="1092" spans="1:5" x14ac:dyDescent="0.25">
      <c r="A1092">
        <v>1091</v>
      </c>
      <c r="D1092" s="5">
        <v>3</v>
      </c>
      <c r="E1092" s="4">
        <v>4</v>
      </c>
    </row>
    <row r="1093" spans="1:5" x14ac:dyDescent="0.25">
      <c r="A1093">
        <v>1092</v>
      </c>
      <c r="C1093" s="2">
        <v>2</v>
      </c>
      <c r="D1093" s="5">
        <v>3</v>
      </c>
      <c r="E1093" s="4">
        <v>4</v>
      </c>
    </row>
    <row r="1094" spans="1:5" x14ac:dyDescent="0.25">
      <c r="A1094">
        <v>1093</v>
      </c>
      <c r="C1094" s="2">
        <v>2</v>
      </c>
      <c r="D1094" s="5">
        <v>3</v>
      </c>
      <c r="E1094" s="4">
        <v>4</v>
      </c>
    </row>
    <row r="1095" spans="1:5" x14ac:dyDescent="0.25">
      <c r="A1095">
        <v>1094</v>
      </c>
      <c r="C1095" s="2">
        <v>2</v>
      </c>
      <c r="D1095" s="5">
        <v>3</v>
      </c>
      <c r="E1095" s="4">
        <v>4</v>
      </c>
    </row>
    <row r="1096" spans="1:5" x14ac:dyDescent="0.25">
      <c r="A1096">
        <v>1095</v>
      </c>
      <c r="C1096" s="2">
        <v>2</v>
      </c>
      <c r="D1096" s="5">
        <v>3</v>
      </c>
    </row>
    <row r="1097" spans="1:5" x14ac:dyDescent="0.25">
      <c r="A1097">
        <v>1096</v>
      </c>
      <c r="C1097" s="2">
        <v>2</v>
      </c>
      <c r="D1097" s="5">
        <v>3</v>
      </c>
    </row>
    <row r="1098" spans="1:5" x14ac:dyDescent="0.25">
      <c r="A1098">
        <v>1097</v>
      </c>
      <c r="C1098" s="2">
        <v>2</v>
      </c>
      <c r="D1098" s="5">
        <v>3</v>
      </c>
    </row>
    <row r="1099" spans="1:5" x14ac:dyDescent="0.25">
      <c r="A1099">
        <v>1098</v>
      </c>
      <c r="C1099" s="2">
        <v>2</v>
      </c>
      <c r="D1099" s="5">
        <v>3</v>
      </c>
    </row>
    <row r="1100" spans="1:5" x14ac:dyDescent="0.25">
      <c r="A1100">
        <v>1099</v>
      </c>
      <c r="C1100" s="2">
        <v>2</v>
      </c>
      <c r="D1100" s="5">
        <v>3</v>
      </c>
    </row>
    <row r="1101" spans="1:5" x14ac:dyDescent="0.25">
      <c r="A1101">
        <v>1100</v>
      </c>
      <c r="C1101" s="2">
        <v>2</v>
      </c>
      <c r="D1101" s="5">
        <v>3</v>
      </c>
    </row>
    <row r="1102" spans="1:5" x14ac:dyDescent="0.25">
      <c r="A1102">
        <v>1101</v>
      </c>
      <c r="C1102" s="2">
        <v>2</v>
      </c>
      <c r="D1102" s="5">
        <v>3</v>
      </c>
    </row>
    <row r="1103" spans="1:5" x14ac:dyDescent="0.25">
      <c r="A1103">
        <v>1102</v>
      </c>
      <c r="C1103" s="2">
        <v>2</v>
      </c>
      <c r="D1103" s="5">
        <v>3</v>
      </c>
    </row>
    <row r="1104" spans="1:5" x14ac:dyDescent="0.25">
      <c r="A1104">
        <v>1103</v>
      </c>
      <c r="C1104" s="2">
        <v>2</v>
      </c>
      <c r="D1104" s="5">
        <v>3</v>
      </c>
    </row>
    <row r="1105" spans="1:6" x14ac:dyDescent="0.25">
      <c r="A1105">
        <v>1104</v>
      </c>
      <c r="C1105" s="2">
        <v>2</v>
      </c>
      <c r="D1105" s="5">
        <v>3</v>
      </c>
    </row>
    <row r="1106" spans="1:6" x14ac:dyDescent="0.25">
      <c r="A1106">
        <v>1105</v>
      </c>
      <c r="C1106" s="2">
        <v>2</v>
      </c>
      <c r="D1106" s="5">
        <v>3</v>
      </c>
    </row>
    <row r="1107" spans="1:6" x14ac:dyDescent="0.25">
      <c r="A1107">
        <v>1106</v>
      </c>
      <c r="B1107" s="3">
        <v>1</v>
      </c>
      <c r="C1107" s="2">
        <v>2</v>
      </c>
      <c r="D1107" s="5">
        <v>3</v>
      </c>
    </row>
    <row r="1108" spans="1:6" x14ac:dyDescent="0.25">
      <c r="A1108">
        <v>1107</v>
      </c>
      <c r="B1108" s="3">
        <v>1</v>
      </c>
      <c r="C1108" s="2">
        <v>2</v>
      </c>
    </row>
    <row r="1109" spans="1:6" x14ac:dyDescent="0.25">
      <c r="A1109">
        <v>1108</v>
      </c>
      <c r="B1109" s="3">
        <v>1</v>
      </c>
      <c r="C1109" s="2">
        <v>2</v>
      </c>
    </row>
    <row r="1110" spans="1:6" x14ac:dyDescent="0.25">
      <c r="A1110">
        <v>1109</v>
      </c>
      <c r="B1110" s="3">
        <v>1</v>
      </c>
      <c r="C1110" s="2">
        <v>2</v>
      </c>
    </row>
    <row r="1111" spans="1:6" x14ac:dyDescent="0.25">
      <c r="A1111">
        <v>1110</v>
      </c>
      <c r="B1111" s="3">
        <v>1</v>
      </c>
      <c r="C1111" s="2">
        <v>2</v>
      </c>
      <c r="E1111" s="4">
        <v>4</v>
      </c>
    </row>
    <row r="1112" spans="1:6" x14ac:dyDescent="0.25">
      <c r="A1112">
        <v>1111</v>
      </c>
      <c r="B1112" s="3">
        <v>1</v>
      </c>
      <c r="E1112" s="4">
        <v>4</v>
      </c>
    </row>
    <row r="1113" spans="1:6" x14ac:dyDescent="0.25">
      <c r="A1113">
        <v>1112</v>
      </c>
      <c r="B1113" s="3">
        <v>1</v>
      </c>
      <c r="E1113" s="4">
        <v>4</v>
      </c>
      <c r="F11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109B-F597-4DF7-A079-D8107316AB33}">
  <dimension ref="A1:EA58"/>
  <sheetViews>
    <sheetView tabSelected="1" topLeftCell="AG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9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294</v>
      </c>
      <c r="AP1" t="s">
        <v>295</v>
      </c>
      <c r="AQ1" t="s">
        <v>296</v>
      </c>
      <c r="AR1" t="s">
        <v>297</v>
      </c>
      <c r="AT1" t="s">
        <v>298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316</v>
      </c>
      <c r="BS1" t="s">
        <v>317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203.74312499999999</v>
      </c>
      <c r="B2">
        <v>6.5058259999999999</v>
      </c>
      <c r="C2">
        <v>209.693229</v>
      </c>
      <c r="D2">
        <v>7.7507270000000004</v>
      </c>
      <c r="E2">
        <v>205.27826200000001</v>
      </c>
      <c r="F2">
        <v>5.7717109999999998</v>
      </c>
      <c r="G2">
        <v>208.31062600000001</v>
      </c>
      <c r="H2">
        <v>9.2508890000000008</v>
      </c>
      <c r="K2">
        <f>(11/200)</f>
        <v>5.5E-2</v>
      </c>
      <c r="L2">
        <f>(12/200)</f>
        <v>0.06</v>
      </c>
      <c r="M2">
        <f>(11/200)</f>
        <v>5.5E-2</v>
      </c>
      <c r="N2">
        <f>(13/200)</f>
        <v>6.5000000000000002E-2</v>
      </c>
      <c r="P2">
        <f>(8/200)</f>
        <v>0.04</v>
      </c>
      <c r="Q2">
        <f>(11/200)</f>
        <v>5.5E-2</v>
      </c>
      <c r="R2">
        <f>(9/200)</f>
        <v>4.4999999999999998E-2</v>
      </c>
      <c r="S2">
        <f>(10/200)</f>
        <v>0.05</v>
      </c>
      <c r="U2">
        <f>0.055+0.04</f>
        <v>9.5000000000000001E-2</v>
      </c>
      <c r="V2">
        <f>0.06+0.055</f>
        <v>0.11499999999999999</v>
      </c>
      <c r="W2">
        <f>0.055+0.045</f>
        <v>0.1</v>
      </c>
      <c r="X2">
        <f>0.065+0.05</f>
        <v>0.115</v>
      </c>
      <c r="Z2">
        <f>SQRT((ABS($A$3-$A$2)^2+(ABS($B$3-$B$2)^2)))</f>
        <v>20.925120652883439</v>
      </c>
      <c r="AA2">
        <f>SQRT((ABS($C$3-$C$2)^2+(ABS($D$3-$D$2)^2)))</f>
        <v>23.243141916773656</v>
      </c>
      <c r="AB2">
        <f>SQRT((ABS($E$3-$E$2)^2+(ABS($F$3-$F$2)^2)))</f>
        <v>21.909937125294199</v>
      </c>
      <c r="AC2">
        <f>SQRT((ABS($G$3-$G$2)^2+(ABS($H$3-$H$2)^2)))</f>
        <v>24.579979000224277</v>
      </c>
      <c r="AE2">
        <f>(COUNTA(U2:U12)/SUM(U2:U12))</f>
        <v>9.2783505154639183</v>
      </c>
      <c r="AF2">
        <f>(COUNTA(V2:V12)/SUM(V2:V12))</f>
        <v>8.6956521739130448</v>
      </c>
      <c r="AG2">
        <f>(COUNTA(W2:W12)/SUM(W2:W12))</f>
        <v>9.1428571428571423</v>
      </c>
      <c r="AH2">
        <f>(COUNTA(X2:X12)/SUM(X2:X12))</f>
        <v>8.7431693989071029</v>
      </c>
      <c r="AJ2">
        <f>1/0.095</f>
        <v>10.526315789473685</v>
      </c>
      <c r="AK2">
        <f>1/0.115</f>
        <v>8.695652173913043</v>
      </c>
      <c r="AL2">
        <f>1/0.1</f>
        <v>10</v>
      </c>
      <c r="AM2">
        <f>1/0.115</f>
        <v>8.695652173913043</v>
      </c>
      <c r="AO2">
        <f>$Z2/$U2</f>
        <v>220.26442792508882</v>
      </c>
      <c r="AP2">
        <f>$AA2/$V2</f>
        <v>202.11427753716225</v>
      </c>
      <c r="AQ2">
        <f>$AB2/$W2</f>
        <v>219.09937125294198</v>
      </c>
      <c r="AR2">
        <f>$AC2/$X2</f>
        <v>213.7389478280372</v>
      </c>
      <c r="AT2">
        <f>AT4/AT6</f>
        <v>199.79975791787061</v>
      </c>
      <c r="AV2">
        <f>((0.055/0.095)*100)</f>
        <v>57.894736842105267</v>
      </c>
      <c r="AW2">
        <f>((0.06/0.115)*100)</f>
        <v>52.173913043478258</v>
      </c>
      <c r="AX2">
        <f>((0.055/0.1)*100)</f>
        <v>54.999999999999993</v>
      </c>
      <c r="AY2">
        <f>((0.065/0.115)*100)</f>
        <v>56.521739130434781</v>
      </c>
      <c r="BA2">
        <f>((0.04/0.095)*100)</f>
        <v>42.105263157894733</v>
      </c>
      <c r="BB2">
        <f>((0.055/0.115)*100)</f>
        <v>47.826086956521735</v>
      </c>
      <c r="BC2">
        <f>((0.045/0.1)*100)</f>
        <v>44.999999999999993</v>
      </c>
      <c r="BD2">
        <f>((0.05/0.115)*100)</f>
        <v>43.478260869565219</v>
      </c>
      <c r="BF2">
        <f>ABS($B$2-$D$2)</f>
        <v>1.2449010000000005</v>
      </c>
      <c r="BG2">
        <f>ABS($F$2-$H$2)</f>
        <v>3.479178000000001</v>
      </c>
      <c r="BL2">
        <f>SQRT((ABS($A$2-$E$2)^2+(ABS($B$2-$F$2)^2)))</f>
        <v>1.7016375765697178</v>
      </c>
      <c r="BM2">
        <f>SQRT((ABS($C$2-$G$2)^2+(ABS($D$2-$H$2)^2)))</f>
        <v>2.0401169284756624</v>
      </c>
      <c r="BO2">
        <f>SQRT((ABS($A$2-$G$2)^2+(ABS($B$2-$H$2)^2)))</f>
        <v>5.3289244936450544</v>
      </c>
      <c r="BP2">
        <f>SQRT((ABS($C$2-$E$2)^2+(ABS($D$2-$F$2)^2)))</f>
        <v>4.8382267350078703</v>
      </c>
      <c r="BR2">
        <f>DEGREES(ACOS((21.8266731575738^2+21.9099371252942^2-3.9992796943666^2)/(2*21.8266731575738*21.9099371252942)))</f>
        <v>10.490658253838392</v>
      </c>
      <c r="BS2">
        <f>DEGREES(ACOS((4.61518265989332^2+24.5799790002243^2-21.8266731575738^2)/(2*4.61518265989332*24.5799790002243)))</f>
        <v>48.92516787215645</v>
      </c>
      <c r="BU2">
        <v>11</v>
      </c>
      <c r="BV2">
        <v>7</v>
      </c>
      <c r="BW2">
        <v>3</v>
      </c>
      <c r="BX2">
        <v>5</v>
      </c>
      <c r="BY2">
        <v>12</v>
      </c>
      <c r="BZ2">
        <v>7</v>
      </c>
      <c r="CA2">
        <v>4</v>
      </c>
      <c r="CB2">
        <v>2</v>
      </c>
      <c r="CC2">
        <v>11</v>
      </c>
      <c r="CD2">
        <v>3</v>
      </c>
      <c r="CE2">
        <v>2</v>
      </c>
      <c r="CF2">
        <v>11</v>
      </c>
      <c r="CG2">
        <v>13</v>
      </c>
      <c r="CH2">
        <v>5</v>
      </c>
      <c r="CI2">
        <v>3</v>
      </c>
      <c r="CJ2">
        <v>11</v>
      </c>
      <c r="CL2">
        <v>8</v>
      </c>
      <c r="CM2">
        <v>3</v>
      </c>
      <c r="CN2">
        <v>1</v>
      </c>
      <c r="CO2">
        <v>4</v>
      </c>
      <c r="CP2">
        <v>11</v>
      </c>
      <c r="CQ2">
        <v>3</v>
      </c>
      <c r="CR2">
        <v>0</v>
      </c>
      <c r="CS2">
        <v>0</v>
      </c>
      <c r="CT2">
        <v>9</v>
      </c>
      <c r="CU2">
        <v>1</v>
      </c>
      <c r="CV2">
        <v>1</v>
      </c>
      <c r="CW2">
        <v>7</v>
      </c>
      <c r="CX2">
        <v>10</v>
      </c>
      <c r="CY2">
        <v>4</v>
      </c>
      <c r="CZ2">
        <v>0</v>
      </c>
      <c r="DA2">
        <v>7</v>
      </c>
      <c r="DC2">
        <f>((7/11)*100)</f>
        <v>63.636363636363633</v>
      </c>
      <c r="DD2">
        <f>((3/11)*100)</f>
        <v>27.27272727272727</v>
      </c>
      <c r="DE2">
        <f>((5/11)*100)</f>
        <v>45.454545454545453</v>
      </c>
      <c r="DF2">
        <f>((7/12)*100)</f>
        <v>58.333333333333336</v>
      </c>
      <c r="DG2">
        <f>((4/12)*100)</f>
        <v>33.333333333333329</v>
      </c>
      <c r="DH2">
        <f>((2/12)*100)</f>
        <v>16.666666666666664</v>
      </c>
      <c r="DI2">
        <f>((3/11)*100)</f>
        <v>27.27272727272727</v>
      </c>
      <c r="DJ2">
        <f>((2/11)*100)</f>
        <v>18.181818181818183</v>
      </c>
      <c r="DK2">
        <f>((11/11)*100)</f>
        <v>100</v>
      </c>
      <c r="DL2">
        <f>((5/13)*100)</f>
        <v>38.461538461538467</v>
      </c>
      <c r="DM2">
        <f>((3/13)*100)</f>
        <v>23.076923076923077</v>
      </c>
      <c r="DN2">
        <f>((11/13)*100)</f>
        <v>84.615384615384613</v>
      </c>
      <c r="DP2">
        <f>((3/8)*100)</f>
        <v>37.5</v>
      </c>
      <c r="DQ2">
        <f>((1/8)*100)</f>
        <v>12.5</v>
      </c>
      <c r="DR2">
        <f>((4/8)*100)</f>
        <v>50</v>
      </c>
      <c r="DS2">
        <f>((3/11)*100)</f>
        <v>27.27272727272727</v>
      </c>
      <c r="DT2">
        <f>((0/11)*100)</f>
        <v>0</v>
      </c>
      <c r="DU2">
        <f>((0/11)*100)</f>
        <v>0</v>
      </c>
      <c r="DV2">
        <f>((1/9)*100)</f>
        <v>11.111111111111111</v>
      </c>
      <c r="DW2">
        <f>((1/9)*100)</f>
        <v>11.111111111111111</v>
      </c>
      <c r="DX2">
        <f>((7/9)*100)</f>
        <v>77.777777777777786</v>
      </c>
      <c r="DY2">
        <f>((4/10)*100)</f>
        <v>40</v>
      </c>
      <c r="DZ2">
        <f>((0/10)*100)</f>
        <v>0</v>
      </c>
      <c r="EA2">
        <f>((7/10)*100)</f>
        <v>70</v>
      </c>
    </row>
    <row r="3" spans="1:131" x14ac:dyDescent="0.25">
      <c r="A3">
        <v>182.81918999999999</v>
      </c>
      <c r="B3">
        <v>6.283074</v>
      </c>
      <c r="C3">
        <v>186.45473699999999</v>
      </c>
      <c r="D3">
        <v>8.2156310000000001</v>
      </c>
      <c r="E3">
        <v>183.37412900000001</v>
      </c>
      <c r="F3">
        <v>5.2674269999999996</v>
      </c>
      <c r="G3">
        <v>183.730647</v>
      </c>
      <c r="H3">
        <v>9.2507839999999995</v>
      </c>
      <c r="K3">
        <f>(12/200)</f>
        <v>0.06</v>
      </c>
      <c r="L3">
        <f>(13/200)</f>
        <v>6.5000000000000002E-2</v>
      </c>
      <c r="M3">
        <f>(12/200)</f>
        <v>0.06</v>
      </c>
      <c r="N3">
        <f>(13/200)</f>
        <v>6.5000000000000002E-2</v>
      </c>
      <c r="P3">
        <f>(9/200)</f>
        <v>4.4999999999999998E-2</v>
      </c>
      <c r="Q3">
        <f>(10/200)</f>
        <v>0.05</v>
      </c>
      <c r="R3">
        <f>(9/200)</f>
        <v>4.4999999999999998E-2</v>
      </c>
      <c r="S3">
        <f>(9/200)</f>
        <v>4.4999999999999998E-2</v>
      </c>
      <c r="U3">
        <f>0.06+0.045</f>
        <v>0.105</v>
      </c>
      <c r="V3">
        <f>0.065+0.05</f>
        <v>0.115</v>
      </c>
      <c r="W3">
        <f>0.06+0.045</f>
        <v>0.105</v>
      </c>
      <c r="X3">
        <f>0.065+0.045</f>
        <v>0.11</v>
      </c>
      <c r="Z3">
        <f>SQRT((ABS($A$4-$A$3)^2+(ABS($B$4-$B$3)^2)))</f>
        <v>22.171362599876879</v>
      </c>
      <c r="AA3">
        <f>SQRT((ABS($C$4-$C$3)^2+(ABS($D$4-$D$3)^2)))</f>
        <v>23.040138808118854</v>
      </c>
      <c r="AB3">
        <f>SQRT((ABS($E$4-$E$3)^2+(ABS($F$4-$F$3)^2)))</f>
        <v>22.096390015260898</v>
      </c>
      <c r="AC3">
        <f>SQRT((ABS($G$4-$G$3)^2+(ABS($H$4-$H$3)^2)))</f>
        <v>23.920617498081459</v>
      </c>
      <c r="AJ3">
        <f>1/0.105</f>
        <v>9.5238095238095237</v>
      </c>
      <c r="AK3">
        <f>1/0.115</f>
        <v>8.695652173913043</v>
      </c>
      <c r="AL3">
        <f>1/0.105</f>
        <v>9.5238095238095237</v>
      </c>
      <c r="AM3">
        <f>1/0.11</f>
        <v>9.0909090909090917</v>
      </c>
      <c r="AO3">
        <f>$Z3/$U3</f>
        <v>211.15583428454173</v>
      </c>
      <c r="AP3">
        <f>$AA3/$V3</f>
        <v>200.34903311407697</v>
      </c>
      <c r="AQ3">
        <f>$AB3/$W3</f>
        <v>210.44180966915141</v>
      </c>
      <c r="AR3">
        <f>$AC3/$X3</f>
        <v>217.46015907346779</v>
      </c>
      <c r="AT3" t="s">
        <v>299</v>
      </c>
      <c r="AV3">
        <f>((0.06/0.105)*100)</f>
        <v>57.142857142857139</v>
      </c>
      <c r="AW3">
        <f>((0.065/0.115)*100)</f>
        <v>56.521739130434781</v>
      </c>
      <c r="AX3">
        <f>((0.06/0.105)*100)</f>
        <v>57.142857142857139</v>
      </c>
      <c r="AY3">
        <f>((0.065/0.11)*100)</f>
        <v>59.090909090909093</v>
      </c>
      <c r="BA3">
        <f>((0.045/0.105)*100)</f>
        <v>42.857142857142854</v>
      </c>
      <c r="BB3">
        <f>((0.05/0.115)*100)</f>
        <v>43.478260869565219</v>
      </c>
      <c r="BC3">
        <f>((0.045/0.105)*100)</f>
        <v>42.857142857142854</v>
      </c>
      <c r="BD3">
        <f>((0.045/0.11)*100)</f>
        <v>40.909090909090907</v>
      </c>
      <c r="BF3">
        <f>ABS($B$3-$D$3)</f>
        <v>1.9325570000000001</v>
      </c>
      <c r="BG3">
        <f>ABS($F$3-$H$3)</f>
        <v>3.9833569999999998</v>
      </c>
      <c r="BL3">
        <f>SQRT((ABS($A$3-$E$3)^2+(ABS($B$3-$F$3)^2)))</f>
        <v>1.157366027810572</v>
      </c>
      <c r="BM3">
        <f>SQRT((ABS($C$3-$G$3)^2+(ABS($D$3-$H$3)^2)))</f>
        <v>2.9141393346078943</v>
      </c>
      <c r="BO3">
        <f>SQRT((ABS($A$3-$G$3)^2+(ABS($B$3-$H$3)^2)))</f>
        <v>3.1045219449939503</v>
      </c>
      <c r="BP3">
        <f>SQRT((ABS($C$3-$E$3)^2+(ABS($D$3-$F$3)^2)))</f>
        <v>4.2640418003673348</v>
      </c>
      <c r="BR3">
        <f>DEGREES(ACOS((3.41501800709893^2+29.3499535339658^2-28.4008161843391^2)/(2*3.41501800709893*29.3499535339658)))</f>
        <v>70.633229859057707</v>
      </c>
      <c r="BS3">
        <f>DEGREES(ACOS((22.8845668332714^2+23.9206174980815^2-3.41501800709893^2)/(2*22.8845668332714*23.9206174980815)))</f>
        <v>7.9752101400745961</v>
      </c>
      <c r="BU3">
        <v>12</v>
      </c>
      <c r="BV3">
        <v>10</v>
      </c>
      <c r="BW3">
        <v>4</v>
      </c>
      <c r="BX3">
        <v>4</v>
      </c>
      <c r="BY3">
        <v>13</v>
      </c>
      <c r="BZ3">
        <v>10</v>
      </c>
      <c r="CA3">
        <v>4</v>
      </c>
      <c r="CB3">
        <v>4</v>
      </c>
      <c r="CC3">
        <v>12</v>
      </c>
      <c r="CD3">
        <v>4</v>
      </c>
      <c r="CE3">
        <v>4</v>
      </c>
      <c r="CF3">
        <v>12</v>
      </c>
      <c r="CG3">
        <v>13</v>
      </c>
      <c r="CH3">
        <v>4</v>
      </c>
      <c r="CI3">
        <v>5</v>
      </c>
      <c r="CJ3">
        <v>12</v>
      </c>
      <c r="CL3">
        <v>9</v>
      </c>
      <c r="CM3">
        <v>6</v>
      </c>
      <c r="CN3">
        <v>1</v>
      </c>
      <c r="CO3">
        <v>1</v>
      </c>
      <c r="CP3">
        <v>10</v>
      </c>
      <c r="CQ3">
        <v>6</v>
      </c>
      <c r="CR3">
        <v>1</v>
      </c>
      <c r="CS3">
        <v>0</v>
      </c>
      <c r="CT3">
        <v>9</v>
      </c>
      <c r="CU3">
        <v>1</v>
      </c>
      <c r="CV3">
        <v>0</v>
      </c>
      <c r="CW3">
        <v>9</v>
      </c>
      <c r="CX3">
        <v>9</v>
      </c>
      <c r="CY3">
        <v>1</v>
      </c>
      <c r="CZ3">
        <v>0</v>
      </c>
      <c r="DA3">
        <v>9</v>
      </c>
      <c r="DC3">
        <f>((10/12)*100)</f>
        <v>83.333333333333343</v>
      </c>
      <c r="DD3">
        <f>((4/12)*100)</f>
        <v>33.333333333333329</v>
      </c>
      <c r="DE3">
        <f>((4/12)*100)</f>
        <v>33.333333333333329</v>
      </c>
      <c r="DF3">
        <f>((10/13)*100)</f>
        <v>76.923076923076934</v>
      </c>
      <c r="DG3">
        <f>((4/13)*100)</f>
        <v>30.76923076923077</v>
      </c>
      <c r="DH3">
        <f>((4/13)*100)</f>
        <v>30.76923076923077</v>
      </c>
      <c r="DI3">
        <f>((4/12)*100)</f>
        <v>33.333333333333329</v>
      </c>
      <c r="DJ3">
        <f>((4/12)*100)</f>
        <v>33.333333333333329</v>
      </c>
      <c r="DK3">
        <f>((12/12)*100)</f>
        <v>100</v>
      </c>
      <c r="DL3">
        <f>((4/13)*100)</f>
        <v>30.76923076923077</v>
      </c>
      <c r="DM3">
        <f>((5/13)*100)</f>
        <v>38.461538461538467</v>
      </c>
      <c r="DN3">
        <f>((12/13)*100)</f>
        <v>92.307692307692307</v>
      </c>
      <c r="DP3">
        <f>((6/9)*100)</f>
        <v>66.666666666666657</v>
      </c>
      <c r="DQ3">
        <f>((1/9)*100)</f>
        <v>11.111111111111111</v>
      </c>
      <c r="DR3">
        <f>((1/9)*100)</f>
        <v>11.111111111111111</v>
      </c>
      <c r="DS3">
        <f>((6/10)*100)</f>
        <v>60</v>
      </c>
      <c r="DT3">
        <f>((1/10)*100)</f>
        <v>10</v>
      </c>
      <c r="DU3">
        <f>((0/10)*100)</f>
        <v>0</v>
      </c>
      <c r="DV3">
        <f>((1/9)*100)</f>
        <v>11.111111111111111</v>
      </c>
      <c r="DW3">
        <f>((0/9)*100)</f>
        <v>0</v>
      </c>
      <c r="DX3">
        <f>((9/9)*100)</f>
        <v>100</v>
      </c>
      <c r="DY3">
        <f>((1/9)*100)</f>
        <v>11.111111111111111</v>
      </c>
      <c r="DZ3">
        <f>((0/9)*100)</f>
        <v>0</v>
      </c>
      <c r="EA3">
        <f>((9/9)*100)</f>
        <v>100</v>
      </c>
    </row>
    <row r="4" spans="1:131" x14ac:dyDescent="0.25">
      <c r="A4">
        <v>160.66734600000001</v>
      </c>
      <c r="B4">
        <v>5.3529520000000002</v>
      </c>
      <c r="C4">
        <v>163.454148</v>
      </c>
      <c r="D4">
        <v>6.8662229999999997</v>
      </c>
      <c r="E4">
        <v>161.28263800000002</v>
      </c>
      <c r="F4">
        <v>4.8021560000000001</v>
      </c>
      <c r="G4">
        <v>159.84812700000001</v>
      </c>
      <c r="H4">
        <v>7.9012729999999998</v>
      </c>
      <c r="K4">
        <f>(10/200)</f>
        <v>0.05</v>
      </c>
      <c r="L4">
        <f>(15/200)</f>
        <v>7.4999999999999997E-2</v>
      </c>
      <c r="M4">
        <f>(11/200)</f>
        <v>5.5E-2</v>
      </c>
      <c r="N4">
        <f>(12/200)</f>
        <v>0.06</v>
      </c>
      <c r="P4">
        <f>(9/200)</f>
        <v>4.4999999999999998E-2</v>
      </c>
      <c r="Q4">
        <f>(8/200)</f>
        <v>0.04</v>
      </c>
      <c r="R4">
        <f>(10/200)</f>
        <v>0.05</v>
      </c>
      <c r="S4">
        <f>(10/200)</f>
        <v>0.05</v>
      </c>
      <c r="U4">
        <f>0.05+0.045</f>
        <v>9.5000000000000001E-2</v>
      </c>
      <c r="V4">
        <f>0.075+0.04</f>
        <v>0.11499999999999999</v>
      </c>
      <c r="W4">
        <f>0.055+0.05</f>
        <v>0.10500000000000001</v>
      </c>
      <c r="X4">
        <f>0.06+0.05</f>
        <v>0.11</v>
      </c>
      <c r="Z4">
        <f>SQRT((ABS($A$5-$A$4)^2+(ABS($B$5-$B$4)^2)))</f>
        <v>26.979197052629004</v>
      </c>
      <c r="AA4">
        <f>SQRT((ABS($C$5-$C$4)^2+(ABS($D$5-$D$4)^2)))</f>
        <v>30.876882761136059</v>
      </c>
      <c r="AB4">
        <f>SQRT((ABS($E$5-$E$4)^2+(ABS($F$5-$F$4)^2)))</f>
        <v>29.34995353396582</v>
      </c>
      <c r="AC4">
        <f>SQRT((ABS($G$5-$G$4)^2+(ABS($H$5-$H$4)^2)))</f>
        <v>29.138758595437181</v>
      </c>
      <c r="AJ4">
        <f>1/0.095</f>
        <v>10.526315789473685</v>
      </c>
      <c r="AK4">
        <f>1/0.115</f>
        <v>8.695652173913043</v>
      </c>
      <c r="AL4">
        <f>1/0.105</f>
        <v>9.5238095238095237</v>
      </c>
      <c r="AM4">
        <f>1/0.11</f>
        <v>9.0909090909090917</v>
      </c>
      <c r="AO4">
        <f>$Z4/$U4</f>
        <v>283.99154792241058</v>
      </c>
      <c r="AP4">
        <f>$AA4/$V4</f>
        <v>268.49463270553099</v>
      </c>
      <c r="AQ4">
        <f>$AB4/$W4</f>
        <v>279.52336699015063</v>
      </c>
      <c r="AR4">
        <f>$AC4/$X4</f>
        <v>264.89780541306527</v>
      </c>
      <c r="AT4">
        <f>SUM(Z:AC)</f>
        <v>3958.0332043530166</v>
      </c>
      <c r="AV4">
        <f>((0.05/0.095)*100)</f>
        <v>52.631578947368418</v>
      </c>
      <c r="AW4">
        <f>((0.075/0.115)*100)</f>
        <v>65.217391304347814</v>
      </c>
      <c r="AX4">
        <f>((0.055/0.105)*100)</f>
        <v>52.380952380952387</v>
      </c>
      <c r="AY4">
        <f>((0.06/0.11)*100)</f>
        <v>54.54545454545454</v>
      </c>
      <c r="BA4">
        <f>((0.045/0.095)*100)</f>
        <v>47.368421052631575</v>
      </c>
      <c r="BB4">
        <f>((0.04/0.115)*100)</f>
        <v>34.782608695652172</v>
      </c>
      <c r="BC4">
        <f>((0.05/0.105)*100)</f>
        <v>47.61904761904762</v>
      </c>
      <c r="BD4">
        <f>((0.05/0.11)*100)</f>
        <v>45.45454545454546</v>
      </c>
      <c r="BF4">
        <f>ABS($B$4-$D$4)</f>
        <v>1.5132709999999996</v>
      </c>
      <c r="BG4">
        <f>ABS($F$4-$H$4)</f>
        <v>3.0991169999999997</v>
      </c>
      <c r="BL4">
        <f>SQRT((ABS($A$4-$E$4)^2+(ABS($B$4-$F$4)^2)))</f>
        <v>0.82580898449945039</v>
      </c>
      <c r="BM4">
        <f>SQRT((ABS($C$4-$G$4)^2+(ABS($D$4-$H$4)^2)))</f>
        <v>3.7516284404163729</v>
      </c>
      <c r="BO4">
        <f>SQRT((ABS($A$4-$G$4)^2+(ABS($B$4-$H$4)^2)))</f>
        <v>2.6767629123629915</v>
      </c>
      <c r="BP4">
        <f>SQRT((ABS($C$4-$E$4)^2+(ABS($D$4-$F$4)^2)))</f>
        <v>2.9959686681587518</v>
      </c>
      <c r="BR4">
        <f>DEGREES(ACOS((3.56597200987572^2+24.2270535267089^2-22.8302668722411^2)/(2*3.56597200987572*24.2270535267089)))</f>
        <v>62.999257243839502</v>
      </c>
      <c r="BS4">
        <f>DEGREES(ACOS((28.4008161843391^2+29.1387585954372^2-3.56597200987572^2)/(2*28.4008161843391*29.1387585954372)))</f>
        <v>6.9528361170566058</v>
      </c>
      <c r="BU4">
        <v>10</v>
      </c>
      <c r="BV4">
        <v>10</v>
      </c>
      <c r="BW4">
        <v>1</v>
      </c>
      <c r="BX4">
        <v>0</v>
      </c>
      <c r="BY4">
        <v>15</v>
      </c>
      <c r="BZ4">
        <v>10</v>
      </c>
      <c r="CA4">
        <v>5</v>
      </c>
      <c r="CB4">
        <v>5</v>
      </c>
      <c r="CC4">
        <v>11</v>
      </c>
      <c r="CD4">
        <v>3</v>
      </c>
      <c r="CE4">
        <v>3</v>
      </c>
      <c r="CF4">
        <v>10</v>
      </c>
      <c r="CG4">
        <v>12</v>
      </c>
      <c r="CH4">
        <v>4</v>
      </c>
      <c r="CI4">
        <v>4</v>
      </c>
      <c r="CJ4">
        <v>10</v>
      </c>
      <c r="CL4">
        <v>9</v>
      </c>
      <c r="CM4">
        <v>6</v>
      </c>
      <c r="CN4">
        <v>1</v>
      </c>
      <c r="CO4">
        <v>0</v>
      </c>
      <c r="CP4">
        <v>8</v>
      </c>
      <c r="CQ4">
        <v>6</v>
      </c>
      <c r="CR4">
        <v>0</v>
      </c>
      <c r="CS4">
        <v>0</v>
      </c>
      <c r="CT4">
        <v>10</v>
      </c>
      <c r="CU4">
        <v>1</v>
      </c>
      <c r="CV4">
        <v>0</v>
      </c>
      <c r="CW4">
        <v>9</v>
      </c>
      <c r="CX4">
        <v>10</v>
      </c>
      <c r="CY4">
        <v>0</v>
      </c>
      <c r="CZ4">
        <v>0</v>
      </c>
      <c r="DA4">
        <v>9</v>
      </c>
      <c r="DC4">
        <f>((10/10)*100)</f>
        <v>100</v>
      </c>
      <c r="DD4">
        <f>((1/10)*100)</f>
        <v>10</v>
      </c>
      <c r="DE4">
        <f>((0/10)*100)</f>
        <v>0</v>
      </c>
      <c r="DF4">
        <f>((10/15)*100)</f>
        <v>66.666666666666657</v>
      </c>
      <c r="DG4">
        <f>((5/15)*100)</f>
        <v>33.333333333333329</v>
      </c>
      <c r="DH4">
        <f>((5/15)*100)</f>
        <v>33.333333333333329</v>
      </c>
      <c r="DI4">
        <f>((3/11)*100)</f>
        <v>27.27272727272727</v>
      </c>
      <c r="DJ4">
        <f>((3/11)*100)</f>
        <v>27.27272727272727</v>
      </c>
      <c r="DK4">
        <f>((10/11)*100)</f>
        <v>90.909090909090907</v>
      </c>
      <c r="DL4">
        <f>((4/12)*100)</f>
        <v>33.333333333333329</v>
      </c>
      <c r="DM4">
        <f>((4/12)*100)</f>
        <v>33.333333333333329</v>
      </c>
      <c r="DN4">
        <f>((10/12)*100)</f>
        <v>83.333333333333343</v>
      </c>
      <c r="DP4">
        <f>((6/9)*100)</f>
        <v>66.666666666666657</v>
      </c>
      <c r="DQ4">
        <f>((1/9)*100)</f>
        <v>11.111111111111111</v>
      </c>
      <c r="DR4">
        <f>((0/9)*100)</f>
        <v>0</v>
      </c>
      <c r="DS4">
        <f>((6/8)*100)</f>
        <v>75</v>
      </c>
      <c r="DT4">
        <f>((0/8)*100)</f>
        <v>0</v>
      </c>
      <c r="DU4">
        <f>((0/8)*100)</f>
        <v>0</v>
      </c>
      <c r="DV4">
        <f>((1/10)*100)</f>
        <v>10</v>
      </c>
      <c r="DW4">
        <f>((0/10)*100)</f>
        <v>0</v>
      </c>
      <c r="DX4">
        <f>((9/10)*100)</f>
        <v>90</v>
      </c>
      <c r="DY4">
        <f>((0/10)*100)</f>
        <v>0</v>
      </c>
      <c r="DZ4">
        <f>((0/10)*100)</f>
        <v>0</v>
      </c>
      <c r="EA4">
        <f>((9/10)*100)</f>
        <v>90</v>
      </c>
    </row>
    <row r="5" spans="1:131" x14ac:dyDescent="0.25">
      <c r="A5">
        <v>133.806263</v>
      </c>
      <c r="B5">
        <v>2.831188</v>
      </c>
      <c r="C5">
        <v>132.668678</v>
      </c>
      <c r="D5">
        <v>4.4920439999999999</v>
      </c>
      <c r="E5">
        <v>132.06641400000001</v>
      </c>
      <c r="F5">
        <v>2.0035799999999999</v>
      </c>
      <c r="G5">
        <v>130.82169000000002</v>
      </c>
      <c r="H5">
        <v>5.3452590000000004</v>
      </c>
      <c r="K5">
        <f>(11/200)</f>
        <v>5.5E-2</v>
      </c>
      <c r="L5">
        <f>(14/200)</f>
        <v>7.0000000000000007E-2</v>
      </c>
      <c r="M5">
        <f>(12/200)</f>
        <v>0.06</v>
      </c>
      <c r="N5">
        <f>(12/200)</f>
        <v>0.06</v>
      </c>
      <c r="P5">
        <f>(8/200)</f>
        <v>0.04</v>
      </c>
      <c r="Q5">
        <f>(8/200)</f>
        <v>0.04</v>
      </c>
      <c r="R5">
        <f>(9/200)</f>
        <v>4.4999999999999998E-2</v>
      </c>
      <c r="S5">
        <f>(8/200)</f>
        <v>0.04</v>
      </c>
      <c r="U5">
        <f>0.055+0.04</f>
        <v>9.5000000000000001E-2</v>
      </c>
      <c r="V5">
        <f>0.07+0.04</f>
        <v>0.11000000000000001</v>
      </c>
      <c r="W5">
        <f>0.06+0.045</f>
        <v>0.105</v>
      </c>
      <c r="X5">
        <f>0.06+0.04</f>
        <v>0.1</v>
      </c>
      <c r="Z5">
        <f>SQRT((ABS($A$6-$A$5)^2+(ABS($B$6-$B$5)^2)))</f>
        <v>21.358869708659316</v>
      </c>
      <c r="AA5">
        <f>SQRT((ABS($C$6-$C$5)^2+(ABS($D$6-$D$5)^2)))</f>
        <v>25.847255002464316</v>
      </c>
      <c r="AB5">
        <f>SQRT((ABS($E$6-$E$5)^2+(ABS($F$6-$F$5)^2)))</f>
        <v>24.227053526708936</v>
      </c>
      <c r="AC5">
        <f>SQRT((ABS($G$6-$G$5)^2+(ABS($H$6-$H$5)^2)))</f>
        <v>23.233090755309021</v>
      </c>
      <c r="AJ5">
        <f>1/0.095</f>
        <v>10.526315789473685</v>
      </c>
      <c r="AK5">
        <f>1/0.11</f>
        <v>9.0909090909090917</v>
      </c>
      <c r="AL5">
        <f>1/0.105</f>
        <v>9.5238095238095237</v>
      </c>
      <c r="AM5">
        <f>1/0.1</f>
        <v>10</v>
      </c>
      <c r="AO5">
        <f>$Z5/$U5</f>
        <v>224.83020745957174</v>
      </c>
      <c r="AP5">
        <f>$AA5/$V5</f>
        <v>234.97504547694828</v>
      </c>
      <c r="AQ5">
        <f>$AB5/$W5</f>
        <v>230.73384311151369</v>
      </c>
      <c r="AR5">
        <f>$AC5/$X5</f>
        <v>232.33090755309021</v>
      </c>
      <c r="AT5" t="s">
        <v>300</v>
      </c>
      <c r="AV5">
        <f>((0.055/0.095)*100)</f>
        <v>57.894736842105267</v>
      </c>
      <c r="AW5">
        <f>((0.07/0.11)*100)</f>
        <v>63.636363636363647</v>
      </c>
      <c r="AX5">
        <f>((0.06/0.105)*100)</f>
        <v>57.142857142857139</v>
      </c>
      <c r="AY5">
        <f>((0.06/0.1)*100)</f>
        <v>60</v>
      </c>
      <c r="BA5">
        <f>((0.04/0.095)*100)</f>
        <v>42.105263157894733</v>
      </c>
      <c r="BB5">
        <f>((0.04/0.11)*100)</f>
        <v>36.363636363636367</v>
      </c>
      <c r="BC5">
        <f>((0.045/0.105)*100)</f>
        <v>42.857142857142854</v>
      </c>
      <c r="BD5">
        <f>((0.04/0.1)*100)</f>
        <v>40</v>
      </c>
      <c r="BF5">
        <f>ABS($B$5-$D$5)</f>
        <v>1.6608559999999999</v>
      </c>
      <c r="BG5">
        <f>ABS($F$5-$H$5)</f>
        <v>3.3416790000000005</v>
      </c>
      <c r="BL5">
        <f>SQRT((ABS($A$5-$E$5)^2+(ABS($B$5-$F$5)^2)))</f>
        <v>1.9266576095572805</v>
      </c>
      <c r="BM5">
        <f>SQRT((ABS($C$5-$G$5)^2+(ABS($D$5-$H$5)^2)))</f>
        <v>2.0345369272561591</v>
      </c>
      <c r="BO5">
        <f>SQRT((ABS($A$5-$G$5)^2+(ABS($B$5-$H$5)^2)))</f>
        <v>3.9023363495949321</v>
      </c>
      <c r="BP5">
        <f>SQRT((ABS($C$5-$E$5)^2+(ABS($D$5-$F$5)^2)))</f>
        <v>2.5603075996825049</v>
      </c>
      <c r="BR5">
        <f>DEGREES(ACOS((3.88903594318026^2+24.5212308463331^2-24.4016325612246^2)/(2*3.88903594318026*24.5212308463331)))</f>
        <v>83.686007471085944</v>
      </c>
      <c r="BS5">
        <f>DEGREES(ACOS((24.4016325612246^2+24.4861208061879^2-3.39125845540148^2)/(2*24.4016325612246*24.4861208061879)))</f>
        <v>7.952944760769598</v>
      </c>
      <c r="BU5">
        <v>11</v>
      </c>
      <c r="BV5">
        <v>9</v>
      </c>
      <c r="BW5">
        <v>2</v>
      </c>
      <c r="BX5">
        <v>4</v>
      </c>
      <c r="BY5">
        <v>14</v>
      </c>
      <c r="BZ5">
        <v>9</v>
      </c>
      <c r="CA5">
        <v>5</v>
      </c>
      <c r="CB5">
        <v>6</v>
      </c>
      <c r="CC5">
        <v>12</v>
      </c>
      <c r="CD5">
        <v>3</v>
      </c>
      <c r="CE5">
        <v>5</v>
      </c>
      <c r="CF5">
        <v>11</v>
      </c>
      <c r="CG5">
        <v>12</v>
      </c>
      <c r="CH5">
        <v>4</v>
      </c>
      <c r="CI5">
        <v>4</v>
      </c>
      <c r="CJ5">
        <v>11</v>
      </c>
      <c r="CL5">
        <v>8</v>
      </c>
      <c r="CM5">
        <v>6</v>
      </c>
      <c r="CN5">
        <v>0</v>
      </c>
      <c r="CO5">
        <v>0</v>
      </c>
      <c r="CP5">
        <v>8</v>
      </c>
      <c r="CQ5">
        <v>6</v>
      </c>
      <c r="CR5">
        <v>0</v>
      </c>
      <c r="CS5">
        <v>0</v>
      </c>
      <c r="CT5">
        <v>9</v>
      </c>
      <c r="CU5">
        <v>0</v>
      </c>
      <c r="CV5">
        <v>0</v>
      </c>
      <c r="CW5">
        <v>7</v>
      </c>
      <c r="CX5">
        <v>8</v>
      </c>
      <c r="CY5">
        <v>1</v>
      </c>
      <c r="CZ5">
        <v>0</v>
      </c>
      <c r="DA5">
        <v>7</v>
      </c>
      <c r="DC5">
        <f>((9/11)*100)</f>
        <v>81.818181818181827</v>
      </c>
      <c r="DD5">
        <f>((2/11)*100)</f>
        <v>18.181818181818183</v>
      </c>
      <c r="DE5">
        <f>((4/11)*100)</f>
        <v>36.363636363636367</v>
      </c>
      <c r="DF5">
        <f>((9/14)*100)</f>
        <v>64.285714285714292</v>
      </c>
      <c r="DG5">
        <f>((5/14)*100)</f>
        <v>35.714285714285715</v>
      </c>
      <c r="DH5">
        <f>((6/14)*100)</f>
        <v>42.857142857142854</v>
      </c>
      <c r="DI5">
        <f>((3/12)*100)</f>
        <v>25</v>
      </c>
      <c r="DJ5">
        <f>((5/12)*100)</f>
        <v>41.666666666666671</v>
      </c>
      <c r="DK5">
        <f>((11/12)*100)</f>
        <v>91.666666666666657</v>
      </c>
      <c r="DL5">
        <f>((4/12)*100)</f>
        <v>33.333333333333329</v>
      </c>
      <c r="DM5">
        <f>((4/12)*100)</f>
        <v>33.333333333333329</v>
      </c>
      <c r="DN5">
        <f>((11/12)*100)</f>
        <v>91.666666666666657</v>
      </c>
      <c r="DP5">
        <f>((6/8)*100)</f>
        <v>75</v>
      </c>
      <c r="DQ5">
        <f>((0/8)*100)</f>
        <v>0</v>
      </c>
      <c r="DR5">
        <f>((0/8)*100)</f>
        <v>0</v>
      </c>
      <c r="DS5">
        <f>((6/8)*100)</f>
        <v>75</v>
      </c>
      <c r="DT5">
        <f>((0/8)*100)</f>
        <v>0</v>
      </c>
      <c r="DU5">
        <f>((0/8)*100)</f>
        <v>0</v>
      </c>
      <c r="DV5">
        <f>((0/9)*100)</f>
        <v>0</v>
      </c>
      <c r="DW5">
        <f>((0/9)*100)</f>
        <v>0</v>
      </c>
      <c r="DX5">
        <f>((7/9)*100)</f>
        <v>77.777777777777786</v>
      </c>
      <c r="DY5">
        <f>((1/8)*100)</f>
        <v>12.5</v>
      </c>
      <c r="DZ5">
        <f>((0/8)*100)</f>
        <v>0</v>
      </c>
      <c r="EA5">
        <f>((7/8)*100)</f>
        <v>87.5</v>
      </c>
    </row>
    <row r="6" spans="1:131" x14ac:dyDescent="0.25">
      <c r="A6">
        <v>112.59894600000001</v>
      </c>
      <c r="B6">
        <v>5.3710740000000001</v>
      </c>
      <c r="C6">
        <v>107.03413400000001</v>
      </c>
      <c r="D6">
        <v>7.8012350000000001</v>
      </c>
      <c r="E6">
        <v>107.99852000000001</v>
      </c>
      <c r="F6">
        <v>4.776052</v>
      </c>
      <c r="G6">
        <v>107.82646200000001</v>
      </c>
      <c r="H6">
        <v>8.6612799999999996</v>
      </c>
      <c r="K6">
        <f>(14/200)</f>
        <v>7.0000000000000007E-2</v>
      </c>
      <c r="L6">
        <f>(13/200)</f>
        <v>6.5000000000000002E-2</v>
      </c>
      <c r="M6">
        <f>(13/200)</f>
        <v>6.5000000000000002E-2</v>
      </c>
      <c r="N6">
        <f>(12/200)</f>
        <v>0.06</v>
      </c>
      <c r="P6">
        <f>(9/200)</f>
        <v>4.4999999999999998E-2</v>
      </c>
      <c r="Q6">
        <f>(9/200)</f>
        <v>4.4999999999999998E-2</v>
      </c>
      <c r="R6">
        <f>(9/200)</f>
        <v>4.4999999999999998E-2</v>
      </c>
      <c r="S6">
        <f>(9/200)</f>
        <v>4.4999999999999998E-2</v>
      </c>
      <c r="U6">
        <f>0.07+0.045</f>
        <v>0.115</v>
      </c>
      <c r="V6">
        <f>0.065+0.045</f>
        <v>0.11</v>
      </c>
      <c r="W6">
        <f>0.065+0.045</f>
        <v>0.11</v>
      </c>
      <c r="X6">
        <f>0.06+0.045</f>
        <v>0.105</v>
      </c>
      <c r="Z6">
        <f>SQRT((ABS($A$7-$A$6)^2+(ABS($B$7-$B$6)^2)))</f>
        <v>25.895623334900918</v>
      </c>
      <c r="AA6">
        <f>SQRT((ABS($C$7-$C$6)^2+(ABS($D$7-$D$6)^2)))</f>
        <v>23.626032347278734</v>
      </c>
      <c r="AB6">
        <f>SQRT((ABS($E$7-$E$6)^2+(ABS($F$7-$F$6)^2)))</f>
        <v>24.521230846333093</v>
      </c>
      <c r="AC6">
        <f>SQRT((ABS($G$7-$G$6)^2+(ABS($H$7-$H$6)^2)))</f>
        <v>24.48612080618792</v>
      </c>
      <c r="AJ6">
        <f>1/0.115</f>
        <v>8.695652173913043</v>
      </c>
      <c r="AK6">
        <f>1/0.11</f>
        <v>9.0909090909090917</v>
      </c>
      <c r="AL6">
        <f>1/0.11</f>
        <v>9.0909090909090917</v>
      </c>
      <c r="AM6">
        <f>1/0.105</f>
        <v>9.5238095238095237</v>
      </c>
      <c r="AO6">
        <f>$Z6/$U6</f>
        <v>225.17933334696448</v>
      </c>
      <c r="AP6">
        <f>$AA6/$V6</f>
        <v>214.78211224798849</v>
      </c>
      <c r="AQ6">
        <f>$AB6/$W6</f>
        <v>222.92028042120995</v>
      </c>
      <c r="AR6">
        <f>$AC6/$X6</f>
        <v>233.20115053512305</v>
      </c>
      <c r="AT6">
        <f>SUM(U:X)</f>
        <v>19.809999999999999</v>
      </c>
      <c r="AV6">
        <f>((0.07/0.115)*100)</f>
        <v>60.869565217391312</v>
      </c>
      <c r="AW6">
        <f>((0.065/0.11)*100)</f>
        <v>59.090909090909093</v>
      </c>
      <c r="AX6">
        <f>((0.065/0.11)*100)</f>
        <v>59.090909090909093</v>
      </c>
      <c r="AY6">
        <f>((0.06/0.105)*100)</f>
        <v>57.142857142857139</v>
      </c>
      <c r="BA6">
        <f>((0.045/0.115)*100)</f>
        <v>39.130434782608688</v>
      </c>
      <c r="BB6">
        <f>((0.045/0.11)*100)</f>
        <v>40.909090909090907</v>
      </c>
      <c r="BC6">
        <f>((0.045/0.11)*100)</f>
        <v>40.909090909090907</v>
      </c>
      <c r="BD6">
        <f>((0.045/0.105)*100)</f>
        <v>42.857142857142854</v>
      </c>
      <c r="BF6">
        <f>ABS($B$6-$D$6)</f>
        <v>2.430161</v>
      </c>
      <c r="BG6">
        <f>ABS($F$6-$H$6)</f>
        <v>3.8852279999999997</v>
      </c>
      <c r="BL6">
        <f>SQRT((ABS($A$6-$E$6)^2+(ABS($B$6-$F$6)^2)))</f>
        <v>4.638746658523182</v>
      </c>
      <c r="BM6">
        <f>SQRT((ABS($C$6-$G$6)^2+(ABS($D$6-$H$6)^2)))</f>
        <v>1.1693849073803695</v>
      </c>
      <c r="BO6">
        <f>SQRT((ABS($A$6-$G$6)^2+(ABS($B$6-$H$6)^2)))</f>
        <v>5.7967283059232688</v>
      </c>
      <c r="BP6">
        <f>SQRT((ABS($C$6-$E$6)^2+(ABS($D$6-$F$6)^2)))</f>
        <v>3.1751807098943221</v>
      </c>
      <c r="BR6">
        <f>DEGREES(ACOS((21.3451510490005^2+19.8127547910679^2-3.89383110312517^2)/(2*21.3451510490005*19.8127547910679)))</f>
        <v>9.985903638135218</v>
      </c>
      <c r="BS6">
        <f>DEGREES(ACOS((21.0441125705967^2+23.5271189394518^2-4.74814374118813^2)/(2*21.0441125705967*23.5271189394518)))</f>
        <v>10.435767359511612</v>
      </c>
      <c r="BU6">
        <v>14</v>
      </c>
      <c r="BV6">
        <v>9</v>
      </c>
      <c r="BW6">
        <v>5</v>
      </c>
      <c r="BX6">
        <v>5</v>
      </c>
      <c r="BY6">
        <v>13</v>
      </c>
      <c r="BZ6">
        <v>9</v>
      </c>
      <c r="CA6">
        <v>6</v>
      </c>
      <c r="CB6">
        <v>5</v>
      </c>
      <c r="CC6">
        <v>13</v>
      </c>
      <c r="CD6">
        <v>4</v>
      </c>
      <c r="CE6">
        <v>6</v>
      </c>
      <c r="CF6">
        <v>12</v>
      </c>
      <c r="CG6">
        <v>12</v>
      </c>
      <c r="CH6">
        <v>3</v>
      </c>
      <c r="CI6">
        <v>5</v>
      </c>
      <c r="CJ6">
        <v>12</v>
      </c>
      <c r="CL6">
        <v>9</v>
      </c>
      <c r="CM6">
        <v>4</v>
      </c>
      <c r="CN6">
        <v>0</v>
      </c>
      <c r="CO6">
        <v>1</v>
      </c>
      <c r="CP6">
        <v>9</v>
      </c>
      <c r="CQ6">
        <v>4</v>
      </c>
      <c r="CR6">
        <v>2</v>
      </c>
      <c r="CS6">
        <v>1</v>
      </c>
      <c r="CT6">
        <v>9</v>
      </c>
      <c r="CU6">
        <v>0</v>
      </c>
      <c r="CV6">
        <v>2</v>
      </c>
      <c r="CW6">
        <v>8</v>
      </c>
      <c r="CX6">
        <v>9</v>
      </c>
      <c r="CY6">
        <v>0</v>
      </c>
      <c r="CZ6">
        <v>1</v>
      </c>
      <c r="DA6">
        <v>8</v>
      </c>
      <c r="DC6">
        <f>((9/14)*100)</f>
        <v>64.285714285714292</v>
      </c>
      <c r="DD6">
        <f>((5/14)*100)</f>
        <v>35.714285714285715</v>
      </c>
      <c r="DE6">
        <f>((5/14)*100)</f>
        <v>35.714285714285715</v>
      </c>
      <c r="DF6">
        <f>((9/13)*100)</f>
        <v>69.230769230769226</v>
      </c>
      <c r="DG6">
        <f>((6/13)*100)</f>
        <v>46.153846153846153</v>
      </c>
      <c r="DH6">
        <f>((5/13)*100)</f>
        <v>38.461538461538467</v>
      </c>
      <c r="DI6">
        <f>((4/13)*100)</f>
        <v>30.76923076923077</v>
      </c>
      <c r="DJ6">
        <f>((6/13)*100)</f>
        <v>46.153846153846153</v>
      </c>
      <c r="DK6">
        <f>((12/13)*100)</f>
        <v>92.307692307692307</v>
      </c>
      <c r="DL6">
        <f>((3/12)*100)</f>
        <v>25</v>
      </c>
      <c r="DM6">
        <f>((5/12)*100)</f>
        <v>41.666666666666671</v>
      </c>
      <c r="DN6">
        <f>((12/12)*100)</f>
        <v>100</v>
      </c>
      <c r="DP6">
        <f>((4/9)*100)</f>
        <v>44.444444444444443</v>
      </c>
      <c r="DQ6">
        <f>((0/9)*100)</f>
        <v>0</v>
      </c>
      <c r="DR6">
        <f>((1/9)*100)</f>
        <v>11.111111111111111</v>
      </c>
      <c r="DS6">
        <f>((4/9)*100)</f>
        <v>44.444444444444443</v>
      </c>
      <c r="DT6">
        <f>((2/9)*100)</f>
        <v>22.222222222222221</v>
      </c>
      <c r="DU6">
        <f>((1/9)*100)</f>
        <v>11.111111111111111</v>
      </c>
      <c r="DV6">
        <f>((0/9)*100)</f>
        <v>0</v>
      </c>
      <c r="DW6">
        <f>((2/9)*100)</f>
        <v>22.222222222222221</v>
      </c>
      <c r="DX6">
        <f>((8/9)*100)</f>
        <v>88.888888888888886</v>
      </c>
      <c r="DY6">
        <f>((0/9)*100)</f>
        <v>0</v>
      </c>
      <c r="DZ6">
        <f>((1/9)*100)</f>
        <v>11.111111111111111</v>
      </c>
      <c r="EA6">
        <f>((8/9)*100)</f>
        <v>88.888888888888886</v>
      </c>
    </row>
    <row r="7" spans="1:131" x14ac:dyDescent="0.25">
      <c r="A7">
        <v>86.814533000000011</v>
      </c>
      <c r="B7">
        <v>7.7684379999999997</v>
      </c>
      <c r="C7">
        <v>83.456144000000009</v>
      </c>
      <c r="D7">
        <v>9.3071540000000006</v>
      </c>
      <c r="E7">
        <v>83.530586</v>
      </c>
      <c r="F7">
        <v>6.3919009999999998</v>
      </c>
      <c r="G7">
        <v>83.36587200000001</v>
      </c>
      <c r="H7">
        <v>9.7791569999999997</v>
      </c>
      <c r="K7">
        <f>(10/200)</f>
        <v>0.05</v>
      </c>
      <c r="L7">
        <f>(13/200)</f>
        <v>6.5000000000000002E-2</v>
      </c>
      <c r="M7">
        <f>(12/200)</f>
        <v>0.06</v>
      </c>
      <c r="N7">
        <f>(13/200)</f>
        <v>6.5000000000000002E-2</v>
      </c>
      <c r="P7">
        <f>(9/200)</f>
        <v>4.4999999999999998E-2</v>
      </c>
      <c r="Q7">
        <f>(8/200)</f>
        <v>0.04</v>
      </c>
      <c r="R7">
        <f>(10/200)</f>
        <v>0.05</v>
      </c>
      <c r="S7">
        <f>(10/200)</f>
        <v>0.05</v>
      </c>
      <c r="U7">
        <f>0.05+0.045</f>
        <v>9.5000000000000001E-2</v>
      </c>
      <c r="V7">
        <f>0.065+0.04</f>
        <v>0.10500000000000001</v>
      </c>
      <c r="W7">
        <f>0.06+0.05</f>
        <v>0.11</v>
      </c>
      <c r="X7">
        <f>0.065+0.05</f>
        <v>0.115</v>
      </c>
      <c r="Z7">
        <f>SQRT((ABS($A$8-$A$7)^2+(ABS($B$8-$B$7)^2)))</f>
        <v>18.837122642875208</v>
      </c>
      <c r="AA7">
        <f>SQRT((ABS($C$8-$C$7)^2+(ABS($D$8-$D$7)^2)))</f>
        <v>20.094117956100138</v>
      </c>
      <c r="AB7">
        <f>SQRT((ABS($E$8-$E$7)^2+(ABS($F$8-$F$7)^2)))</f>
        <v>19.812754791067889</v>
      </c>
      <c r="AC7">
        <f>SQRT((ABS($G$8-$G$7)^2+(ABS($H$8-$H$7)^2)))</f>
        <v>20.880309278184289</v>
      </c>
      <c r="AJ7">
        <f>1/0.095</f>
        <v>10.526315789473685</v>
      </c>
      <c r="AK7">
        <f>1/0.105</f>
        <v>9.5238095238095237</v>
      </c>
      <c r="AL7">
        <f>1/0.11</f>
        <v>9.0909090909090917</v>
      </c>
      <c r="AM7">
        <f>1/0.115</f>
        <v>8.695652173913043</v>
      </c>
      <c r="AO7">
        <f>$Z7/$U7</f>
        <v>198.28550150394955</v>
      </c>
      <c r="AP7">
        <f>$AA7/$V7</f>
        <v>191.37255196285844</v>
      </c>
      <c r="AQ7">
        <f>$AB7/$W7</f>
        <v>180.11595264607172</v>
      </c>
      <c r="AR7">
        <f>$AC7/$X7</f>
        <v>181.5679067668199</v>
      </c>
      <c r="AV7">
        <f>((0.05/0.095)*100)</f>
        <v>52.631578947368418</v>
      </c>
      <c r="AW7">
        <f>((0.065/0.105)*100)</f>
        <v>61.904761904761905</v>
      </c>
      <c r="AX7">
        <f>((0.06/0.11)*100)</f>
        <v>54.54545454545454</v>
      </c>
      <c r="AY7">
        <f>((0.065/0.115)*100)</f>
        <v>56.521739130434781</v>
      </c>
      <c r="BA7">
        <f>((0.045/0.095)*100)</f>
        <v>47.368421052631575</v>
      </c>
      <c r="BB7">
        <f>((0.04/0.105)*100)</f>
        <v>38.095238095238102</v>
      </c>
      <c r="BC7">
        <f>((0.05/0.11)*100)</f>
        <v>45.45454545454546</v>
      </c>
      <c r="BD7">
        <f>((0.05/0.115)*100)</f>
        <v>43.478260869565219</v>
      </c>
      <c r="BF7">
        <f>ABS($B$7-$D$7)</f>
        <v>1.5387160000000009</v>
      </c>
      <c r="BG7">
        <f>ABS($F$7-$H$7)</f>
        <v>3.3872559999999998</v>
      </c>
      <c r="BL7">
        <f>SQRT((ABS($A$7-$E$7)^2+(ABS($B$7-$F$7)^2)))</f>
        <v>3.5607810956555697</v>
      </c>
      <c r="BM7">
        <f>SQRT((ABS($C$7-$G$7)^2+(ABS($D$7-$H$7)^2)))</f>
        <v>0.48055786955682966</v>
      </c>
      <c r="BO7">
        <f>SQRT((ABS($A$7-$G$7)^2+(ABS($B$7-$H$7)^2)))</f>
        <v>3.9920237461570802</v>
      </c>
      <c r="BP7">
        <f>SQRT((ABS($C$7-$E$7)^2+(ABS($D$7-$F$7)^2)))</f>
        <v>2.9162032963037752</v>
      </c>
      <c r="BR7">
        <f>DEGREES(ACOS((4.74814374118813^2+16.7784650323216^2-14.3929655642503^2)/(2*4.74814374118813*16.7784650323216)))</f>
        <v>52.541490228744877</v>
      </c>
      <c r="BU7">
        <v>10</v>
      </c>
      <c r="BV7">
        <v>7</v>
      </c>
      <c r="BW7">
        <v>2</v>
      </c>
      <c r="BX7">
        <v>2</v>
      </c>
      <c r="BY7">
        <v>13</v>
      </c>
      <c r="BZ7">
        <v>7</v>
      </c>
      <c r="CA7">
        <v>4</v>
      </c>
      <c r="CB7">
        <v>4</v>
      </c>
      <c r="CC7">
        <v>12</v>
      </c>
      <c r="CD7">
        <v>4</v>
      </c>
      <c r="CE7">
        <v>4</v>
      </c>
      <c r="CF7">
        <v>12</v>
      </c>
      <c r="CG7">
        <v>13</v>
      </c>
      <c r="CH7">
        <v>5</v>
      </c>
      <c r="CI7">
        <v>4</v>
      </c>
      <c r="CJ7">
        <v>12</v>
      </c>
      <c r="CL7">
        <v>9</v>
      </c>
      <c r="CM7">
        <v>5</v>
      </c>
      <c r="CN7">
        <v>0</v>
      </c>
      <c r="CO7">
        <v>0</v>
      </c>
      <c r="CP7">
        <v>8</v>
      </c>
      <c r="CQ7">
        <v>5</v>
      </c>
      <c r="CR7">
        <v>1</v>
      </c>
      <c r="CS7">
        <v>1</v>
      </c>
      <c r="CT7">
        <v>10</v>
      </c>
      <c r="CU7">
        <v>2</v>
      </c>
      <c r="CV7">
        <v>1</v>
      </c>
      <c r="CW7">
        <v>10</v>
      </c>
      <c r="CX7">
        <v>10</v>
      </c>
      <c r="CY7">
        <v>2</v>
      </c>
      <c r="CZ7">
        <v>1</v>
      </c>
      <c r="DA7">
        <v>10</v>
      </c>
      <c r="DC7">
        <f>((7/10)*100)</f>
        <v>70</v>
      </c>
      <c r="DD7">
        <f>((2/10)*100)</f>
        <v>20</v>
      </c>
      <c r="DE7">
        <f>((2/10)*100)</f>
        <v>20</v>
      </c>
      <c r="DF7">
        <f>((7/13)*100)</f>
        <v>53.846153846153847</v>
      </c>
      <c r="DG7">
        <f>((4/13)*100)</f>
        <v>30.76923076923077</v>
      </c>
      <c r="DH7">
        <f>((4/13)*100)</f>
        <v>30.76923076923077</v>
      </c>
      <c r="DI7">
        <f>((4/12)*100)</f>
        <v>33.333333333333329</v>
      </c>
      <c r="DJ7">
        <f>((4/12)*100)</f>
        <v>33.333333333333329</v>
      </c>
      <c r="DK7">
        <f>((12/12)*100)</f>
        <v>100</v>
      </c>
      <c r="DL7">
        <f>((5/13)*100)</f>
        <v>38.461538461538467</v>
      </c>
      <c r="DM7">
        <f>((4/13)*100)</f>
        <v>30.76923076923077</v>
      </c>
      <c r="DN7">
        <f>((12/13)*100)</f>
        <v>92.307692307692307</v>
      </c>
      <c r="DP7">
        <f>((5/9)*100)</f>
        <v>55.555555555555557</v>
      </c>
      <c r="DQ7">
        <f>((0/9)*100)</f>
        <v>0</v>
      </c>
      <c r="DR7">
        <f>((0/9)*100)</f>
        <v>0</v>
      </c>
      <c r="DS7">
        <f>((5/8)*100)</f>
        <v>62.5</v>
      </c>
      <c r="DT7">
        <f>((1/8)*100)</f>
        <v>12.5</v>
      </c>
      <c r="DU7">
        <f>((1/8)*100)</f>
        <v>12.5</v>
      </c>
      <c r="DV7">
        <f>((2/10)*100)</f>
        <v>20</v>
      </c>
      <c r="DW7">
        <f>((1/10)*100)</f>
        <v>10</v>
      </c>
      <c r="DX7">
        <f>((10/10)*100)</f>
        <v>100</v>
      </c>
      <c r="DY7">
        <f>((2/10)*100)</f>
        <v>20</v>
      </c>
      <c r="DZ7">
        <f>((1/10)*100)</f>
        <v>10</v>
      </c>
      <c r="EA7">
        <f>((10/10)*100)</f>
        <v>100</v>
      </c>
    </row>
    <row r="8" spans="1:131" x14ac:dyDescent="0.25">
      <c r="A8">
        <v>67.978752000000014</v>
      </c>
      <c r="B8">
        <v>7.5436189999999996</v>
      </c>
      <c r="C8">
        <v>63.36635900000001</v>
      </c>
      <c r="D8">
        <v>8.8898829999999993</v>
      </c>
      <c r="E8">
        <v>63.718208000000011</v>
      </c>
      <c r="F8">
        <v>6.269711</v>
      </c>
      <c r="G8">
        <v>62.486377000000012</v>
      </c>
      <c r="H8">
        <v>9.9635590000000001</v>
      </c>
      <c r="K8">
        <f>(11/200)</f>
        <v>5.5E-2</v>
      </c>
      <c r="L8">
        <f>(14/200)</f>
        <v>7.0000000000000007E-2</v>
      </c>
      <c r="M8">
        <f>(12/200)</f>
        <v>0.06</v>
      </c>
      <c r="N8">
        <f>(14/200)</f>
        <v>7.0000000000000007E-2</v>
      </c>
      <c r="P8">
        <f>(10/200)</f>
        <v>0.05</v>
      </c>
      <c r="Q8">
        <f>(9/200)</f>
        <v>4.4999999999999998E-2</v>
      </c>
      <c r="R8">
        <f>(10/200)</f>
        <v>0.05</v>
      </c>
      <c r="S8">
        <f>(10/200)</f>
        <v>0.05</v>
      </c>
      <c r="U8">
        <f>0.055+0.05</f>
        <v>0.10500000000000001</v>
      </c>
      <c r="V8">
        <f>0.07+0.045</f>
        <v>0.115</v>
      </c>
      <c r="W8">
        <f>0.06+0.05</f>
        <v>0.11</v>
      </c>
      <c r="X8">
        <f>0.07+0.05</f>
        <v>0.12000000000000001</v>
      </c>
      <c r="Z8">
        <f>SQRT((ABS($A$9-$A$8)^2+(ABS($B$9-$B$8)^2)))</f>
        <v>21.774513844653939</v>
      </c>
      <c r="AA8">
        <f>SQRT((ABS($C$9-$C$8)^2+(ABS($D$9-$D$8)^2)))</f>
        <v>23.604570242834857</v>
      </c>
      <c r="AB8">
        <f>SQRT((ABS($E$9-$E$8)^2+(ABS($F$9-$F$8)^2)))</f>
        <v>21.783030540113952</v>
      </c>
      <c r="AC8">
        <f>SQRT((ABS($G$9-$G$8)^2+(ABS($H$9-$H$8)^2)))</f>
        <v>23.527118939451846</v>
      </c>
      <c r="AJ8">
        <f>1/0.105</f>
        <v>9.5238095238095237</v>
      </c>
      <c r="AK8">
        <f>1/0.115</f>
        <v>8.695652173913043</v>
      </c>
      <c r="AL8">
        <f>1/0.11</f>
        <v>9.0909090909090917</v>
      </c>
      <c r="AM8">
        <f>1/0.12</f>
        <v>8.3333333333333339</v>
      </c>
      <c r="AO8">
        <f>$Z8/$U8</f>
        <v>207.37632233003748</v>
      </c>
      <c r="AP8">
        <f>$AA8/$V8</f>
        <v>205.25713254639004</v>
      </c>
      <c r="AQ8">
        <f>$AB8/$W8</f>
        <v>198.02755036467229</v>
      </c>
      <c r="AR8">
        <f>$AC8/$X8</f>
        <v>196.05932449543204</v>
      </c>
      <c r="AV8">
        <f>((0.055/0.105)*100)</f>
        <v>52.380952380952387</v>
      </c>
      <c r="AW8">
        <f>((0.07/0.115)*100)</f>
        <v>60.869565217391312</v>
      </c>
      <c r="AX8">
        <f>((0.06/0.11)*100)</f>
        <v>54.54545454545454</v>
      </c>
      <c r="AY8">
        <f>((0.07/0.12)*100)</f>
        <v>58.333333333333336</v>
      </c>
      <c r="BA8">
        <f>((0.05/0.105)*100)</f>
        <v>47.61904761904762</v>
      </c>
      <c r="BB8">
        <f>((0.045/0.115)*100)</f>
        <v>39.130434782608688</v>
      </c>
      <c r="BC8">
        <f>((0.05/0.11)*100)</f>
        <v>45.45454545454546</v>
      </c>
      <c r="BD8">
        <f>((0.05/0.12)*100)</f>
        <v>41.666666666666671</v>
      </c>
      <c r="BF8">
        <f>ABS($B$8-$D$8)</f>
        <v>1.3462639999999997</v>
      </c>
      <c r="BG8">
        <f>ABS($F$8-$H$8)</f>
        <v>3.693848</v>
      </c>
      <c r="BL8">
        <f>SQRT((ABS($A$8-$E$8)^2+(ABS($B$8-$F$8)^2)))</f>
        <v>4.4469176705219118</v>
      </c>
      <c r="BM8">
        <f>SQRT((ABS($C$8-$G$8)^2+(ABS($D$8-$H$8)^2)))</f>
        <v>1.3882177326702028</v>
      </c>
      <c r="BO8">
        <f>SQRT((ABS($A$8-$G$8)^2+(ABS($B$8-$H$8)^2)))</f>
        <v>6.0018574411781085</v>
      </c>
      <c r="BP8">
        <f>SQRT((ABS($C$8-$E$8)^2+(ABS($D$8-$F$8)^2)))</f>
        <v>2.6436904184085166</v>
      </c>
      <c r="BU8">
        <v>11</v>
      </c>
      <c r="BV8">
        <v>6</v>
      </c>
      <c r="BW8">
        <v>4</v>
      </c>
      <c r="BX8">
        <v>5</v>
      </c>
      <c r="BY8">
        <v>14</v>
      </c>
      <c r="BZ8">
        <v>6</v>
      </c>
      <c r="CA8">
        <v>5</v>
      </c>
      <c r="CB8">
        <v>4</v>
      </c>
      <c r="CC8">
        <v>12</v>
      </c>
      <c r="CD8">
        <v>3</v>
      </c>
      <c r="CE8">
        <v>5</v>
      </c>
      <c r="CF8">
        <v>11</v>
      </c>
      <c r="CG8">
        <v>14</v>
      </c>
      <c r="CH8">
        <v>6</v>
      </c>
      <c r="CI8">
        <v>4</v>
      </c>
      <c r="CJ8">
        <v>11</v>
      </c>
      <c r="CL8">
        <v>10</v>
      </c>
      <c r="CM8">
        <v>4</v>
      </c>
      <c r="CN8">
        <v>2</v>
      </c>
      <c r="CO8">
        <v>2</v>
      </c>
      <c r="CP8">
        <v>9</v>
      </c>
      <c r="CQ8">
        <v>4</v>
      </c>
      <c r="CR8">
        <v>1</v>
      </c>
      <c r="CS8">
        <v>0</v>
      </c>
      <c r="CT8">
        <v>10</v>
      </c>
      <c r="CU8">
        <v>3</v>
      </c>
      <c r="CV8">
        <v>1</v>
      </c>
      <c r="CW8">
        <v>9</v>
      </c>
      <c r="CX8">
        <v>10</v>
      </c>
      <c r="CY8">
        <v>4</v>
      </c>
      <c r="CZ8">
        <v>0</v>
      </c>
      <c r="DA8">
        <v>9</v>
      </c>
      <c r="DC8">
        <f>((6/11)*100)</f>
        <v>54.54545454545454</v>
      </c>
      <c r="DD8">
        <f>((4/11)*100)</f>
        <v>36.363636363636367</v>
      </c>
      <c r="DE8">
        <f>((5/11)*100)</f>
        <v>45.454545454545453</v>
      </c>
      <c r="DF8">
        <f>((6/14)*100)</f>
        <v>42.857142857142854</v>
      </c>
      <c r="DG8">
        <f>((5/14)*100)</f>
        <v>35.714285714285715</v>
      </c>
      <c r="DH8">
        <f>((4/14)*100)</f>
        <v>28.571428571428569</v>
      </c>
      <c r="DI8">
        <f>((3/12)*100)</f>
        <v>25</v>
      </c>
      <c r="DJ8">
        <f>((5/12)*100)</f>
        <v>41.666666666666671</v>
      </c>
      <c r="DK8">
        <f>((11/12)*100)</f>
        <v>91.666666666666657</v>
      </c>
      <c r="DL8">
        <f>((6/14)*100)</f>
        <v>42.857142857142854</v>
      </c>
      <c r="DM8">
        <f>((4/14)*100)</f>
        <v>28.571428571428569</v>
      </c>
      <c r="DN8">
        <f>((11/14)*100)</f>
        <v>78.571428571428569</v>
      </c>
      <c r="DP8">
        <f>((4/10)*100)</f>
        <v>40</v>
      </c>
      <c r="DQ8">
        <f>((2/10)*100)</f>
        <v>20</v>
      </c>
      <c r="DR8">
        <f>((2/10)*100)</f>
        <v>20</v>
      </c>
      <c r="DS8">
        <f>((4/9)*100)</f>
        <v>44.444444444444443</v>
      </c>
      <c r="DT8">
        <f>((1/9)*100)</f>
        <v>11.111111111111111</v>
      </c>
      <c r="DU8">
        <f>((0/9)*100)</f>
        <v>0</v>
      </c>
      <c r="DV8">
        <f>((3/10)*100)</f>
        <v>30</v>
      </c>
      <c r="DW8">
        <f>((1/10)*100)</f>
        <v>10</v>
      </c>
      <c r="DX8">
        <f>((9/10)*100)</f>
        <v>90</v>
      </c>
      <c r="DY8">
        <f>((4/10)*100)</f>
        <v>40</v>
      </c>
      <c r="DZ8">
        <f>((0/10)*100)</f>
        <v>0</v>
      </c>
      <c r="EA8">
        <f>((9/10)*100)</f>
        <v>90</v>
      </c>
    </row>
    <row r="9" spans="1:131" x14ac:dyDescent="0.25">
      <c r="A9">
        <v>46.212787000000013</v>
      </c>
      <c r="B9">
        <v>6.9335199999999997</v>
      </c>
      <c r="C9">
        <v>39.790977000000012</v>
      </c>
      <c r="D9">
        <v>7.7163839999999997</v>
      </c>
      <c r="E9">
        <v>41.954692000000009</v>
      </c>
      <c r="F9">
        <v>5.3478700000000003</v>
      </c>
      <c r="G9">
        <v>38.977142000000015</v>
      </c>
      <c r="H9">
        <v>9.0463920000000009</v>
      </c>
      <c r="K9">
        <f>(11/200)</f>
        <v>5.5E-2</v>
      </c>
      <c r="L9">
        <f>(14/200)</f>
        <v>7.0000000000000007E-2</v>
      </c>
      <c r="P9">
        <f>(12/200)</f>
        <v>0.06</v>
      </c>
      <c r="Q9">
        <f>(10/200)</f>
        <v>0.05</v>
      </c>
      <c r="R9">
        <f>(11/200)</f>
        <v>5.5E-2</v>
      </c>
      <c r="S9">
        <f>(12/200)</f>
        <v>0.06</v>
      </c>
      <c r="U9">
        <f>0.055+0.06</f>
        <v>0.11499999999999999</v>
      </c>
      <c r="V9">
        <f>0.07+0.05</f>
        <v>0.12000000000000001</v>
      </c>
      <c r="Z9">
        <f>SQRT((ABS($A$10-$A$9)^2+(ABS($B$10-$B$9)^2)))</f>
        <v>20.584178611148737</v>
      </c>
      <c r="AA9">
        <f>SQRT((ABS($C$10-$C$9)^2+(ABS($D$10-$D$9)^2)))</f>
        <v>19.086529449237887</v>
      </c>
      <c r="AJ9">
        <f>1/0.115</f>
        <v>8.695652173913043</v>
      </c>
      <c r="AK9">
        <f>1/0.12</f>
        <v>8.3333333333333339</v>
      </c>
      <c r="AO9">
        <f>$Z9/$U9</f>
        <v>178.99285748824991</v>
      </c>
      <c r="AP9">
        <f>$AA9/$V9</f>
        <v>159.05441207698237</v>
      </c>
      <c r="AV9">
        <f>((0.055/0.115)*100)</f>
        <v>47.826086956521735</v>
      </c>
      <c r="AW9">
        <f>((0.07/0.12)*100)</f>
        <v>58.333333333333336</v>
      </c>
      <c r="BA9">
        <f>((0.06/0.115)*100)</f>
        <v>52.173913043478258</v>
      </c>
      <c r="BB9">
        <f>((0.05/0.12)*100)</f>
        <v>41.666666666666671</v>
      </c>
      <c r="BF9">
        <f>ABS($B$9-$D$9)</f>
        <v>0.782864</v>
      </c>
      <c r="BG9">
        <f>ABS($F$9-$H$9)</f>
        <v>3.6985220000000005</v>
      </c>
      <c r="BI9">
        <v>4.8955789999999997</v>
      </c>
      <c r="BJ9">
        <v>4.5377350000000005</v>
      </c>
      <c r="BL9">
        <f>SQRT((ABS($A$9-$E$9)^2+(ABS($B$9-$F$9)^2)))</f>
        <v>4.5437494375818126</v>
      </c>
      <c r="BM9">
        <f>SQRT((ABS($C$9-$G$9)^2+(ABS($D$9-$H$9)^2)))</f>
        <v>1.5592461920072145</v>
      </c>
      <c r="BO9">
        <f>SQRT((ABS($A$9-$G$9)^2+(ABS($B$9-$H$9)^2)))</f>
        <v>7.5378237346338217</v>
      </c>
      <c r="BP9">
        <f>SQRT((ABS($C$9-$E$9)^2+(ABS($D$9-$F$9)^2)))</f>
        <v>3.2080400822653359</v>
      </c>
      <c r="BS9">
        <f>DEGREES(ACOS((8.87318916829147^2+18.7051252980661^2-10.9810256812933^2)/(2*8.87318916829147*18.7051252980661)))</f>
        <v>21.882097637748181</v>
      </c>
      <c r="BU9">
        <v>11</v>
      </c>
      <c r="BV9">
        <v>5</v>
      </c>
      <c r="BW9">
        <v>3</v>
      </c>
      <c r="BX9">
        <v>6</v>
      </c>
      <c r="BY9">
        <v>14</v>
      </c>
      <c r="BZ9">
        <v>5</v>
      </c>
      <c r="CA9">
        <v>6</v>
      </c>
      <c r="CB9">
        <v>2</v>
      </c>
      <c r="CL9">
        <v>12</v>
      </c>
      <c r="CM9">
        <v>4</v>
      </c>
      <c r="CN9">
        <v>3</v>
      </c>
      <c r="CO9">
        <v>4</v>
      </c>
      <c r="CP9">
        <v>10</v>
      </c>
      <c r="CQ9">
        <v>4</v>
      </c>
      <c r="CR9">
        <v>3</v>
      </c>
      <c r="CS9">
        <v>0</v>
      </c>
      <c r="CT9">
        <v>11</v>
      </c>
      <c r="CU9">
        <v>3</v>
      </c>
      <c r="CV9">
        <v>3</v>
      </c>
      <c r="CW9">
        <v>8</v>
      </c>
      <c r="CX9">
        <v>12</v>
      </c>
      <c r="CY9">
        <v>7</v>
      </c>
      <c r="CZ9">
        <v>0</v>
      </c>
      <c r="DA9">
        <v>8</v>
      </c>
      <c r="DC9">
        <f>((5/11)*100)</f>
        <v>45.454545454545453</v>
      </c>
      <c r="DD9">
        <f>((3/11)*100)</f>
        <v>27.27272727272727</v>
      </c>
      <c r="DE9">
        <f>((6/11)*100)</f>
        <v>54.54545454545454</v>
      </c>
      <c r="DF9">
        <f>((5/14)*100)</f>
        <v>35.714285714285715</v>
      </c>
      <c r="DG9">
        <f>((6/14)*100)</f>
        <v>42.857142857142854</v>
      </c>
      <c r="DH9">
        <f>((2/14)*100)</f>
        <v>14.285714285714285</v>
      </c>
      <c r="DP9">
        <f>((4/12)*100)</f>
        <v>33.333333333333329</v>
      </c>
      <c r="DQ9">
        <f>((3/12)*100)</f>
        <v>25</v>
      </c>
      <c r="DR9">
        <f>((4/12)*100)</f>
        <v>33.333333333333329</v>
      </c>
      <c r="DS9">
        <f>((4/10)*100)</f>
        <v>40</v>
      </c>
      <c r="DT9">
        <f>((3/10)*100)</f>
        <v>30</v>
      </c>
      <c r="DU9">
        <f>((0/10)*100)</f>
        <v>0</v>
      </c>
      <c r="DV9">
        <f>((3/11)*100)</f>
        <v>27.27272727272727</v>
      </c>
      <c r="DW9">
        <f>((3/11)*100)</f>
        <v>27.27272727272727</v>
      </c>
      <c r="DX9">
        <f>((8/11)*100)</f>
        <v>72.727272727272734</v>
      </c>
      <c r="DY9">
        <f>((7/12)*100)</f>
        <v>58.333333333333336</v>
      </c>
      <c r="DZ9">
        <f>((0/12)*100)</f>
        <v>0</v>
      </c>
      <c r="EA9">
        <f>((8/12)*100)</f>
        <v>66.666666666666657</v>
      </c>
    </row>
    <row r="10" spans="1:131" x14ac:dyDescent="0.25">
      <c r="A10">
        <v>25.67041900000001</v>
      </c>
      <c r="B10">
        <v>5.6222130000000003</v>
      </c>
      <c r="C10">
        <v>20.711113000000012</v>
      </c>
      <c r="D10">
        <v>7.2120069999999998</v>
      </c>
      <c r="P10">
        <f>(14/200)</f>
        <v>7.0000000000000007E-2</v>
      </c>
      <c r="BF10">
        <f>ABS($B$10-$D$10)</f>
        <v>1.5897939999999995</v>
      </c>
      <c r="BR10">
        <f>DEGREES(ACOS((10.9810256812933^2+24.0153598808029^2-13.7892155632286^2)/(2*10.9810256812933*24.0153598808029)))</f>
        <v>15.927712889895805</v>
      </c>
      <c r="BS10">
        <f>DEGREES(ACOS((13.7892155632286^2+18.5716742356087^2-5.54951325972008^2)/(2*13.7892155632286*18.5716742356087)))</f>
        <v>10.092381725225964</v>
      </c>
      <c r="CL10">
        <v>14</v>
      </c>
      <c r="CM10">
        <v>5</v>
      </c>
      <c r="CN10">
        <v>3</v>
      </c>
      <c r="CO10">
        <v>7</v>
      </c>
      <c r="DP10">
        <f>((5/14)*100)</f>
        <v>35.714285714285715</v>
      </c>
      <c r="DQ10">
        <f>((3/14)*100)</f>
        <v>21.428571428571427</v>
      </c>
      <c r="DR10">
        <f>((7/14)*100)</f>
        <v>50</v>
      </c>
    </row>
    <row r="11" spans="1:131" x14ac:dyDescent="0.25">
      <c r="A11" t="s">
        <v>22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BR11">
        <f>DEGREES(ACOS((5.54951325972008^2+20.392855732483^2-15.8086844977685^2)/(2*5.54951325972008*20.392855732483)))</f>
        <v>29.626157980771005</v>
      </c>
      <c r="BS11">
        <f>DEGREES(ACOS((15.8086844977685^2+18.0188691751598^2-4.76893049376744^2)/(2*15.8086844977685*18.0188691751598)))</f>
        <v>14.383539183189423</v>
      </c>
    </row>
    <row r="12" spans="1:131" x14ac:dyDescent="0.25">
      <c r="A12">
        <v>47.189029000000012</v>
      </c>
      <c r="B12">
        <v>8.0340240000000005</v>
      </c>
      <c r="C12">
        <v>56.945133000000013</v>
      </c>
      <c r="D12">
        <v>6.3438220000000003</v>
      </c>
      <c r="E12">
        <v>46.485855000000015</v>
      </c>
      <c r="F12">
        <v>9.0206789999999994</v>
      </c>
      <c r="G12">
        <v>38.190292000000014</v>
      </c>
      <c r="H12">
        <v>5.8715330000000003</v>
      </c>
      <c r="K12">
        <f>(14/200)</f>
        <v>7.0000000000000007E-2</v>
      </c>
      <c r="L12">
        <f>(14/200)</f>
        <v>7.0000000000000007E-2</v>
      </c>
      <c r="M12">
        <f>(14/200)</f>
        <v>7.0000000000000007E-2</v>
      </c>
      <c r="N12">
        <f>(12/200)</f>
        <v>0.06</v>
      </c>
      <c r="P12">
        <f>(16/200)</f>
        <v>0.08</v>
      </c>
      <c r="Q12">
        <f>(12/200)</f>
        <v>0.06</v>
      </c>
      <c r="R12">
        <f>(12/200)</f>
        <v>0.06</v>
      </c>
      <c r="S12">
        <f>(16/200)</f>
        <v>0.08</v>
      </c>
      <c r="U12">
        <f>0.07+0.08</f>
        <v>0.15000000000000002</v>
      </c>
      <c r="V12">
        <f>0.07+0.06</f>
        <v>0.13</v>
      </c>
      <c r="W12">
        <f>0.07+0.06</f>
        <v>0.13</v>
      </c>
      <c r="X12">
        <f>0.06+0.08</f>
        <v>0.14000000000000001</v>
      </c>
      <c r="Z12">
        <f>SQRT((ABS($A$13-$A$12)^2+(ABS($B$13-$B$12)^2)))</f>
        <v>20.381800210616579</v>
      </c>
      <c r="AA12">
        <f>SQRT((ABS($C$13-$C$12)^2+(ABS($D$13-$D$12)^2)))</f>
        <v>19.937375660727284</v>
      </c>
      <c r="AB12">
        <f>SQRT((ABS($E$13-$E$12)^2+(ABS($F$13-$F$12)^2)))</f>
        <v>24.015359880802876</v>
      </c>
      <c r="AC12">
        <f>SQRT((ABS($G$13-$G$12)^2+(ABS($H$13-$H$12)^2)))</f>
        <v>18.705125298066115</v>
      </c>
      <c r="AJ12">
        <f>1/0.15</f>
        <v>6.666666666666667</v>
      </c>
      <c r="AK12">
        <f>1/0.13</f>
        <v>7.6923076923076916</v>
      </c>
      <c r="AL12">
        <f>1/0.13</f>
        <v>7.6923076923076916</v>
      </c>
      <c r="AM12">
        <f>1/0.14</f>
        <v>7.1428571428571423</v>
      </c>
      <c r="AO12">
        <f>$Z12/$U12</f>
        <v>135.87866807077717</v>
      </c>
      <c r="AP12">
        <f>$AA12/$V12</f>
        <v>153.36442815944065</v>
      </c>
      <c r="AQ12">
        <f>$AB12/$W12</f>
        <v>184.7335375446375</v>
      </c>
      <c r="AR12">
        <f>$AC12/$X12</f>
        <v>133.60803784332938</v>
      </c>
      <c r="AV12">
        <f>((0.07/0.15)*100)</f>
        <v>46.666666666666671</v>
      </c>
      <c r="AW12">
        <f>((0.07/0.13)*100)</f>
        <v>53.846153846153854</v>
      </c>
      <c r="AX12">
        <f>((0.07/0.13)*100)</f>
        <v>53.846153846153854</v>
      </c>
      <c r="AY12">
        <f>((0.06/0.14)*100)</f>
        <v>42.857142857142847</v>
      </c>
      <c r="BA12">
        <f>((0.08/0.15)*100)</f>
        <v>53.333333333333336</v>
      </c>
      <c r="BB12">
        <f>((0.06/0.13)*100)</f>
        <v>46.153846153846153</v>
      </c>
      <c r="BC12">
        <f>((0.06/0.13)*100)</f>
        <v>46.153846153846153</v>
      </c>
      <c r="BD12">
        <f>((0.08/0.14)*100)</f>
        <v>57.142857142857139</v>
      </c>
      <c r="BF12">
        <f>ABS($B$12-$D$12)</f>
        <v>1.6902020000000002</v>
      </c>
      <c r="BG12">
        <f>ABS($F$12-$H$12)</f>
        <v>3.1491459999999991</v>
      </c>
      <c r="BL12">
        <f>SQRT((ABS($A$12-$E$12)^2+(ABS($B$12-$F$12)^2)))</f>
        <v>1.2115864654662472</v>
      </c>
      <c r="BM12">
        <f>SQRT((ABS($C$12-$G$13)^2+(ABS($D$12-$H$13)^2)))</f>
        <v>0.8312605109741471</v>
      </c>
      <c r="BO12">
        <f>SQRT((ABS($A$12-$G$12)^2+(ABS($B$12-$H$12)^2)))</f>
        <v>9.2549249008433332</v>
      </c>
      <c r="BP12">
        <f>SQRT((ABS($C$12-$E$12)^2+(ABS($D$12-$F$12)^2)))</f>
        <v>10.796391048852062</v>
      </c>
      <c r="BR12">
        <f>DEGREES(ACOS((4.76893049376744^2+28.4934695191137^2-26.1259586599716^2)/(2*4.76893049376744*28.4934695191137)))</f>
        <v>55.978445398991902</v>
      </c>
      <c r="BS12">
        <f>DEGREES(ACOS((26.1259586599716^2+26.6403156481992^2-3.85882095248614^2)/(2*26.1259586599716*26.6403156481992)))</f>
        <v>8.3130360722056515</v>
      </c>
      <c r="BU12">
        <v>14</v>
      </c>
      <c r="BV12">
        <v>2</v>
      </c>
      <c r="BW12">
        <v>2</v>
      </c>
      <c r="BX12">
        <v>12</v>
      </c>
      <c r="BY12">
        <v>14</v>
      </c>
      <c r="BZ12">
        <v>4</v>
      </c>
      <c r="CA12">
        <v>13</v>
      </c>
      <c r="CB12">
        <v>3</v>
      </c>
      <c r="CC12">
        <v>14</v>
      </c>
      <c r="CD12">
        <v>4</v>
      </c>
      <c r="CE12">
        <v>13</v>
      </c>
      <c r="CF12">
        <v>3</v>
      </c>
      <c r="CG12">
        <v>12</v>
      </c>
      <c r="CH12">
        <v>12</v>
      </c>
      <c r="CI12">
        <v>1</v>
      </c>
      <c r="CJ12">
        <v>0</v>
      </c>
      <c r="CL12">
        <v>16</v>
      </c>
      <c r="CM12">
        <v>0</v>
      </c>
      <c r="CN12">
        <v>0</v>
      </c>
      <c r="CO12">
        <v>15</v>
      </c>
      <c r="CP12">
        <v>12</v>
      </c>
      <c r="CQ12">
        <v>0</v>
      </c>
      <c r="CR12">
        <v>11</v>
      </c>
      <c r="CS12">
        <v>1</v>
      </c>
      <c r="CT12">
        <v>12</v>
      </c>
      <c r="CU12">
        <v>0</v>
      </c>
      <c r="CV12">
        <v>11</v>
      </c>
      <c r="CW12">
        <v>0</v>
      </c>
      <c r="CX12">
        <v>16</v>
      </c>
      <c r="CY12">
        <v>15</v>
      </c>
      <c r="CZ12">
        <v>1</v>
      </c>
      <c r="DA12">
        <v>0</v>
      </c>
      <c r="DC12">
        <f>((2/14)*100)</f>
        <v>14.285714285714285</v>
      </c>
      <c r="DD12">
        <f>((2/14)*100)</f>
        <v>14.285714285714285</v>
      </c>
      <c r="DE12">
        <f>((12/14)*100)</f>
        <v>85.714285714285708</v>
      </c>
      <c r="DF12">
        <f>((4/14)*100)</f>
        <v>28.571428571428569</v>
      </c>
      <c r="DG12">
        <f>((13/14)*100)</f>
        <v>92.857142857142861</v>
      </c>
      <c r="DH12">
        <f>((3/14)*100)</f>
        <v>21.428571428571427</v>
      </c>
      <c r="DI12">
        <f>((4/14)*100)</f>
        <v>28.571428571428569</v>
      </c>
      <c r="DJ12">
        <f>((13/14)*100)</f>
        <v>92.857142857142861</v>
      </c>
      <c r="DK12">
        <f>((3/14)*100)</f>
        <v>21.428571428571427</v>
      </c>
      <c r="DL12">
        <f>((12/12)*100)</f>
        <v>100</v>
      </c>
      <c r="DM12">
        <f>((1/12)*100)</f>
        <v>8.3333333333333321</v>
      </c>
      <c r="DN12">
        <f>((0/12)*100)</f>
        <v>0</v>
      </c>
      <c r="DP12">
        <f>((0/16)*100)</f>
        <v>0</v>
      </c>
      <c r="DQ12">
        <f>((0/16)*100)</f>
        <v>0</v>
      </c>
      <c r="DR12">
        <f>((15/16)*100)</f>
        <v>93.75</v>
      </c>
      <c r="DS12">
        <f>((0/12)*100)</f>
        <v>0</v>
      </c>
      <c r="DT12">
        <f>((11/12)*100)</f>
        <v>91.666666666666657</v>
      </c>
      <c r="DU12">
        <f>((1/12)*100)</f>
        <v>8.3333333333333321</v>
      </c>
      <c r="DV12">
        <f>((0/12)*100)</f>
        <v>0</v>
      </c>
      <c r="DW12">
        <f>((11/12)*100)</f>
        <v>91.666666666666657</v>
      </c>
      <c r="DX12">
        <f>((0/12)*100)</f>
        <v>0</v>
      </c>
      <c r="DY12">
        <f>((15/16)*100)</f>
        <v>93.75</v>
      </c>
      <c r="DZ12">
        <f>((1/16)*100)</f>
        <v>6.25</v>
      </c>
      <c r="EA12">
        <f>((0/16)*100)</f>
        <v>0</v>
      </c>
    </row>
    <row r="13" spans="1:131" x14ac:dyDescent="0.25">
      <c r="A13">
        <v>67.564426000000012</v>
      </c>
      <c r="B13">
        <v>7.5231649999999997</v>
      </c>
      <c r="C13">
        <v>76.880958000000007</v>
      </c>
      <c r="D13">
        <v>6.0951659999999999</v>
      </c>
      <c r="E13">
        <v>70.474676000000002</v>
      </c>
      <c r="F13">
        <v>7.8919730000000001</v>
      </c>
      <c r="G13">
        <v>56.892005000000012</v>
      </c>
      <c r="H13">
        <v>5.5142610000000003</v>
      </c>
      <c r="K13">
        <f>(17/200)</f>
        <v>8.5000000000000006E-2</v>
      </c>
      <c r="L13">
        <f>(12/200)</f>
        <v>0.06</v>
      </c>
      <c r="M13">
        <f>(14/200)</f>
        <v>7.0000000000000007E-2</v>
      </c>
      <c r="N13">
        <f>(10/200)</f>
        <v>0.05</v>
      </c>
      <c r="P13">
        <f>(10/200)</f>
        <v>0.05</v>
      </c>
      <c r="Q13">
        <f>(9/200)</f>
        <v>4.4999999999999998E-2</v>
      </c>
      <c r="R13">
        <f>(10/200)</f>
        <v>0.05</v>
      </c>
      <c r="S13">
        <f>(11/200)</f>
        <v>5.5E-2</v>
      </c>
      <c r="U13">
        <f>0.085+0.05</f>
        <v>0.13500000000000001</v>
      </c>
      <c r="V13">
        <f>0.06+0.045</f>
        <v>0.105</v>
      </c>
      <c r="W13">
        <f>0.07+0.05</f>
        <v>0.12000000000000001</v>
      </c>
      <c r="X13">
        <f>0.05+0.055</f>
        <v>0.10500000000000001</v>
      </c>
      <c r="Z13">
        <f>SQRT((ABS($A$14-$A$13)^2+(ABS($B$14-$B$13)^2)))</f>
        <v>20.934043410295704</v>
      </c>
      <c r="AA13">
        <f>SQRT((ABS($C$14-$C$13)^2+(ABS($D$14-$D$13)^2)))</f>
        <v>18.154624474689633</v>
      </c>
      <c r="AB13">
        <f>SQRT((ABS($E$14-$E$13)^2+(ABS($F$14-$F$13)^2)))</f>
        <v>20.392855732483035</v>
      </c>
      <c r="AC13">
        <f>SQRT((ABS($G$14-$G$13)^2+(ABS($H$14-$H$13)^2)))</f>
        <v>18.571674235608636</v>
      </c>
      <c r="AJ13">
        <f>1/0.135</f>
        <v>7.4074074074074066</v>
      </c>
      <c r="AK13">
        <f>1/0.105</f>
        <v>9.5238095238095237</v>
      </c>
      <c r="AL13">
        <f>1/0.12</f>
        <v>8.3333333333333339</v>
      </c>
      <c r="AM13">
        <f>1/0.105</f>
        <v>9.5238095238095237</v>
      </c>
      <c r="AO13">
        <f>$Z13/$U13</f>
        <v>155.06698822441263</v>
      </c>
      <c r="AP13">
        <f>$AA13/$V13</f>
        <v>172.90118547323462</v>
      </c>
      <c r="AQ13">
        <f>$AB13/$W13</f>
        <v>169.9404644373586</v>
      </c>
      <c r="AR13">
        <f>$AC13/$X13</f>
        <v>176.87308795817748</v>
      </c>
      <c r="AV13">
        <f>((0.085/0.135)*100)</f>
        <v>62.962962962962962</v>
      </c>
      <c r="AW13">
        <f>((0.06/0.105)*100)</f>
        <v>57.142857142857139</v>
      </c>
      <c r="AX13">
        <f>((0.07/0.12)*100)</f>
        <v>58.333333333333336</v>
      </c>
      <c r="AY13">
        <f>((0.05/0.105)*100)</f>
        <v>47.61904761904762</v>
      </c>
      <c r="BA13">
        <f>((0.05/0.135)*100)</f>
        <v>37.037037037037038</v>
      </c>
      <c r="BB13">
        <f>((0.045/0.105)*100)</f>
        <v>42.857142857142854</v>
      </c>
      <c r="BC13">
        <f>((0.05/0.12)*100)</f>
        <v>41.666666666666671</v>
      </c>
      <c r="BD13">
        <f>((0.055/0.105)*100)</f>
        <v>52.380952380952387</v>
      </c>
      <c r="BF13">
        <f>ABS($B$13-$D$13)</f>
        <v>1.4279989999999998</v>
      </c>
      <c r="BG13">
        <f>ABS($F$13-$H$13)</f>
        <v>2.3777119999999998</v>
      </c>
      <c r="BL13">
        <f>SQRT((ABS($A$13-$E$13)^2+(ABS($B$13-$F$13)^2)))</f>
        <v>2.9335259336443484</v>
      </c>
      <c r="BM13">
        <f>SQRT((ABS($C$13-$G$14)^2+(ABS($D$13-$H$14)^2)))</f>
        <v>1.5525959677713996</v>
      </c>
      <c r="BO13">
        <f>SQRT((ABS($A$13-$G$14)^2+(ABS($B$13-$H$14)^2)))</f>
        <v>8.1638162790433295</v>
      </c>
      <c r="BP13">
        <f>SQRT((ABS($C$13-$E$13)^2+(ABS($D$13-$F$13)^2)))</f>
        <v>6.6534926511399304</v>
      </c>
      <c r="BR13">
        <f>DEGREES(ACOS((32.8295781794833^2+32.7443235339556^2-3.27560850275762^2)/(2*32.8295781794833*32.7443235339556)))</f>
        <v>5.7246306367347071</v>
      </c>
      <c r="BS13">
        <f>DEGREES(ACOS((22.1890635012089^2+21.9989722535008^2-3.84238452279128^2)/(2*22.1890635012089*21.9989722535008)))</f>
        <v>9.9647897938932761</v>
      </c>
      <c r="BU13">
        <v>17</v>
      </c>
      <c r="BV13">
        <v>8</v>
      </c>
      <c r="BW13">
        <v>7</v>
      </c>
      <c r="BX13">
        <v>10</v>
      </c>
      <c r="BY13">
        <v>12</v>
      </c>
      <c r="BZ13">
        <v>6</v>
      </c>
      <c r="CA13">
        <v>10</v>
      </c>
      <c r="CB13">
        <v>4</v>
      </c>
      <c r="CC13">
        <v>14</v>
      </c>
      <c r="CD13">
        <v>6</v>
      </c>
      <c r="CE13">
        <v>10</v>
      </c>
      <c r="CF13">
        <v>8</v>
      </c>
      <c r="CG13">
        <v>10</v>
      </c>
      <c r="CH13">
        <v>10</v>
      </c>
      <c r="CI13">
        <v>2</v>
      </c>
      <c r="CJ13">
        <v>3</v>
      </c>
      <c r="CL13">
        <v>10</v>
      </c>
      <c r="CM13">
        <v>0</v>
      </c>
      <c r="CN13">
        <v>0</v>
      </c>
      <c r="CO13">
        <v>10</v>
      </c>
      <c r="CP13">
        <v>9</v>
      </c>
      <c r="CQ13">
        <v>0</v>
      </c>
      <c r="CR13">
        <v>8</v>
      </c>
      <c r="CS13">
        <v>1</v>
      </c>
      <c r="CT13">
        <v>10</v>
      </c>
      <c r="CU13">
        <v>0</v>
      </c>
      <c r="CV13">
        <v>8</v>
      </c>
      <c r="CW13">
        <v>3</v>
      </c>
      <c r="CX13">
        <v>11</v>
      </c>
      <c r="CY13">
        <v>10</v>
      </c>
      <c r="CZ13">
        <v>0</v>
      </c>
      <c r="DA13">
        <v>0</v>
      </c>
      <c r="DC13">
        <f>((8/17)*100)</f>
        <v>47.058823529411761</v>
      </c>
      <c r="DD13">
        <f>((7/17)*100)</f>
        <v>41.17647058823529</v>
      </c>
      <c r="DE13">
        <f>((10/17)*100)</f>
        <v>58.82352941176471</v>
      </c>
      <c r="DF13">
        <f>((6/12)*100)</f>
        <v>50</v>
      </c>
      <c r="DG13">
        <f>((10/12)*100)</f>
        <v>83.333333333333343</v>
      </c>
      <c r="DH13">
        <f>((4/12)*100)</f>
        <v>33.333333333333329</v>
      </c>
      <c r="DI13">
        <f>((6/14)*100)</f>
        <v>42.857142857142854</v>
      </c>
      <c r="DJ13">
        <f>((10/14)*100)</f>
        <v>71.428571428571431</v>
      </c>
      <c r="DK13">
        <f>((8/14)*100)</f>
        <v>57.142857142857139</v>
      </c>
      <c r="DL13">
        <f>((10/10)*100)</f>
        <v>100</v>
      </c>
      <c r="DM13">
        <f>((2/10)*100)</f>
        <v>20</v>
      </c>
      <c r="DN13">
        <f>((3/10)*100)</f>
        <v>30</v>
      </c>
      <c r="DP13">
        <f>((0/10)*100)</f>
        <v>0</v>
      </c>
      <c r="DQ13">
        <f>((0/10)*100)</f>
        <v>0</v>
      </c>
      <c r="DR13">
        <f>((10/10)*100)</f>
        <v>100</v>
      </c>
      <c r="DS13">
        <f>((0/9)*100)</f>
        <v>0</v>
      </c>
      <c r="DT13">
        <f>((8/9)*100)</f>
        <v>88.888888888888886</v>
      </c>
      <c r="DU13">
        <f>((1/9)*100)</f>
        <v>11.111111111111111</v>
      </c>
      <c r="DV13">
        <f>((0/10)*100)</f>
        <v>0</v>
      </c>
      <c r="DW13">
        <f>((8/10)*100)</f>
        <v>80</v>
      </c>
      <c r="DX13">
        <f>((3/10)*100)</f>
        <v>30</v>
      </c>
      <c r="DY13">
        <f>((10/11)*100)</f>
        <v>90.909090909090907</v>
      </c>
      <c r="DZ13">
        <f>((0/11)*100)</f>
        <v>0</v>
      </c>
      <c r="EA13">
        <f>((0/11)*100)</f>
        <v>0</v>
      </c>
    </row>
    <row r="14" spans="1:131" x14ac:dyDescent="0.25">
      <c r="A14">
        <v>88.497322000000011</v>
      </c>
      <c r="B14">
        <v>7.3039880000000004</v>
      </c>
      <c r="C14">
        <v>95.035572000000002</v>
      </c>
      <c r="D14">
        <v>6.0756639999999997</v>
      </c>
      <c r="E14">
        <v>90.826141000000007</v>
      </c>
      <c r="F14">
        <v>9.1906020000000002</v>
      </c>
      <c r="G14">
        <v>75.463604000000004</v>
      </c>
      <c r="H14">
        <v>5.461398</v>
      </c>
      <c r="K14">
        <f>(15/200)</f>
        <v>7.4999999999999997E-2</v>
      </c>
      <c r="L14">
        <f>(13/200)</f>
        <v>6.5000000000000002E-2</v>
      </c>
      <c r="M14">
        <f>(14/200)</f>
        <v>7.0000000000000007E-2</v>
      </c>
      <c r="N14">
        <f>(11/200)</f>
        <v>5.5E-2</v>
      </c>
      <c r="P14">
        <f>(8/200)</f>
        <v>0.04</v>
      </c>
      <c r="Q14">
        <f>(8/200)</f>
        <v>0.04</v>
      </c>
      <c r="R14">
        <f>(10/200)</f>
        <v>0.05</v>
      </c>
      <c r="S14">
        <f>(9/200)</f>
        <v>4.4999999999999998E-2</v>
      </c>
      <c r="U14">
        <f>0.075+0.04</f>
        <v>0.11499999999999999</v>
      </c>
      <c r="V14">
        <f>0.065+0.04</f>
        <v>0.10500000000000001</v>
      </c>
      <c r="W14">
        <f>0.07+0.05</f>
        <v>0.12000000000000001</v>
      </c>
      <c r="X14">
        <f>0.055+0.045</f>
        <v>0.1</v>
      </c>
      <c r="Z14">
        <f>SQRT((ABS($A$15-$A$14)^2+(ABS($B$15-$B$14)^2)))</f>
        <v>26.053680445448212</v>
      </c>
      <c r="AA14">
        <f>SQRT((ABS($C$15-$C$14)^2+(ABS($D$15-$D$14)^2)))</f>
        <v>24.088093450183102</v>
      </c>
      <c r="AB14">
        <f>SQRT((ABS($E$15-$E$14)^2+(ABS($F$15-$F$14)^2)))</f>
        <v>28.493469519113678</v>
      </c>
      <c r="AC14">
        <f>SQRT((ABS($G$15-$G$14)^2+(ABS($H$15-$H$14)^2)))</f>
        <v>18.0188691751598</v>
      </c>
      <c r="AJ14">
        <f>1/0.115</f>
        <v>8.695652173913043</v>
      </c>
      <c r="AK14">
        <f>1/0.105</f>
        <v>9.5238095238095237</v>
      </c>
      <c r="AL14">
        <f>1/0.12</f>
        <v>8.3333333333333339</v>
      </c>
      <c r="AM14">
        <f>1/0.1</f>
        <v>10</v>
      </c>
      <c r="AO14">
        <f>$Z14/$U14</f>
        <v>226.55374300389752</v>
      </c>
      <c r="AP14">
        <f>$AA14/$V14</f>
        <v>229.41041381126763</v>
      </c>
      <c r="AQ14">
        <f>$AB14/$W14</f>
        <v>237.44557932594731</v>
      </c>
      <c r="AR14">
        <f>$AC14/$X14</f>
        <v>180.18869175159799</v>
      </c>
      <c r="AV14">
        <f>((0.075/0.115)*100)</f>
        <v>65.217391304347814</v>
      </c>
      <c r="AW14">
        <f>((0.065/0.105)*100)</f>
        <v>61.904761904761905</v>
      </c>
      <c r="AX14">
        <f>((0.07/0.12)*100)</f>
        <v>58.333333333333336</v>
      </c>
      <c r="AY14">
        <f>((0.055/0.1)*100)</f>
        <v>54.999999999999993</v>
      </c>
      <c r="BA14">
        <f>((0.04/0.115)*100)</f>
        <v>34.782608695652172</v>
      </c>
      <c r="BB14">
        <f>((0.04/0.105)*100)</f>
        <v>38.095238095238102</v>
      </c>
      <c r="BC14">
        <f>((0.05/0.12)*100)</f>
        <v>41.666666666666671</v>
      </c>
      <c r="BD14">
        <f>((0.045/0.1)*100)</f>
        <v>44.999999999999993</v>
      </c>
      <c r="BF14">
        <f>ABS($B$14-$D$14)</f>
        <v>1.2283240000000006</v>
      </c>
      <c r="BG14">
        <f>ABS($F$14-$H$14)</f>
        <v>3.7292040000000002</v>
      </c>
      <c r="BL14">
        <f>SQRT((ABS($A$14-$E$14)^2+(ABS($B$14-$F$14)^2)))</f>
        <v>2.9971170013459565</v>
      </c>
      <c r="BM14">
        <f>SQRT((ABS($C$14-$G$15)^2+(ABS($D$14-$H$15)^2)))</f>
        <v>1.7702181912995911</v>
      </c>
      <c r="BO14">
        <f>SQRT((ABS($A$14-$G$15)^2+(ABS($B$14-$H$15)^2)))</f>
        <v>5.3983797159506963</v>
      </c>
      <c r="BP14">
        <f>SQRT((ABS($C$14-$E$14)^2+(ABS($D$14-$F$14)^2)))</f>
        <v>5.236616091294545</v>
      </c>
      <c r="BR14">
        <f>DEGREES(ACOS((27.5541329183828^2+26.5498451696471^2-3.82394543367057^2)/(2*27.5541329183828*26.5498451696471)))</f>
        <v>7.8221817042764901</v>
      </c>
      <c r="BS14">
        <f>DEGREES(ACOS((21.7477100696238^2+21.8676644140597^2-3.66411704734237^2)/(2*21.7477100696238*21.8676644140597)))</f>
        <v>9.6330270697475111</v>
      </c>
      <c r="BU14">
        <v>15</v>
      </c>
      <c r="BV14">
        <v>9</v>
      </c>
      <c r="BW14">
        <v>5</v>
      </c>
      <c r="BX14">
        <v>7</v>
      </c>
      <c r="BY14">
        <v>13</v>
      </c>
      <c r="BZ14">
        <v>9</v>
      </c>
      <c r="CA14">
        <v>7</v>
      </c>
      <c r="CB14">
        <v>6</v>
      </c>
      <c r="CC14">
        <v>14</v>
      </c>
      <c r="CD14">
        <v>6</v>
      </c>
      <c r="CE14">
        <v>7</v>
      </c>
      <c r="CF14">
        <v>13</v>
      </c>
      <c r="CG14">
        <v>11</v>
      </c>
      <c r="CH14">
        <v>5</v>
      </c>
      <c r="CI14">
        <v>4</v>
      </c>
      <c r="CJ14">
        <v>8</v>
      </c>
      <c r="CL14">
        <v>8</v>
      </c>
      <c r="CM14">
        <v>2</v>
      </c>
      <c r="CN14">
        <v>0</v>
      </c>
      <c r="CO14">
        <v>2</v>
      </c>
      <c r="CP14">
        <v>8</v>
      </c>
      <c r="CQ14">
        <v>2</v>
      </c>
      <c r="CR14">
        <v>4</v>
      </c>
      <c r="CS14">
        <v>1</v>
      </c>
      <c r="CT14">
        <v>10</v>
      </c>
      <c r="CU14">
        <v>0</v>
      </c>
      <c r="CV14">
        <v>4</v>
      </c>
      <c r="CW14">
        <v>7</v>
      </c>
      <c r="CX14">
        <v>9</v>
      </c>
      <c r="CY14">
        <v>2</v>
      </c>
      <c r="CZ14">
        <v>1</v>
      </c>
      <c r="DA14">
        <v>3</v>
      </c>
      <c r="DC14">
        <f>((9/15)*100)</f>
        <v>60</v>
      </c>
      <c r="DD14">
        <f>((5/15)*100)</f>
        <v>33.333333333333329</v>
      </c>
      <c r="DE14">
        <f>((7/15)*100)</f>
        <v>46.666666666666664</v>
      </c>
      <c r="DF14">
        <f>((9/13)*100)</f>
        <v>69.230769230769226</v>
      </c>
      <c r="DG14">
        <f>((7/13)*100)</f>
        <v>53.846153846153847</v>
      </c>
      <c r="DH14">
        <f>((6/13)*100)</f>
        <v>46.153846153846153</v>
      </c>
      <c r="DI14">
        <f>((6/14)*100)</f>
        <v>42.857142857142854</v>
      </c>
      <c r="DJ14">
        <f>((7/14)*100)</f>
        <v>50</v>
      </c>
      <c r="DK14">
        <f>((13/14)*100)</f>
        <v>92.857142857142861</v>
      </c>
      <c r="DL14">
        <f>((5/11)*100)</f>
        <v>45.454545454545453</v>
      </c>
      <c r="DM14">
        <f>((4/11)*100)</f>
        <v>36.363636363636367</v>
      </c>
      <c r="DN14">
        <f>((8/11)*100)</f>
        <v>72.727272727272734</v>
      </c>
      <c r="DP14">
        <f>((2/8)*100)</f>
        <v>25</v>
      </c>
      <c r="DQ14">
        <f>((0/8)*100)</f>
        <v>0</v>
      </c>
      <c r="DR14">
        <f>((2/8)*100)</f>
        <v>25</v>
      </c>
      <c r="DS14">
        <f>((2/8)*100)</f>
        <v>25</v>
      </c>
      <c r="DT14">
        <f>((4/8)*100)</f>
        <v>50</v>
      </c>
      <c r="DU14">
        <f>((1/8)*100)</f>
        <v>12.5</v>
      </c>
      <c r="DV14">
        <f>((0/10)*100)</f>
        <v>0</v>
      </c>
      <c r="DW14">
        <f>((4/10)*100)</f>
        <v>40</v>
      </c>
      <c r="DX14">
        <f>((7/10)*100)</f>
        <v>70</v>
      </c>
      <c r="DY14">
        <f>((2/9)*100)</f>
        <v>22.222222222222221</v>
      </c>
      <c r="DZ14">
        <f>((1/9)*100)</f>
        <v>11.111111111111111</v>
      </c>
      <c r="EA14">
        <f>((3/9)*100)</f>
        <v>33.333333333333329</v>
      </c>
    </row>
    <row r="15" spans="1:131" x14ac:dyDescent="0.25">
      <c r="A15">
        <v>114.55099900000002</v>
      </c>
      <c r="B15">
        <v>7.2905889999999998</v>
      </c>
      <c r="C15">
        <v>119.120327</v>
      </c>
      <c r="D15">
        <v>5.6746369999999997</v>
      </c>
      <c r="E15">
        <v>119.31944700000001</v>
      </c>
      <c r="F15">
        <v>9.0940700000000003</v>
      </c>
      <c r="G15">
        <v>93.480974000000003</v>
      </c>
      <c r="H15">
        <v>5.2289659999999998</v>
      </c>
      <c r="K15">
        <f>(12/200)</f>
        <v>0.06</v>
      </c>
      <c r="L15">
        <f>(12/200)</f>
        <v>0.06</v>
      </c>
      <c r="M15">
        <f>(11/200)</f>
        <v>5.5E-2</v>
      </c>
      <c r="N15">
        <f>(13/200)</f>
        <v>6.5000000000000002E-2</v>
      </c>
      <c r="P15">
        <f>(8/200)</f>
        <v>0.04</v>
      </c>
      <c r="Q15">
        <f>(7/200)</f>
        <v>3.5000000000000003E-2</v>
      </c>
      <c r="R15">
        <f>(9/200)</f>
        <v>4.4999999999999998E-2</v>
      </c>
      <c r="S15">
        <f>(8/200)</f>
        <v>0.04</v>
      </c>
      <c r="U15">
        <f>0.06+0.04</f>
        <v>0.1</v>
      </c>
      <c r="V15">
        <f>0.06+0.035</f>
        <v>9.5000000000000001E-2</v>
      </c>
      <c r="W15">
        <f>0.055+0.045</f>
        <v>0.1</v>
      </c>
      <c r="X15">
        <f>0.065+0.04</f>
        <v>0.10500000000000001</v>
      </c>
      <c r="Z15">
        <f>SQRT((ABS($A$16-$A$15)^2+(ABS($B$16-$B$15)^2)))</f>
        <v>35.15589665904244</v>
      </c>
      <c r="AA15">
        <f>SQRT((ABS($C$16-$C$15)^2+(ABS($D$16-$D$15)^2)))</f>
        <v>32.410295126888293</v>
      </c>
      <c r="AB15">
        <f>SQRT((ABS($E$16-$E$15)^2+(ABS($F$16-$F$15)^2)))</f>
        <v>32.744323533955622</v>
      </c>
      <c r="AC15">
        <f>SQRT((ABS($G$16-$G$15)^2+(ABS($H$16-$H$15)^2)))</f>
        <v>26.640315648199163</v>
      </c>
      <c r="AJ15">
        <f>1/0.1</f>
        <v>10</v>
      </c>
      <c r="AK15">
        <f>1/0.095</f>
        <v>10.526315789473685</v>
      </c>
      <c r="AL15">
        <f>1/0.1</f>
        <v>10</v>
      </c>
      <c r="AM15">
        <f>1/0.105</f>
        <v>9.5238095238095237</v>
      </c>
      <c r="AO15">
        <f>$Z15/$U15</f>
        <v>351.5589665904244</v>
      </c>
      <c r="AP15">
        <f>$AA15/$V15</f>
        <v>341.16100133566624</v>
      </c>
      <c r="AQ15">
        <f>$AB15/$W15</f>
        <v>327.44323533955622</v>
      </c>
      <c r="AR15">
        <f>$AC15/$X15</f>
        <v>253.71729188761105</v>
      </c>
      <c r="AV15">
        <f>((0.06/0.1)*100)</f>
        <v>60</v>
      </c>
      <c r="AW15">
        <f>((0.06/0.095)*100)</f>
        <v>63.157894736842103</v>
      </c>
      <c r="AX15">
        <f>((0.055/0.1)*100)</f>
        <v>54.999999999999993</v>
      </c>
      <c r="AY15">
        <f>((0.065/0.105)*100)</f>
        <v>61.904761904761905</v>
      </c>
      <c r="BA15">
        <f>((0.04/0.1)*100)</f>
        <v>40</v>
      </c>
      <c r="BB15">
        <f>((0.035/0.095)*100)</f>
        <v>36.842105263157897</v>
      </c>
      <c r="BC15">
        <f>((0.045/0.1)*100)</f>
        <v>44.999999999999993</v>
      </c>
      <c r="BD15">
        <f>((0.04/0.105)*100)</f>
        <v>38.095238095238102</v>
      </c>
      <c r="BF15">
        <f>ABS($B$15-$D$15)</f>
        <v>1.6159520000000001</v>
      </c>
      <c r="BG15">
        <f>ABS($F$15-$H$15)</f>
        <v>3.8651040000000005</v>
      </c>
      <c r="BL15">
        <f>SQRT((ABS($A$15-$E$15)^2+(ABS($B$15-$F$15)^2)))</f>
        <v>5.0981016119792004</v>
      </c>
      <c r="BM15">
        <f>SQRT((ABS($C$15-$G$16)^2+(ABS($D$15-$H$16)^2)))</f>
        <v>1.0619698730872771</v>
      </c>
      <c r="BO15">
        <f>SQRT((ABS($A$15-$G$16)^2+(ABS($B$15-$H$16)^2)))</f>
        <v>5.9086237710235769</v>
      </c>
      <c r="BP15">
        <f>SQRT((ABS($C$15-$E$15)^2+(ABS($D$15-$F$15)^2)))</f>
        <v>3.4252256591192656</v>
      </c>
      <c r="BR15">
        <f>DEGREES(ACOS((3.66411704734237^2+15.4264710107173^2-15.6512862472285^2)/(2*3.66411704734237*15.4264710107173)))</f>
        <v>86.734796422102733</v>
      </c>
      <c r="BS15">
        <f>DEGREES(ACOS((15.6512862472285^2+16.0240980724783^2-4.2821361997043^2)/(2*15.6512862472285*16.0240980724783)))</f>
        <v>15.480711428557585</v>
      </c>
      <c r="BU15">
        <v>12</v>
      </c>
      <c r="BV15">
        <v>9</v>
      </c>
      <c r="BW15">
        <v>3</v>
      </c>
      <c r="BX15">
        <v>3</v>
      </c>
      <c r="BY15">
        <v>12</v>
      </c>
      <c r="BZ15">
        <v>9</v>
      </c>
      <c r="CA15">
        <v>3</v>
      </c>
      <c r="CB15">
        <v>3</v>
      </c>
      <c r="CC15">
        <v>11</v>
      </c>
      <c r="CD15">
        <v>2</v>
      </c>
      <c r="CE15">
        <v>3</v>
      </c>
      <c r="CF15">
        <v>11</v>
      </c>
      <c r="CG15">
        <v>13</v>
      </c>
      <c r="CH15">
        <v>5</v>
      </c>
      <c r="CI15">
        <v>6</v>
      </c>
      <c r="CJ15">
        <v>13</v>
      </c>
      <c r="CL15">
        <v>8</v>
      </c>
      <c r="CM15">
        <v>4</v>
      </c>
      <c r="CN15">
        <v>0</v>
      </c>
      <c r="CO15">
        <v>0</v>
      </c>
      <c r="CP15">
        <v>7</v>
      </c>
      <c r="CQ15">
        <v>4</v>
      </c>
      <c r="CR15">
        <v>0</v>
      </c>
      <c r="CS15">
        <v>0</v>
      </c>
      <c r="CT15">
        <v>9</v>
      </c>
      <c r="CU15">
        <v>0</v>
      </c>
      <c r="CV15">
        <v>0</v>
      </c>
      <c r="CW15">
        <v>9</v>
      </c>
      <c r="CX15">
        <v>8</v>
      </c>
      <c r="CY15">
        <v>0</v>
      </c>
      <c r="CZ15">
        <v>1</v>
      </c>
      <c r="DA15">
        <v>7</v>
      </c>
      <c r="DC15">
        <f>((9/12)*100)</f>
        <v>75</v>
      </c>
      <c r="DD15">
        <f>((3/12)*100)</f>
        <v>25</v>
      </c>
      <c r="DE15">
        <f>((3/12)*100)</f>
        <v>25</v>
      </c>
      <c r="DF15">
        <f>((9/12)*100)</f>
        <v>75</v>
      </c>
      <c r="DG15">
        <f>((3/12)*100)</f>
        <v>25</v>
      </c>
      <c r="DH15">
        <f>((3/12)*100)</f>
        <v>25</v>
      </c>
      <c r="DI15">
        <f>((2/11)*100)</f>
        <v>18.181818181818183</v>
      </c>
      <c r="DJ15">
        <f>((3/11)*100)</f>
        <v>27.27272727272727</v>
      </c>
      <c r="DK15">
        <f>((11/11)*100)</f>
        <v>100</v>
      </c>
      <c r="DL15">
        <f>((5/13)*100)</f>
        <v>38.461538461538467</v>
      </c>
      <c r="DM15">
        <f>((6/13)*100)</f>
        <v>46.153846153846153</v>
      </c>
      <c r="DN15">
        <f>((13/13)*100)</f>
        <v>100</v>
      </c>
      <c r="DP15">
        <f>((4/8)*100)</f>
        <v>50</v>
      </c>
      <c r="DQ15">
        <f>((0/8)*100)</f>
        <v>0</v>
      </c>
      <c r="DR15">
        <f>((0/8)*100)</f>
        <v>0</v>
      </c>
      <c r="DS15">
        <f>((4/7)*100)</f>
        <v>57.142857142857139</v>
      </c>
      <c r="DT15">
        <f>((0/7)*100)</f>
        <v>0</v>
      </c>
      <c r="DU15">
        <f>((0/7)*100)</f>
        <v>0</v>
      </c>
      <c r="DV15">
        <f>((0/9)*100)</f>
        <v>0</v>
      </c>
      <c r="DW15">
        <f>((0/9)*100)</f>
        <v>0</v>
      </c>
      <c r="DX15">
        <f>((9/9)*100)</f>
        <v>100</v>
      </c>
      <c r="DY15">
        <f>((0/8)*100)</f>
        <v>0</v>
      </c>
      <c r="DZ15">
        <f>((1/8)*100)</f>
        <v>12.5</v>
      </c>
      <c r="EA15">
        <f>((7/8)*100)</f>
        <v>87.5</v>
      </c>
    </row>
    <row r="16" spans="1:131" x14ac:dyDescent="0.25">
      <c r="A16">
        <v>149.65400599999998</v>
      </c>
      <c r="B16">
        <v>9.2182739999999992</v>
      </c>
      <c r="C16">
        <v>151.47141099999999</v>
      </c>
      <c r="D16">
        <v>7.6328490000000002</v>
      </c>
      <c r="E16">
        <v>152.047428</v>
      </c>
      <c r="F16">
        <v>10.12847</v>
      </c>
      <c r="G16">
        <v>120.12113600000001</v>
      </c>
      <c r="H16">
        <v>5.319445</v>
      </c>
      <c r="K16">
        <f>(15/200)</f>
        <v>7.4999999999999997E-2</v>
      </c>
      <c r="L16">
        <f>(15/200)</f>
        <v>7.4999999999999997E-2</v>
      </c>
      <c r="M16">
        <f>(14/200)</f>
        <v>7.0000000000000007E-2</v>
      </c>
      <c r="N16">
        <f>(11/200)</f>
        <v>5.5E-2</v>
      </c>
      <c r="P16">
        <f>(9/200)</f>
        <v>4.4999999999999998E-2</v>
      </c>
      <c r="Q16">
        <f>(8/200)</f>
        <v>0.04</v>
      </c>
      <c r="R16">
        <f>(9/200)</f>
        <v>4.4999999999999998E-2</v>
      </c>
      <c r="S16">
        <f>(9/200)</f>
        <v>4.4999999999999998E-2</v>
      </c>
      <c r="U16">
        <f>0.075+0.045</f>
        <v>0.12</v>
      </c>
      <c r="V16">
        <f>0.075+0.04</f>
        <v>0.11499999999999999</v>
      </c>
      <c r="W16">
        <f>0.07+0.045</f>
        <v>0.115</v>
      </c>
      <c r="X16">
        <f>0.055+0.045</f>
        <v>0.1</v>
      </c>
      <c r="Z16">
        <f>SQRT((ABS($A$17-$A$16)^2+(ABS($B$17-$B$16)^2)))</f>
        <v>21.314142282469771</v>
      </c>
      <c r="AA16">
        <f>SQRT((ABS($C$17-$C$16)^2+(ABS($D$17-$D$16)^2)))</f>
        <v>21.177407263562298</v>
      </c>
      <c r="AB16">
        <f>SQRT((ABS($E$17-$E$16)^2+(ABS($F$17-$F$16)^2)))</f>
        <v>22.137450443438389</v>
      </c>
      <c r="AC16">
        <f>SQRT((ABS($G$17-$G$16)^2+(ABS($H$17-$H$16)^2)))</f>
        <v>31.988084504345807</v>
      </c>
      <c r="AJ16">
        <f>1/0.12</f>
        <v>8.3333333333333339</v>
      </c>
      <c r="AK16">
        <f>1/0.115</f>
        <v>8.695652173913043</v>
      </c>
      <c r="AL16">
        <f>1/0.115</f>
        <v>8.695652173913043</v>
      </c>
      <c r="AM16">
        <f>1/0.1</f>
        <v>10</v>
      </c>
      <c r="AO16">
        <f>$Z16/$U16</f>
        <v>177.61785235391477</v>
      </c>
      <c r="AP16">
        <f>$AA16/$V16</f>
        <v>184.15136750923739</v>
      </c>
      <c r="AQ16">
        <f>$AB16/$W16</f>
        <v>192.4995690733773</v>
      </c>
      <c r="AR16">
        <f>$AC16/$X16</f>
        <v>319.88084504345807</v>
      </c>
      <c r="AV16">
        <f>((0.075/0.12)*100)</f>
        <v>62.5</v>
      </c>
      <c r="AW16">
        <f>((0.075/0.115)*100)</f>
        <v>65.217391304347814</v>
      </c>
      <c r="AX16">
        <f>((0.07/0.115)*100)</f>
        <v>60.869565217391312</v>
      </c>
      <c r="AY16">
        <f>((0.055/0.1)*100)</f>
        <v>54.999999999999993</v>
      </c>
      <c r="BA16">
        <f>((0.045/0.12)*100)</f>
        <v>37.5</v>
      </c>
      <c r="BB16">
        <f>((0.04/0.115)*100)</f>
        <v>34.782608695652172</v>
      </c>
      <c r="BC16">
        <f>((0.045/0.115)*100)</f>
        <v>39.130434782608688</v>
      </c>
      <c r="BD16">
        <f>((0.045/0.1)*100)</f>
        <v>44.999999999999993</v>
      </c>
      <c r="BF16">
        <f>ABS($B$16-$D$16)</f>
        <v>1.585424999999999</v>
      </c>
      <c r="BG16">
        <f>ABS($F$16-$H$16)</f>
        <v>4.8090250000000001</v>
      </c>
      <c r="BL16">
        <f>SQRT((ABS($A$16-$E$16)^2+(ABS($B$16-$F$16)^2)))</f>
        <v>2.5606494544353535</v>
      </c>
      <c r="BM16">
        <f>SQRT((ABS($C$16-$G$17)^2+(ABS($D$16-$H$17)^2)))</f>
        <v>0.98461596196893475</v>
      </c>
      <c r="BO16">
        <f>SQRT((ABS($A$16-$G$17)^2+(ABS($B$16-$H$17)^2)))</f>
        <v>3.3828320028807335</v>
      </c>
      <c r="BP16">
        <f>SQRT((ABS($C$16-$E$16)^2+(ABS($D$16-$F$16)^2)))</f>
        <v>2.5612340306832579</v>
      </c>
      <c r="BR16" t="e">
        <f>DEGREES(ACOS((4.2821361997043^2+0^2-4.2821361997043^2)/(2*4.2821361997043*0)))</f>
        <v>#DIV/0!</v>
      </c>
      <c r="BS16" t="e">
        <f>DEGREES(ACOS((4.2821361997043^2+0^2-4.2821361997043^2)/(2*4.2821361997043*0)))</f>
        <v>#DIV/0!</v>
      </c>
      <c r="BU16">
        <v>15</v>
      </c>
      <c r="BV16">
        <v>13</v>
      </c>
      <c r="BW16">
        <v>6</v>
      </c>
      <c r="BX16">
        <v>6</v>
      </c>
      <c r="BY16">
        <v>15</v>
      </c>
      <c r="BZ16">
        <v>13</v>
      </c>
      <c r="CA16">
        <v>6</v>
      </c>
      <c r="CB16">
        <v>6</v>
      </c>
      <c r="CC16">
        <v>14</v>
      </c>
      <c r="CD16">
        <v>6</v>
      </c>
      <c r="CE16">
        <v>6</v>
      </c>
      <c r="CF16">
        <v>14</v>
      </c>
      <c r="CG16">
        <v>11</v>
      </c>
      <c r="CH16">
        <v>2</v>
      </c>
      <c r="CI16">
        <v>3</v>
      </c>
      <c r="CJ16">
        <v>11</v>
      </c>
      <c r="CL16">
        <v>9</v>
      </c>
      <c r="CM16">
        <v>6</v>
      </c>
      <c r="CN16">
        <v>0</v>
      </c>
      <c r="CO16">
        <v>0</v>
      </c>
      <c r="CP16">
        <v>8</v>
      </c>
      <c r="CQ16">
        <v>6</v>
      </c>
      <c r="CR16">
        <v>0</v>
      </c>
      <c r="CS16">
        <v>0</v>
      </c>
      <c r="CT16">
        <v>9</v>
      </c>
      <c r="CU16">
        <v>0</v>
      </c>
      <c r="CV16">
        <v>0</v>
      </c>
      <c r="CW16">
        <v>9</v>
      </c>
      <c r="CX16">
        <v>9</v>
      </c>
      <c r="CY16">
        <v>0</v>
      </c>
      <c r="CZ16">
        <v>0</v>
      </c>
      <c r="DA16">
        <v>9</v>
      </c>
      <c r="DC16">
        <f>((13/15)*100)</f>
        <v>86.666666666666671</v>
      </c>
      <c r="DD16">
        <f>((6/15)*100)</f>
        <v>40</v>
      </c>
      <c r="DE16">
        <f>((6/15)*100)</f>
        <v>40</v>
      </c>
      <c r="DF16">
        <f>((13/15)*100)</f>
        <v>86.666666666666671</v>
      </c>
      <c r="DG16">
        <f>((6/15)*100)</f>
        <v>40</v>
      </c>
      <c r="DH16">
        <f>((6/15)*100)</f>
        <v>40</v>
      </c>
      <c r="DI16">
        <f>((6/14)*100)</f>
        <v>42.857142857142854</v>
      </c>
      <c r="DJ16">
        <f>((6/14)*100)</f>
        <v>42.857142857142854</v>
      </c>
      <c r="DK16">
        <f>((14/14)*100)</f>
        <v>100</v>
      </c>
      <c r="DL16">
        <f>((2/11)*100)</f>
        <v>18.181818181818183</v>
      </c>
      <c r="DM16">
        <f>((3/11)*100)</f>
        <v>27.27272727272727</v>
      </c>
      <c r="DN16">
        <f>((11/11)*100)</f>
        <v>100</v>
      </c>
      <c r="DP16">
        <f>((6/9)*100)</f>
        <v>66.666666666666657</v>
      </c>
      <c r="DQ16">
        <f>((0/9)*100)</f>
        <v>0</v>
      </c>
      <c r="DR16">
        <f>((0/9)*100)</f>
        <v>0</v>
      </c>
      <c r="DS16">
        <f>((6/8)*100)</f>
        <v>75</v>
      </c>
      <c r="DT16">
        <f>((0/8)*100)</f>
        <v>0</v>
      </c>
      <c r="DU16">
        <f>((0/8)*100)</f>
        <v>0</v>
      </c>
      <c r="DV16">
        <f>((0/9)*100)</f>
        <v>0</v>
      </c>
      <c r="DW16">
        <f>((0/9)*100)</f>
        <v>0</v>
      </c>
      <c r="DX16">
        <f>((9/9)*100)</f>
        <v>100</v>
      </c>
      <c r="DY16">
        <f>((0/9)*100)</f>
        <v>0</v>
      </c>
      <c r="DZ16">
        <f>((0/9)*100)</f>
        <v>0</v>
      </c>
      <c r="EA16">
        <f>((9/9)*100)</f>
        <v>100</v>
      </c>
    </row>
    <row r="17" spans="1:131" x14ac:dyDescent="0.25">
      <c r="A17">
        <v>170.955277</v>
      </c>
      <c r="B17">
        <v>8.4776559999999996</v>
      </c>
      <c r="C17">
        <v>172.61374499999999</v>
      </c>
      <c r="D17">
        <v>6.4145339999999997</v>
      </c>
      <c r="E17">
        <v>174.15653900000001</v>
      </c>
      <c r="F17">
        <v>9.0086829999999996</v>
      </c>
      <c r="G17">
        <v>152.072441</v>
      </c>
      <c r="H17">
        <v>6.852957</v>
      </c>
      <c r="K17">
        <f>(11/200)</f>
        <v>5.5E-2</v>
      </c>
      <c r="L17">
        <f>(13/200)</f>
        <v>6.5000000000000002E-2</v>
      </c>
      <c r="M17">
        <f>(13/200)</f>
        <v>6.5000000000000002E-2</v>
      </c>
      <c r="N17">
        <f>(14/200)</f>
        <v>7.0000000000000007E-2</v>
      </c>
      <c r="P17">
        <f>(8/200)</f>
        <v>0.04</v>
      </c>
      <c r="Q17">
        <f>(8/200)</f>
        <v>0.04</v>
      </c>
      <c r="R17">
        <f>(9/200)</f>
        <v>4.4999999999999998E-2</v>
      </c>
      <c r="S17">
        <f>(9/200)</f>
        <v>4.4999999999999998E-2</v>
      </c>
      <c r="U17">
        <f>0.055+0.04</f>
        <v>9.5000000000000001E-2</v>
      </c>
      <c r="V17">
        <f>0.065+0.04</f>
        <v>0.10500000000000001</v>
      </c>
      <c r="W17">
        <f>0.065+0.045</f>
        <v>0.11</v>
      </c>
      <c r="X17">
        <f>0.07+0.045</f>
        <v>0.115</v>
      </c>
      <c r="Z17">
        <f>SQRT((ABS($A$18-$A$17)^2+(ABS($B$18-$B$17)^2)))</f>
        <v>22.286713363284271</v>
      </c>
      <c r="AA17">
        <f>SQRT((ABS($C$18-$C$17)^2+(ABS($D$18-$D$17)^2)))</f>
        <v>25.914193719338986</v>
      </c>
      <c r="AB17">
        <f>SQRT((ABS($E$18-$E$17)^2+(ABS($F$18-$F$17)^2)))</f>
        <v>26.54984516964711</v>
      </c>
      <c r="AC17">
        <f>SQRT((ABS($G$18-$G$17)^2+(ABS($H$18-$H$17)^2)))</f>
        <v>21.998972253500813</v>
      </c>
      <c r="AJ17">
        <f>1/0.095</f>
        <v>10.526315789473685</v>
      </c>
      <c r="AK17">
        <f>1/0.105</f>
        <v>9.5238095238095237</v>
      </c>
      <c r="AL17">
        <f>1/0.11</f>
        <v>9.0909090909090917</v>
      </c>
      <c r="AM17">
        <f>1/0.115</f>
        <v>8.695652173913043</v>
      </c>
      <c r="AO17">
        <f>$Z17/$U17</f>
        <v>234.59698277141337</v>
      </c>
      <c r="AP17">
        <f>$AA17/$V17</f>
        <v>246.80184494608557</v>
      </c>
      <c r="AQ17">
        <f>$AB17/$W17</f>
        <v>241.36222881497372</v>
      </c>
      <c r="AR17">
        <f>$AC17/$X17</f>
        <v>191.29541090000706</v>
      </c>
      <c r="AV17">
        <f>((0.055/0.095)*100)</f>
        <v>57.894736842105267</v>
      </c>
      <c r="AW17">
        <f>((0.065/0.105)*100)</f>
        <v>61.904761904761905</v>
      </c>
      <c r="AX17">
        <f>((0.065/0.11)*100)</f>
        <v>59.090909090909093</v>
      </c>
      <c r="AY17">
        <f>((0.07/0.115)*100)</f>
        <v>60.869565217391312</v>
      </c>
      <c r="BA17">
        <f>((0.04/0.095)*100)</f>
        <v>42.105263157894733</v>
      </c>
      <c r="BB17">
        <f>((0.04/0.105)*100)</f>
        <v>38.095238095238102</v>
      </c>
      <c r="BC17">
        <f>((0.045/0.11)*100)</f>
        <v>40.909090909090907</v>
      </c>
      <c r="BD17">
        <f>((0.045/0.115)*100)</f>
        <v>39.130434782608688</v>
      </c>
      <c r="BF17">
        <f>ABS($B$17-$D$17)</f>
        <v>2.0631219999999999</v>
      </c>
      <c r="BG17">
        <f>ABS($F$17-$H$17)</f>
        <v>2.1557259999999996</v>
      </c>
      <c r="BL17">
        <f>SQRT((ABS($A$17-$E$17)^2+(ABS($B$17-$F$17)^2)))</f>
        <v>3.2450066359520884</v>
      </c>
      <c r="BM17">
        <f>SQRT((ABS($C$17-$G$18)^2+(ABS($D$17-$H$18)^2)))</f>
        <v>1.8685979170814284</v>
      </c>
      <c r="BO17">
        <f>SQRT((ABS($A$17-$G$18)^2+(ABS($B$17-$H$18)^2)))</f>
        <v>4.5008992156915832</v>
      </c>
      <c r="BP17">
        <f>SQRT((ABS($C$17-$E$17)^2+(ABS($D$17-$F$17)^2)))</f>
        <v>3.0182482271405453</v>
      </c>
      <c r="BU17">
        <v>11</v>
      </c>
      <c r="BV17">
        <v>9</v>
      </c>
      <c r="BW17">
        <v>2</v>
      </c>
      <c r="BX17">
        <v>2</v>
      </c>
      <c r="BY17">
        <v>13</v>
      </c>
      <c r="BZ17">
        <v>9</v>
      </c>
      <c r="CA17">
        <v>4</v>
      </c>
      <c r="CB17">
        <v>3</v>
      </c>
      <c r="CC17">
        <v>13</v>
      </c>
      <c r="CD17">
        <v>5</v>
      </c>
      <c r="CE17">
        <v>5</v>
      </c>
      <c r="CF17">
        <v>12</v>
      </c>
      <c r="CG17">
        <v>14</v>
      </c>
      <c r="CH17">
        <v>6</v>
      </c>
      <c r="CI17">
        <v>6</v>
      </c>
      <c r="CJ17">
        <v>14</v>
      </c>
      <c r="CL17">
        <v>8</v>
      </c>
      <c r="CM17">
        <v>6</v>
      </c>
      <c r="CN17">
        <v>0</v>
      </c>
      <c r="CO17">
        <v>0</v>
      </c>
      <c r="CP17">
        <v>8</v>
      </c>
      <c r="CQ17">
        <v>6</v>
      </c>
      <c r="CR17">
        <v>0</v>
      </c>
      <c r="CS17">
        <v>0</v>
      </c>
      <c r="CT17">
        <v>9</v>
      </c>
      <c r="CU17">
        <v>0</v>
      </c>
      <c r="CV17">
        <v>0</v>
      </c>
      <c r="CW17">
        <v>9</v>
      </c>
      <c r="CX17">
        <v>9</v>
      </c>
      <c r="CY17">
        <v>0</v>
      </c>
      <c r="CZ17">
        <v>0</v>
      </c>
      <c r="DA17">
        <v>9</v>
      </c>
      <c r="DC17">
        <f>((9/11)*100)</f>
        <v>81.818181818181827</v>
      </c>
      <c r="DD17">
        <f>((2/11)*100)</f>
        <v>18.181818181818183</v>
      </c>
      <c r="DE17">
        <f>((2/11)*100)</f>
        <v>18.181818181818183</v>
      </c>
      <c r="DF17">
        <f>((9/13)*100)</f>
        <v>69.230769230769226</v>
      </c>
      <c r="DG17">
        <f>((4/13)*100)</f>
        <v>30.76923076923077</v>
      </c>
      <c r="DH17">
        <f>((3/13)*100)</f>
        <v>23.076923076923077</v>
      </c>
      <c r="DI17">
        <f>((5/13)*100)</f>
        <v>38.461538461538467</v>
      </c>
      <c r="DJ17">
        <f>((5/13)*100)</f>
        <v>38.461538461538467</v>
      </c>
      <c r="DK17">
        <f>((12/13)*100)</f>
        <v>92.307692307692307</v>
      </c>
      <c r="DL17">
        <f>((6/14)*100)</f>
        <v>42.857142857142854</v>
      </c>
      <c r="DM17">
        <f>((6/14)*100)</f>
        <v>42.857142857142854</v>
      </c>
      <c r="DN17">
        <f>((14/14)*100)</f>
        <v>100</v>
      </c>
      <c r="DP17">
        <f>((6/8)*100)</f>
        <v>75</v>
      </c>
      <c r="DQ17">
        <f>((0/8)*100)</f>
        <v>0</v>
      </c>
      <c r="DR17">
        <f>((0/8)*100)</f>
        <v>0</v>
      </c>
      <c r="DS17">
        <f>((6/8)*100)</f>
        <v>75</v>
      </c>
      <c r="DT17">
        <f>((0/8)*100)</f>
        <v>0</v>
      </c>
      <c r="DU17">
        <f>((0/8)*100)</f>
        <v>0</v>
      </c>
      <c r="DV17">
        <f>((0/9)*100)</f>
        <v>0</v>
      </c>
      <c r="DW17">
        <f>((0/9)*100)</f>
        <v>0</v>
      </c>
      <c r="DX17">
        <f>((9/9)*100)</f>
        <v>100</v>
      </c>
      <c r="DY17">
        <f>((0/9)*100)</f>
        <v>0</v>
      </c>
      <c r="DZ17">
        <f>((0/9)*100)</f>
        <v>0</v>
      </c>
      <c r="EA17">
        <f>((9/9)*100)</f>
        <v>100</v>
      </c>
    </row>
    <row r="18" spans="1:131" x14ac:dyDescent="0.25">
      <c r="A18">
        <v>193.23753199999999</v>
      </c>
      <c r="B18">
        <v>8.0318930000000002</v>
      </c>
      <c r="C18">
        <v>198.527873</v>
      </c>
      <c r="D18">
        <v>6.4728960000000004</v>
      </c>
      <c r="E18">
        <v>200.70599200000001</v>
      </c>
      <c r="F18">
        <v>8.8643780000000003</v>
      </c>
      <c r="G18">
        <v>174.00688400000001</v>
      </c>
      <c r="H18">
        <v>5.1692140000000002</v>
      </c>
      <c r="K18">
        <f>(13/200)</f>
        <v>6.5000000000000002E-2</v>
      </c>
      <c r="L18">
        <f>(13/200)</f>
        <v>6.5000000000000002E-2</v>
      </c>
      <c r="M18">
        <f>(13/200)</f>
        <v>6.5000000000000002E-2</v>
      </c>
      <c r="N18">
        <f>(12/200)</f>
        <v>0.06</v>
      </c>
      <c r="P18">
        <f>(8/200)</f>
        <v>0.04</v>
      </c>
      <c r="Q18">
        <f>(8/200)</f>
        <v>0.04</v>
      </c>
      <c r="R18">
        <f>(9/200)</f>
        <v>4.4999999999999998E-2</v>
      </c>
      <c r="S18">
        <f>(10/200)</f>
        <v>0.05</v>
      </c>
      <c r="U18">
        <f>0.065+0.04</f>
        <v>0.10500000000000001</v>
      </c>
      <c r="V18">
        <f>0.065+0.04</f>
        <v>0.10500000000000001</v>
      </c>
      <c r="W18">
        <f>0.065+0.045</f>
        <v>0.11</v>
      </c>
      <c r="X18">
        <f>0.06+0.05</f>
        <v>0.11</v>
      </c>
      <c r="Z18">
        <f>SQRT((ABS($A$19-$A$18)^2+(ABS($B$19-$B$18)^2)))</f>
        <v>24.138546246784475</v>
      </c>
      <c r="AA18">
        <f>SQRT((ABS($C$19-$C$18)^2+(ABS($D$19-$D$18)^2)))</f>
        <v>22.688873044533732</v>
      </c>
      <c r="AB18">
        <f>SQRT((ABS($E$19-$E$18)^2+(ABS($F$19-$F$18)^2)))</f>
        <v>22.237008172617827</v>
      </c>
      <c r="AC18">
        <f>SQRT((ABS($G$19-$G$18)^2+(ABS($H$19-$H$18)^2)))</f>
        <v>27.426680329022862</v>
      </c>
      <c r="AJ18">
        <f>1/0.105</f>
        <v>9.5238095238095237</v>
      </c>
      <c r="AK18">
        <f>1/0.105</f>
        <v>9.5238095238095237</v>
      </c>
      <c r="AL18">
        <f>1/0.11</f>
        <v>9.0909090909090917</v>
      </c>
      <c r="AM18">
        <f>1/0.11</f>
        <v>9.0909090909090917</v>
      </c>
      <c r="AO18">
        <f>$Z18/$U18</f>
        <v>229.89091663604259</v>
      </c>
      <c r="AP18">
        <f>$AA18/$V18</f>
        <v>216.08450518603553</v>
      </c>
      <c r="AQ18">
        <f>$AB18/$W18</f>
        <v>202.15461975107115</v>
      </c>
      <c r="AR18">
        <f>$AC18/$X18</f>
        <v>249.33345753657147</v>
      </c>
      <c r="AV18">
        <f>((0.065/0.105)*100)</f>
        <v>61.904761904761905</v>
      </c>
      <c r="AW18">
        <f>((0.065/0.105)*100)</f>
        <v>61.904761904761905</v>
      </c>
      <c r="AX18">
        <f>((0.065/0.11)*100)</f>
        <v>59.090909090909093</v>
      </c>
      <c r="AY18">
        <f>((0.06/0.11)*100)</f>
        <v>54.54545454545454</v>
      </c>
      <c r="BA18">
        <f>((0.04/0.105)*100)</f>
        <v>38.095238095238102</v>
      </c>
      <c r="BB18">
        <f>((0.04/0.105)*100)</f>
        <v>38.095238095238102</v>
      </c>
      <c r="BC18">
        <f>((0.045/0.11)*100)</f>
        <v>40.909090909090907</v>
      </c>
      <c r="BD18">
        <f>((0.05/0.11)*100)</f>
        <v>45.45454545454546</v>
      </c>
      <c r="BF18">
        <f>ABS($B$18-$D$18)</f>
        <v>1.5589969999999997</v>
      </c>
      <c r="BG18">
        <f>ABS($F$18-$H$18)</f>
        <v>3.6951640000000001</v>
      </c>
      <c r="BL18">
        <f>SQRT((ABS($A$18-$E$18)^2+(ABS($B$18-$F$18)^2)))</f>
        <v>7.5147139697280112</v>
      </c>
      <c r="BM18">
        <f>SQRT((ABS($C$18-$G$19)^2+(ABS($D$18-$H$19)^2)))</f>
        <v>3.209269397234368</v>
      </c>
      <c r="BO18">
        <f>SQRT((ABS($A$18-$G$19)^2+(ABS($B$18-$H$19)^2)))</f>
        <v>8.7011355343360393</v>
      </c>
      <c r="BP18">
        <f>SQRT((ABS($C$18-$E$18)^2+(ABS($D$18-$F$18)^2)))</f>
        <v>3.2347161443448234</v>
      </c>
      <c r="BU18">
        <v>13</v>
      </c>
      <c r="BV18">
        <v>9</v>
      </c>
      <c r="BW18">
        <v>5</v>
      </c>
      <c r="BX18">
        <v>5</v>
      </c>
      <c r="BY18">
        <v>13</v>
      </c>
      <c r="BZ18">
        <v>9</v>
      </c>
      <c r="CA18">
        <v>4</v>
      </c>
      <c r="CB18">
        <v>3</v>
      </c>
      <c r="CC18">
        <v>13</v>
      </c>
      <c r="CD18">
        <v>6</v>
      </c>
      <c r="CE18">
        <v>5</v>
      </c>
      <c r="CF18">
        <v>12</v>
      </c>
      <c r="CG18">
        <v>12</v>
      </c>
      <c r="CH18">
        <v>5</v>
      </c>
      <c r="CI18">
        <v>4</v>
      </c>
      <c r="CJ18">
        <v>12</v>
      </c>
      <c r="CL18">
        <v>8</v>
      </c>
      <c r="CM18">
        <v>4</v>
      </c>
      <c r="CN18">
        <v>0</v>
      </c>
      <c r="CO18">
        <v>1</v>
      </c>
      <c r="CP18">
        <v>8</v>
      </c>
      <c r="CQ18">
        <v>4</v>
      </c>
      <c r="CR18">
        <v>0</v>
      </c>
      <c r="CS18">
        <v>0</v>
      </c>
      <c r="CT18">
        <v>9</v>
      </c>
      <c r="CU18">
        <v>1</v>
      </c>
      <c r="CV18">
        <v>0</v>
      </c>
      <c r="CW18">
        <v>9</v>
      </c>
      <c r="CX18">
        <v>10</v>
      </c>
      <c r="CY18">
        <v>1</v>
      </c>
      <c r="CZ18">
        <v>0</v>
      </c>
      <c r="DA18">
        <v>9</v>
      </c>
      <c r="DC18">
        <f>((9/13)*100)</f>
        <v>69.230769230769226</v>
      </c>
      <c r="DD18">
        <f>((5/13)*100)</f>
        <v>38.461538461538467</v>
      </c>
      <c r="DE18">
        <f>((5/13)*100)</f>
        <v>38.461538461538467</v>
      </c>
      <c r="DF18">
        <f>((9/13)*100)</f>
        <v>69.230769230769226</v>
      </c>
      <c r="DG18">
        <f>((4/13)*100)</f>
        <v>30.76923076923077</v>
      </c>
      <c r="DH18">
        <f>((3/13)*100)</f>
        <v>23.076923076923077</v>
      </c>
      <c r="DI18">
        <f>((6/13)*100)</f>
        <v>46.153846153846153</v>
      </c>
      <c r="DJ18">
        <f>((5/13)*100)</f>
        <v>38.461538461538467</v>
      </c>
      <c r="DK18">
        <f>((12/13)*100)</f>
        <v>92.307692307692307</v>
      </c>
      <c r="DL18">
        <f>((5/12)*100)</f>
        <v>41.666666666666671</v>
      </c>
      <c r="DM18">
        <f>((4/12)*100)</f>
        <v>33.333333333333329</v>
      </c>
      <c r="DN18">
        <f>((12/12)*100)</f>
        <v>100</v>
      </c>
      <c r="DP18">
        <f>((4/8)*100)</f>
        <v>50</v>
      </c>
      <c r="DQ18">
        <f>((0/8)*100)</f>
        <v>0</v>
      </c>
      <c r="DR18">
        <f>((1/8)*100)</f>
        <v>12.5</v>
      </c>
      <c r="DS18">
        <f>((4/8)*100)</f>
        <v>50</v>
      </c>
      <c r="DT18">
        <f>((0/8)*100)</f>
        <v>0</v>
      </c>
      <c r="DU18">
        <f>((0/8)*100)</f>
        <v>0</v>
      </c>
      <c r="DV18">
        <f>((1/9)*100)</f>
        <v>11.111111111111111</v>
      </c>
      <c r="DW18">
        <f>((0/9)*100)</f>
        <v>0</v>
      </c>
      <c r="DX18">
        <f>((9/9)*100)</f>
        <v>100</v>
      </c>
      <c r="DY18">
        <f>((1/10)*100)</f>
        <v>10</v>
      </c>
      <c r="DZ18">
        <f>((0/10)*100)</f>
        <v>0</v>
      </c>
      <c r="EA18">
        <f>((9/10)*100)</f>
        <v>90</v>
      </c>
    </row>
    <row r="19" spans="1:131" x14ac:dyDescent="0.25">
      <c r="A19">
        <v>217.35968399999999</v>
      </c>
      <c r="B19">
        <v>7.1424000000000003</v>
      </c>
      <c r="C19">
        <v>221.21083300000001</v>
      </c>
      <c r="D19">
        <v>5.9549329999999996</v>
      </c>
      <c r="E19">
        <v>222.93724800000001</v>
      </c>
      <c r="F19">
        <v>8.3586220000000004</v>
      </c>
      <c r="G19">
        <v>201.43350100000001</v>
      </c>
      <c r="H19">
        <v>5.1102749999999997</v>
      </c>
      <c r="K19">
        <f>(12/200)</f>
        <v>0.06</v>
      </c>
      <c r="L19">
        <f>(11/200)</f>
        <v>5.5E-2</v>
      </c>
      <c r="M19">
        <f>(11/200)</f>
        <v>5.5E-2</v>
      </c>
      <c r="N19">
        <f>(13/200)</f>
        <v>6.5000000000000002E-2</v>
      </c>
      <c r="P19">
        <f>(8/200)</f>
        <v>0.04</v>
      </c>
      <c r="Q19">
        <f>(8/200)</f>
        <v>0.04</v>
      </c>
      <c r="R19">
        <f>(11/200)</f>
        <v>5.5E-2</v>
      </c>
      <c r="S19">
        <f>(10/200)</f>
        <v>0.05</v>
      </c>
      <c r="U19">
        <f>0.06+0.04</f>
        <v>0.1</v>
      </c>
      <c r="V19">
        <f>0.055+0.04</f>
        <v>9.5000000000000001E-2</v>
      </c>
      <c r="W19">
        <f>0.055+0.055</f>
        <v>0.11</v>
      </c>
      <c r="X19">
        <f>0.065+0.05</f>
        <v>0.115</v>
      </c>
      <c r="Z19">
        <f>SQRT((ABS($A$20-$A$19)^2+(ABS($B$20-$B$19)^2)))</f>
        <v>18.986749382972793</v>
      </c>
      <c r="AA19">
        <f>SQRT((ABS($C$20-$C$19)^2+(ABS($D$20-$D$19)^2)))</f>
        <v>17.52386636156217</v>
      </c>
      <c r="AB19">
        <f>SQRT((ABS($E$20-$E$19)^2+(ABS($F$20-$F$19)^2)))</f>
        <v>15.42647101071725</v>
      </c>
      <c r="AC19">
        <f>SQRT((ABS($G$20-$G$19)^2+(ABS($H$20-$H$19)^2)))</f>
        <v>21.867664414059686</v>
      </c>
      <c r="AJ19">
        <f>1/0.1</f>
        <v>10</v>
      </c>
      <c r="AK19">
        <f>1/0.095</f>
        <v>10.526315789473685</v>
      </c>
      <c r="AL19">
        <f>1/0.11</f>
        <v>9.0909090909090917</v>
      </c>
      <c r="AM19">
        <f>1/0.115</f>
        <v>8.695652173913043</v>
      </c>
      <c r="AO19">
        <f>$Z19/$U19</f>
        <v>189.86749382972792</v>
      </c>
      <c r="AP19">
        <f>$AA19/$V19</f>
        <v>184.46175117433864</v>
      </c>
      <c r="AQ19">
        <f>$AB19/$W19</f>
        <v>140.24064555197501</v>
      </c>
      <c r="AR19">
        <f>$AC19/$X19</f>
        <v>190.15360360051901</v>
      </c>
      <c r="AV19">
        <f>((0.06/0.1)*100)</f>
        <v>60</v>
      </c>
      <c r="AW19">
        <f>((0.055/0.095)*100)</f>
        <v>57.894736842105267</v>
      </c>
      <c r="AX19">
        <f>((0.055/0.11)*100)</f>
        <v>50</v>
      </c>
      <c r="AY19">
        <f>((0.065/0.115)*100)</f>
        <v>56.521739130434781</v>
      </c>
      <c r="BA19">
        <f>((0.04/0.1)*100)</f>
        <v>40</v>
      </c>
      <c r="BB19">
        <f>((0.04/0.095)*100)</f>
        <v>42.105263157894733</v>
      </c>
      <c r="BC19">
        <f>((0.055/0.11)*100)</f>
        <v>50</v>
      </c>
      <c r="BD19">
        <f>((0.05/0.115)*100)</f>
        <v>43.478260869565219</v>
      </c>
      <c r="BF19">
        <f>ABS($B$19-$D$19)</f>
        <v>1.1874670000000007</v>
      </c>
      <c r="BG19">
        <f>ABS($F$19-$H$19)</f>
        <v>3.2483470000000008</v>
      </c>
      <c r="BL19">
        <f>SQRT((ABS($A$19-$E$19)^2+(ABS($B$19-$F$19)^2)))</f>
        <v>5.7086264659180728</v>
      </c>
      <c r="BM19">
        <f>SQRT((ABS($C$19-$G$20)^2+(ABS($D$19-$H$20)^2)))</f>
        <v>2.4287012657675553</v>
      </c>
      <c r="BO19">
        <f>SQRT((ABS($A$19-$G$20)^2+(ABS($B$19-$H$20)^2)))</f>
        <v>6.4158974588848467</v>
      </c>
      <c r="BP19">
        <f>SQRT((ABS($C$19-$E$19)^2+(ABS($D$19-$F$19)^2)))</f>
        <v>2.9594306143151954</v>
      </c>
      <c r="BR19">
        <f>DEGREES(ACOS((4.33449079718138^2+19.8450339478333^2-18.2119739621576^2)/(2*4.33449079718138*19.8450339478333)))</f>
        <v>61.93545453100139</v>
      </c>
      <c r="BS19">
        <f>DEGREES(ACOS((18.2119739621576^2+19.4276836944892^2-4.00236240991368^2)/(2*18.2119739621576*19.4276836944892)))</f>
        <v>11.635272839343235</v>
      </c>
      <c r="BU19">
        <v>12</v>
      </c>
      <c r="BV19">
        <v>8</v>
      </c>
      <c r="BW19">
        <v>6</v>
      </c>
      <c r="BX19">
        <v>7</v>
      </c>
      <c r="BY19">
        <v>11</v>
      </c>
      <c r="BZ19">
        <v>8</v>
      </c>
      <c r="CA19">
        <v>2</v>
      </c>
      <c r="CB19">
        <v>3</v>
      </c>
      <c r="CC19">
        <v>11</v>
      </c>
      <c r="CD19">
        <v>2</v>
      </c>
      <c r="CE19">
        <v>0</v>
      </c>
      <c r="CF19">
        <v>9</v>
      </c>
      <c r="CG19">
        <v>13</v>
      </c>
      <c r="CH19">
        <v>7</v>
      </c>
      <c r="CI19">
        <v>5</v>
      </c>
      <c r="CJ19">
        <v>12</v>
      </c>
      <c r="CL19">
        <v>8</v>
      </c>
      <c r="CM19">
        <v>4</v>
      </c>
      <c r="CN19">
        <v>1</v>
      </c>
      <c r="CO19">
        <v>2</v>
      </c>
      <c r="CP19">
        <v>8</v>
      </c>
      <c r="CQ19">
        <v>4</v>
      </c>
      <c r="CR19">
        <v>0</v>
      </c>
      <c r="CS19">
        <v>0</v>
      </c>
      <c r="CT19">
        <v>11</v>
      </c>
      <c r="CU19">
        <v>5</v>
      </c>
      <c r="CV19">
        <v>2</v>
      </c>
      <c r="CW19">
        <v>10</v>
      </c>
      <c r="CX19">
        <v>10</v>
      </c>
      <c r="CY19">
        <v>2</v>
      </c>
      <c r="CZ19">
        <v>0</v>
      </c>
      <c r="DA19">
        <v>9</v>
      </c>
      <c r="DC19">
        <f>((8/12)*100)</f>
        <v>66.666666666666657</v>
      </c>
      <c r="DD19">
        <f>((6/12)*100)</f>
        <v>50</v>
      </c>
      <c r="DE19">
        <f>((7/12)*100)</f>
        <v>58.333333333333336</v>
      </c>
      <c r="DF19">
        <f>((8/11)*100)</f>
        <v>72.727272727272734</v>
      </c>
      <c r="DG19">
        <f>((2/11)*100)</f>
        <v>18.181818181818183</v>
      </c>
      <c r="DH19">
        <f>((3/11)*100)</f>
        <v>27.27272727272727</v>
      </c>
      <c r="DI19">
        <f>((2/11)*100)</f>
        <v>18.181818181818183</v>
      </c>
      <c r="DJ19">
        <f>((0/11)*100)</f>
        <v>0</v>
      </c>
      <c r="DK19">
        <f>((9/11)*100)</f>
        <v>81.818181818181827</v>
      </c>
      <c r="DL19">
        <f>((7/13)*100)</f>
        <v>53.846153846153847</v>
      </c>
      <c r="DM19">
        <f>((5/13)*100)</f>
        <v>38.461538461538467</v>
      </c>
      <c r="DN19">
        <f>((12/13)*100)</f>
        <v>92.307692307692307</v>
      </c>
      <c r="DP19">
        <f>((4/8)*100)</f>
        <v>50</v>
      </c>
      <c r="DQ19">
        <f>((1/8)*100)</f>
        <v>12.5</v>
      </c>
      <c r="DR19">
        <f>((2/8)*100)</f>
        <v>25</v>
      </c>
      <c r="DS19">
        <f>((4/8)*100)</f>
        <v>50</v>
      </c>
      <c r="DT19">
        <f>((0/8)*100)</f>
        <v>0</v>
      </c>
      <c r="DU19">
        <f>((0/8)*100)</f>
        <v>0</v>
      </c>
      <c r="DV19">
        <f>((5/11)*100)</f>
        <v>45.454545454545453</v>
      </c>
      <c r="DW19">
        <f>((2/11)*100)</f>
        <v>18.181818181818183</v>
      </c>
      <c r="DX19">
        <f>((10/11)*100)</f>
        <v>90.909090909090907</v>
      </c>
      <c r="DY19">
        <f>((2/10)*100)</f>
        <v>20</v>
      </c>
      <c r="DZ19">
        <f>((0/10)*100)</f>
        <v>0</v>
      </c>
      <c r="EA19">
        <f>((9/10)*100)</f>
        <v>90</v>
      </c>
    </row>
    <row r="20" spans="1:131" x14ac:dyDescent="0.25">
      <c r="A20">
        <v>236.33815300000001</v>
      </c>
      <c r="B20">
        <v>7.7030839999999996</v>
      </c>
      <c r="C20">
        <v>238.73272600000001</v>
      </c>
      <c r="D20">
        <v>5.691954</v>
      </c>
      <c r="E20">
        <v>238.350436</v>
      </c>
      <c r="F20">
        <v>8.9986560000000004</v>
      </c>
      <c r="G20">
        <v>223.29754299999999</v>
      </c>
      <c r="H20">
        <v>4.712262</v>
      </c>
      <c r="K20">
        <f>(13/200)</f>
        <v>6.5000000000000002E-2</v>
      </c>
      <c r="N20">
        <f>(11/200)</f>
        <v>5.5E-2</v>
      </c>
      <c r="P20">
        <f>(14/200)</f>
        <v>7.0000000000000007E-2</v>
      </c>
      <c r="Q20">
        <f>(15/200)</f>
        <v>7.4999999999999997E-2</v>
      </c>
      <c r="S20">
        <f>(12/200)</f>
        <v>0.06</v>
      </c>
      <c r="U20">
        <f>0.065+0.07</f>
        <v>0.13500000000000001</v>
      </c>
      <c r="X20">
        <f>0.055+0.06</f>
        <v>0.11499999999999999</v>
      </c>
      <c r="Z20">
        <f>SQRT((ABS($A$21-$A$20)^2+(ABS($B$21-$B$20)^2)))</f>
        <v>16.600212597258508</v>
      </c>
      <c r="AC20">
        <f>SQRT((ABS($G$21-$G$20)^2+(ABS($H$21-$H$20)^2)))</f>
        <v>16.024098072478257</v>
      </c>
      <c r="AJ20">
        <f>1/0.135</f>
        <v>7.4074074074074066</v>
      </c>
      <c r="AM20">
        <f>1/0.115</f>
        <v>8.695652173913043</v>
      </c>
      <c r="AO20">
        <f>$Z20/$U20</f>
        <v>122.96453775747042</v>
      </c>
      <c r="AR20">
        <f>$AC20/$X20</f>
        <v>139.33998323894139</v>
      </c>
      <c r="AV20">
        <f>((0.065/0.135)*100)</f>
        <v>48.148148148148145</v>
      </c>
      <c r="AY20">
        <f>((0.055/0.115)*100)</f>
        <v>47.826086956521735</v>
      </c>
      <c r="BA20">
        <f>((0.07/0.135)*100)</f>
        <v>51.851851851851848</v>
      </c>
      <c r="BD20">
        <f>((0.06/0.115)*100)</f>
        <v>52.173913043478258</v>
      </c>
      <c r="BF20">
        <f>ABS($B$20-$D$20)</f>
        <v>2.0111299999999996</v>
      </c>
      <c r="BG20">
        <f>ABS($F$20-$H$20)</f>
        <v>4.2863940000000005</v>
      </c>
      <c r="BL20">
        <f>SQRT((ABS($A$20-$E$20)^2+(ABS($B$20-$F$20)^2)))</f>
        <v>2.3932801088198992</v>
      </c>
      <c r="BO20">
        <f>SQRT((ABS($A$20-$G$21)^2+(ABS($B$20-$H$21)^2)))</f>
        <v>4.1430351048405303</v>
      </c>
      <c r="BP20">
        <f>SQRT((ABS($C$20-$E$20)^2+(ABS($D$20-$F$20)^2)))</f>
        <v>3.3287270481227527</v>
      </c>
      <c r="BR20">
        <f>DEGREES(ACOS((4.00236240991368^2+24.3608972365084^2-23.0103471135043^2)/(2*4.00236240991368*24.3608972365084)))</f>
        <v>65.780600177183416</v>
      </c>
      <c r="BS20">
        <f>DEGREES(ACOS((23.0103471135043^2+25.6845764150193^2-4.76864159939338^2)/(2*23.0103471135043*25.6845764150193)))</f>
        <v>9.3154667906722981</v>
      </c>
      <c r="BU20">
        <v>13</v>
      </c>
      <c r="BV20">
        <v>9</v>
      </c>
      <c r="BW20">
        <v>2</v>
      </c>
      <c r="BX20">
        <v>4</v>
      </c>
      <c r="CG20">
        <v>11</v>
      </c>
      <c r="CH20">
        <v>4</v>
      </c>
      <c r="CI20">
        <v>0</v>
      </c>
      <c r="CJ20">
        <v>9</v>
      </c>
      <c r="CL20">
        <v>14</v>
      </c>
      <c r="CM20">
        <v>11</v>
      </c>
      <c r="CN20">
        <v>5</v>
      </c>
      <c r="CO20">
        <v>7</v>
      </c>
      <c r="CP20">
        <v>15</v>
      </c>
      <c r="CQ20">
        <v>11</v>
      </c>
      <c r="CR20">
        <v>4</v>
      </c>
      <c r="CS20">
        <v>4</v>
      </c>
      <c r="CX20">
        <v>12</v>
      </c>
      <c r="CY20">
        <v>7</v>
      </c>
      <c r="CZ20">
        <v>4</v>
      </c>
      <c r="DA20">
        <v>10</v>
      </c>
      <c r="DC20">
        <f>((9/13)*100)</f>
        <v>69.230769230769226</v>
      </c>
      <c r="DD20">
        <f>((2/13)*100)</f>
        <v>15.384615384615385</v>
      </c>
      <c r="DE20">
        <f>((4/13)*100)</f>
        <v>30.76923076923077</v>
      </c>
      <c r="DL20">
        <f>((4/11)*100)</f>
        <v>36.363636363636367</v>
      </c>
      <c r="DM20">
        <f>((0/11)*100)</f>
        <v>0</v>
      </c>
      <c r="DN20">
        <f>((9/11)*100)</f>
        <v>81.818181818181827</v>
      </c>
      <c r="DP20">
        <f>((11/14)*100)</f>
        <v>78.571428571428569</v>
      </c>
      <c r="DQ20">
        <f>((5/14)*100)</f>
        <v>35.714285714285715</v>
      </c>
      <c r="DR20">
        <f>((7/14)*100)</f>
        <v>50</v>
      </c>
      <c r="DS20">
        <f>((11/15)*100)</f>
        <v>73.333333333333329</v>
      </c>
      <c r="DT20">
        <f>((4/15)*100)</f>
        <v>26.666666666666668</v>
      </c>
      <c r="DU20">
        <f>((4/15)*100)</f>
        <v>26.666666666666668</v>
      </c>
      <c r="DY20">
        <f>((7/12)*100)</f>
        <v>58.333333333333336</v>
      </c>
      <c r="DZ20">
        <f>((4/12)*100)</f>
        <v>33.333333333333329</v>
      </c>
      <c r="EA20">
        <f>((10/12)*100)</f>
        <v>83.333333333333343</v>
      </c>
    </row>
    <row r="21" spans="1:131" x14ac:dyDescent="0.25">
      <c r="A21">
        <v>252.93461500000001</v>
      </c>
      <c r="B21">
        <v>7.3502280000000004</v>
      </c>
      <c r="G21">
        <v>239.321223</v>
      </c>
      <c r="H21">
        <v>4.8280130000000003</v>
      </c>
      <c r="BI21">
        <v>2.1135030000000001</v>
      </c>
      <c r="BJ21">
        <v>2.3310119999999999</v>
      </c>
      <c r="BR21">
        <f>DEGREES(ACOS((4.76864159939338^2+25.3225918497958^2-22.8387648263584^2)/(2*4.76864159939338*25.3225918497958)))</f>
        <v>53.879926230517626</v>
      </c>
      <c r="BS21">
        <f>DEGREES(ACOS((22.8387648263584^2+25.3266668121075^2-4.48403801925776^2)/(2*22.8387648263584*25.3266668121075)))</f>
        <v>8.8962204571559802</v>
      </c>
    </row>
    <row r="22" spans="1:131" x14ac:dyDescent="0.25">
      <c r="A22" t="s">
        <v>22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BR22">
        <f>DEGREES(ACOS((4.48403801925776^2+18.2867716307718^2-15.7403260997665^2)/(2*4.48403801925776*18.2867716307718)))</f>
        <v>49.386366770950474</v>
      </c>
      <c r="BS22">
        <f>DEGREES(ACOS((15.7403260997665^2+29.1327477445202^2-13.6810189916512^2)/(2*15.7403260997665*29.1327477445202)))</f>
        <v>7.4843096891768326</v>
      </c>
    </row>
    <row r="23" spans="1:131" x14ac:dyDescent="0.25">
      <c r="A23">
        <v>238.24804</v>
      </c>
      <c r="B23">
        <v>2.8549069999999999</v>
      </c>
      <c r="C23">
        <v>233.665986</v>
      </c>
      <c r="D23">
        <v>4.7376120000000004</v>
      </c>
      <c r="E23">
        <v>238.037541</v>
      </c>
      <c r="F23">
        <v>3.4563920000000001</v>
      </c>
      <c r="G23">
        <v>236.09727599999999</v>
      </c>
      <c r="H23">
        <v>7.3323669999999996</v>
      </c>
      <c r="K23">
        <f>(12/200)</f>
        <v>0.06</v>
      </c>
      <c r="L23">
        <f>(14/200)</f>
        <v>7.0000000000000007E-2</v>
      </c>
      <c r="M23">
        <f>(11/200)</f>
        <v>5.5E-2</v>
      </c>
      <c r="N23">
        <f>(11/200)</f>
        <v>5.5E-2</v>
      </c>
      <c r="P23">
        <f>(9/200)</f>
        <v>4.4999999999999998E-2</v>
      </c>
      <c r="Q23">
        <f>(9/200)</f>
        <v>4.4999999999999998E-2</v>
      </c>
      <c r="R23">
        <f>(10/200)</f>
        <v>0.05</v>
      </c>
      <c r="S23">
        <f>(11/200)</f>
        <v>5.5E-2</v>
      </c>
      <c r="U23">
        <f>0.06+0.045</f>
        <v>0.105</v>
      </c>
      <c r="V23">
        <f>0.07+0.045</f>
        <v>0.115</v>
      </c>
      <c r="W23">
        <f>0.055+0.05</f>
        <v>0.10500000000000001</v>
      </c>
      <c r="X23">
        <f>0.055+0.055</f>
        <v>0.11</v>
      </c>
      <c r="Z23">
        <f>SQRT((ABS($A$24-$A$23)^2+(ABS($B$24-$B$23)^2)))</f>
        <v>19.566463769961093</v>
      </c>
      <c r="AA23">
        <f>SQRT((ABS($C$24-$C$23)^2+(ABS($D$24-$D$23)^2)))</f>
        <v>18.556242150342527</v>
      </c>
      <c r="AB23">
        <f>SQRT((ABS($E$24-$E$23)^2+(ABS($F$24-$F$23)^2)))</f>
        <v>19.845033947833301</v>
      </c>
      <c r="AC23">
        <f>SQRT((ABS($G$24-$G$23)^2+(ABS($H$24-$H$23)^2)))</f>
        <v>19.427683694489151</v>
      </c>
      <c r="AJ23">
        <f>1/0.105</f>
        <v>9.5238095238095237</v>
      </c>
      <c r="AK23">
        <f>1/0.115</f>
        <v>8.695652173913043</v>
      </c>
      <c r="AL23">
        <f>1/0.105</f>
        <v>9.5238095238095237</v>
      </c>
      <c r="AM23">
        <f>1/0.11</f>
        <v>9.0909090909090917</v>
      </c>
      <c r="AO23">
        <f>$Z23/$U23</f>
        <v>186.34727399962946</v>
      </c>
      <c r="AP23">
        <f>$AA23/$V23</f>
        <v>161.35862739428285</v>
      </c>
      <c r="AQ23">
        <f>$AB23/$W23</f>
        <v>189.00032331269807</v>
      </c>
      <c r="AR23">
        <f>$AC23/$X23</f>
        <v>176.61530631353773</v>
      </c>
      <c r="AV23">
        <f>((0.06/0.105)*100)</f>
        <v>57.142857142857139</v>
      </c>
      <c r="AW23">
        <f>((0.07/0.115)*100)</f>
        <v>60.869565217391312</v>
      </c>
      <c r="AX23">
        <f>((0.055/0.105)*100)</f>
        <v>52.380952380952387</v>
      </c>
      <c r="AY23">
        <f>((0.055/0.11)*100)</f>
        <v>50</v>
      </c>
      <c r="BA23">
        <f>((0.045/0.105)*100)</f>
        <v>42.857142857142854</v>
      </c>
      <c r="BB23">
        <f>((0.045/0.115)*100)</f>
        <v>39.130434782608688</v>
      </c>
      <c r="BC23">
        <f>((0.05/0.105)*100)</f>
        <v>47.61904761904762</v>
      </c>
      <c r="BD23">
        <f>((0.055/0.11)*100)</f>
        <v>50</v>
      </c>
      <c r="BF23">
        <f>ABS($B$23-$D$23)</f>
        <v>1.8827050000000005</v>
      </c>
      <c r="BG23">
        <f>ABS($F$23-$H$23)</f>
        <v>3.8759749999999995</v>
      </c>
      <c r="BL23">
        <f>SQRT((ABS($A$23-$E$23)^2+(ABS($B$23-$F$23)^2)))</f>
        <v>0.63725507783461388</v>
      </c>
      <c r="BM23">
        <f>SQRT((ABS($C$23-$G$23)^2+(ABS($D$23-$H$23)^2)))</f>
        <v>3.5558296604484512</v>
      </c>
      <c r="BO23">
        <f>SQRT((ABS($A$23-$G$23)^2+(ABS($B$23-$H$23)^2)))</f>
        <v>4.9672360357945582</v>
      </c>
      <c r="BP23">
        <f>SQRT((ABS($C$23-$E$23)^2+(ABS($D$23-$F$23)^2)))</f>
        <v>4.5554382672169984</v>
      </c>
      <c r="BR23">
        <f>DEGREES(ACOS((13.6810189916512^2+34.4863728506341^2-20.9803082419034^2)/(2*13.6810189916512*34.4863728506341)))</f>
        <v>7.1366844420034719</v>
      </c>
      <c r="BS23">
        <f>DEGREES(ACOS((20.9803082419034^2+23.3465063878504^2-4.80936086792123^2)/(2*20.9803082419034*23.3465063878504)))</f>
        <v>10.855744479010887</v>
      </c>
      <c r="BU23">
        <v>12</v>
      </c>
      <c r="BV23">
        <v>8</v>
      </c>
      <c r="BW23">
        <v>2</v>
      </c>
      <c r="BX23">
        <v>2</v>
      </c>
      <c r="BY23">
        <v>14</v>
      </c>
      <c r="BZ23">
        <v>8</v>
      </c>
      <c r="CA23">
        <v>7</v>
      </c>
      <c r="CB23">
        <v>5</v>
      </c>
      <c r="CC23">
        <v>11</v>
      </c>
      <c r="CD23">
        <v>1</v>
      </c>
      <c r="CE23">
        <v>7</v>
      </c>
      <c r="CF23">
        <v>9</v>
      </c>
      <c r="CG23">
        <v>11</v>
      </c>
      <c r="CH23">
        <v>2</v>
      </c>
      <c r="CI23">
        <v>5</v>
      </c>
      <c r="CJ23">
        <v>9</v>
      </c>
      <c r="CL23">
        <v>9</v>
      </c>
      <c r="CM23">
        <v>5</v>
      </c>
      <c r="CN23">
        <v>0</v>
      </c>
      <c r="CO23">
        <v>0</v>
      </c>
      <c r="CP23">
        <v>9</v>
      </c>
      <c r="CQ23">
        <v>5</v>
      </c>
      <c r="CR23">
        <v>3</v>
      </c>
      <c r="CS23">
        <v>2</v>
      </c>
      <c r="CT23">
        <v>10</v>
      </c>
      <c r="CU23">
        <v>0</v>
      </c>
      <c r="CV23">
        <v>3</v>
      </c>
      <c r="CW23">
        <v>9</v>
      </c>
      <c r="CX23">
        <v>11</v>
      </c>
      <c r="CY23">
        <v>1</v>
      </c>
      <c r="CZ23">
        <v>2</v>
      </c>
      <c r="DA23">
        <v>9</v>
      </c>
      <c r="DC23">
        <f>((8/12)*100)</f>
        <v>66.666666666666657</v>
      </c>
      <c r="DD23">
        <f>((2/12)*100)</f>
        <v>16.666666666666664</v>
      </c>
      <c r="DE23">
        <f>((2/12)*100)</f>
        <v>16.666666666666664</v>
      </c>
      <c r="DF23">
        <f>((8/14)*100)</f>
        <v>57.142857142857139</v>
      </c>
      <c r="DG23">
        <f>((7/14)*100)</f>
        <v>50</v>
      </c>
      <c r="DH23">
        <f>((5/14)*100)</f>
        <v>35.714285714285715</v>
      </c>
      <c r="DI23">
        <f>((1/11)*100)</f>
        <v>9.0909090909090917</v>
      </c>
      <c r="DJ23">
        <f>((7/11)*100)</f>
        <v>63.636363636363633</v>
      </c>
      <c r="DK23">
        <f>((9/11)*100)</f>
        <v>81.818181818181827</v>
      </c>
      <c r="DL23">
        <f>((2/11)*100)</f>
        <v>18.181818181818183</v>
      </c>
      <c r="DM23">
        <f>((5/11)*100)</f>
        <v>45.454545454545453</v>
      </c>
      <c r="DN23">
        <f>((9/11)*100)</f>
        <v>81.818181818181827</v>
      </c>
      <c r="DP23">
        <f>((5/9)*100)</f>
        <v>55.555555555555557</v>
      </c>
      <c r="DQ23">
        <f>((0/9)*100)</f>
        <v>0</v>
      </c>
      <c r="DR23">
        <f>((0/9)*100)</f>
        <v>0</v>
      </c>
      <c r="DS23">
        <f>((5/9)*100)</f>
        <v>55.555555555555557</v>
      </c>
      <c r="DT23">
        <f>((3/9)*100)</f>
        <v>33.333333333333329</v>
      </c>
      <c r="DU23">
        <f>((2/9)*100)</f>
        <v>22.222222222222221</v>
      </c>
      <c r="DV23">
        <f>((0/10)*100)</f>
        <v>0</v>
      </c>
      <c r="DW23">
        <f>((3/10)*100)</f>
        <v>30</v>
      </c>
      <c r="DX23">
        <f>((9/10)*100)</f>
        <v>90</v>
      </c>
      <c r="DY23">
        <f>((1/11)*100)</f>
        <v>9.0909090909090917</v>
      </c>
      <c r="DZ23">
        <f>((2/11)*100)</f>
        <v>18.181818181818183</v>
      </c>
      <c r="EA23">
        <f>((9/11)*100)</f>
        <v>81.818181818181827</v>
      </c>
    </row>
    <row r="24" spans="1:131" x14ac:dyDescent="0.25">
      <c r="A24">
        <v>218.827572</v>
      </c>
      <c r="B24">
        <v>5.2406829999999998</v>
      </c>
      <c r="C24">
        <v>215.23699300000001</v>
      </c>
      <c r="D24">
        <v>6.9070220000000004</v>
      </c>
      <c r="E24">
        <v>218.199061</v>
      </c>
      <c r="F24">
        <v>3.9663759999999999</v>
      </c>
      <c r="G24">
        <v>216.67246</v>
      </c>
      <c r="H24">
        <v>7.6661590000000004</v>
      </c>
      <c r="K24">
        <f>(14/200)</f>
        <v>7.0000000000000007E-2</v>
      </c>
      <c r="L24">
        <f>(14/200)</f>
        <v>7.0000000000000007E-2</v>
      </c>
      <c r="M24">
        <f>(13/200)</f>
        <v>6.5000000000000002E-2</v>
      </c>
      <c r="N24">
        <f>(13/200)</f>
        <v>6.5000000000000002E-2</v>
      </c>
      <c r="P24">
        <f>(10/200)</f>
        <v>0.05</v>
      </c>
      <c r="Q24">
        <f>(8/200)</f>
        <v>0.04</v>
      </c>
      <c r="R24">
        <f>(10/200)</f>
        <v>0.05</v>
      </c>
      <c r="S24">
        <f>(10/200)</f>
        <v>0.05</v>
      </c>
      <c r="U24">
        <f>0.07+0.05</f>
        <v>0.12000000000000001</v>
      </c>
      <c r="V24">
        <f>0.07+0.04</f>
        <v>0.11000000000000001</v>
      </c>
      <c r="W24">
        <f>0.065+0.05</f>
        <v>0.115</v>
      </c>
      <c r="X24">
        <f>0.065+0.05</f>
        <v>0.115</v>
      </c>
      <c r="Z24">
        <f>SQRT((ABS($A$25-$A$24)^2+(ABS($B$25-$B$24)^2)))</f>
        <v>23.734542363142491</v>
      </c>
      <c r="AA24">
        <f>SQRT((ABS($C$25-$C$24)^2+(ABS($D$25-$D$24)^2)))</f>
        <v>24.170855882584917</v>
      </c>
      <c r="AB24">
        <f>SQRT((ABS($E$25-$E$24)^2+(ABS($F$25-$F$24)^2)))</f>
        <v>24.360897236508404</v>
      </c>
      <c r="AC24">
        <f>SQRT((ABS($G$25-$G$24)^2+(ABS($H$25-$H$24)^2)))</f>
        <v>25.684576415019279</v>
      </c>
      <c r="AJ24">
        <f>1/0.12</f>
        <v>8.3333333333333339</v>
      </c>
      <c r="AK24">
        <f>1/0.11</f>
        <v>9.0909090909090917</v>
      </c>
      <c r="AL24">
        <f>1/0.115</f>
        <v>8.695652173913043</v>
      </c>
      <c r="AM24">
        <f>1/0.115</f>
        <v>8.695652173913043</v>
      </c>
      <c r="AO24">
        <f>$Z24/$U24</f>
        <v>197.78785302618741</v>
      </c>
      <c r="AP24">
        <f>$AA24/$V24</f>
        <v>219.73505347804468</v>
      </c>
      <c r="AQ24">
        <f>$AB24/$W24</f>
        <v>211.83388901311653</v>
      </c>
      <c r="AR24">
        <f>$AC24/$X24</f>
        <v>223.34414273929806</v>
      </c>
      <c r="AV24">
        <f>((0.07/0.12)*100)</f>
        <v>58.333333333333336</v>
      </c>
      <c r="AW24">
        <f>((0.07/0.11)*100)</f>
        <v>63.636363636363647</v>
      </c>
      <c r="AX24">
        <f>((0.065/0.115)*100)</f>
        <v>56.521739130434781</v>
      </c>
      <c r="AY24">
        <f>((0.065/0.115)*100)</f>
        <v>56.521739130434781</v>
      </c>
      <c r="BA24">
        <f>((0.05/0.12)*100)</f>
        <v>41.666666666666671</v>
      </c>
      <c r="BB24">
        <f>((0.04/0.11)*100)</f>
        <v>36.363636363636367</v>
      </c>
      <c r="BC24">
        <f>((0.05/0.115)*100)</f>
        <v>43.478260869565219</v>
      </c>
      <c r="BD24">
        <f>((0.05/0.115)*100)</f>
        <v>43.478260869565219</v>
      </c>
      <c r="BF24">
        <f>ABS($B$24-$D$24)</f>
        <v>1.6663390000000007</v>
      </c>
      <c r="BG24">
        <f>ABS($F$24-$H$24)</f>
        <v>3.6997830000000005</v>
      </c>
      <c r="BL24">
        <f>SQRT((ABS($A$24-$E$24)^2+(ABS($B$24-$F$24)^2)))</f>
        <v>1.4208745220356385</v>
      </c>
      <c r="BM24">
        <f>SQRT((ABS($C$24-$G$24)^2+(ABS($D$24-$H$24)^2)))</f>
        <v>1.6238394295181919</v>
      </c>
      <c r="BO24">
        <f>SQRT((ABS($A$24-$G$24)^2+(ABS($B$24-$H$24)^2)))</f>
        <v>3.2446019107311166</v>
      </c>
      <c r="BP24">
        <f>SQRT((ABS($C$24-$E$24)^2+(ABS($D$24-$F$24)^2)))</f>
        <v>4.1738765834581084</v>
      </c>
      <c r="BR24">
        <f>DEGREES(ACOS((4.80936086792123^2+26.4211499783101^2-24.0896878596293^2)/(2*4.80936086792123*26.4211499783101)))</f>
        <v>56.330568778420684</v>
      </c>
      <c r="BS24">
        <f>DEGREES(ACOS((24.0896878596293^2+25.3331826627399^2-3.88535217581122^2)/(2*24.0896878596293*25.3331826627399)))</f>
        <v>8.5453394122973343</v>
      </c>
      <c r="BU24">
        <v>14</v>
      </c>
      <c r="BV24">
        <v>10</v>
      </c>
      <c r="BW24">
        <v>4</v>
      </c>
      <c r="BX24">
        <v>4</v>
      </c>
      <c r="BY24">
        <v>14</v>
      </c>
      <c r="BZ24">
        <v>10</v>
      </c>
      <c r="CA24">
        <v>8</v>
      </c>
      <c r="CB24">
        <v>6</v>
      </c>
      <c r="CC24">
        <v>13</v>
      </c>
      <c r="CD24">
        <v>4</v>
      </c>
      <c r="CE24">
        <v>8</v>
      </c>
      <c r="CF24">
        <v>11</v>
      </c>
      <c r="CG24">
        <v>13</v>
      </c>
      <c r="CH24">
        <v>4</v>
      </c>
      <c r="CI24">
        <v>6</v>
      </c>
      <c r="CJ24">
        <v>11</v>
      </c>
      <c r="CL24">
        <v>10</v>
      </c>
      <c r="CM24">
        <v>4</v>
      </c>
      <c r="CN24">
        <v>0</v>
      </c>
      <c r="CO24">
        <v>1</v>
      </c>
      <c r="CP24">
        <v>8</v>
      </c>
      <c r="CQ24">
        <v>4</v>
      </c>
      <c r="CR24">
        <v>4</v>
      </c>
      <c r="CS24">
        <v>2</v>
      </c>
      <c r="CT24">
        <v>10</v>
      </c>
      <c r="CU24">
        <v>0</v>
      </c>
      <c r="CV24">
        <v>4</v>
      </c>
      <c r="CW24">
        <v>8</v>
      </c>
      <c r="CX24">
        <v>10</v>
      </c>
      <c r="CY24">
        <v>0</v>
      </c>
      <c r="CZ24">
        <v>2</v>
      </c>
      <c r="DA24">
        <v>8</v>
      </c>
      <c r="DC24">
        <f>((10/14)*100)</f>
        <v>71.428571428571431</v>
      </c>
      <c r="DD24">
        <f>((4/14)*100)</f>
        <v>28.571428571428569</v>
      </c>
      <c r="DE24">
        <f>((4/14)*100)</f>
        <v>28.571428571428569</v>
      </c>
      <c r="DF24">
        <f>((10/14)*100)</f>
        <v>71.428571428571431</v>
      </c>
      <c r="DG24">
        <f>((8/14)*100)</f>
        <v>57.142857142857139</v>
      </c>
      <c r="DH24">
        <f>((6/14)*100)</f>
        <v>42.857142857142854</v>
      </c>
      <c r="DI24">
        <f>((4/13)*100)</f>
        <v>30.76923076923077</v>
      </c>
      <c r="DJ24">
        <f>((8/13)*100)</f>
        <v>61.53846153846154</v>
      </c>
      <c r="DK24">
        <f>((11/13)*100)</f>
        <v>84.615384615384613</v>
      </c>
      <c r="DL24">
        <f>((4/13)*100)</f>
        <v>30.76923076923077</v>
      </c>
      <c r="DM24">
        <f>((6/13)*100)</f>
        <v>46.153846153846153</v>
      </c>
      <c r="DN24">
        <f>((11/13)*100)</f>
        <v>84.615384615384613</v>
      </c>
      <c r="DP24">
        <f>((4/10)*100)</f>
        <v>40</v>
      </c>
      <c r="DQ24">
        <f>((0/10)*100)</f>
        <v>0</v>
      </c>
      <c r="DR24">
        <f>((1/10)*100)</f>
        <v>10</v>
      </c>
      <c r="DS24">
        <f>((4/8)*100)</f>
        <v>50</v>
      </c>
      <c r="DT24">
        <f>((4/8)*100)</f>
        <v>50</v>
      </c>
      <c r="DU24">
        <f>((2/8)*100)</f>
        <v>25</v>
      </c>
      <c r="DV24">
        <f>((0/10)*100)</f>
        <v>0</v>
      </c>
      <c r="DW24">
        <f>((4/10)*100)</f>
        <v>40</v>
      </c>
      <c r="DX24">
        <f>((8/10)*100)</f>
        <v>80</v>
      </c>
      <c r="DY24">
        <f>((0/10)*100)</f>
        <v>0</v>
      </c>
      <c r="DZ24">
        <f>((2/10)*100)</f>
        <v>20</v>
      </c>
      <c r="EA24">
        <f>((8/10)*100)</f>
        <v>80</v>
      </c>
    </row>
    <row r="25" spans="1:131" x14ac:dyDescent="0.25">
      <c r="A25">
        <v>195.10155399999999</v>
      </c>
      <c r="B25">
        <v>5.8767420000000001</v>
      </c>
      <c r="C25">
        <v>191.07021600000002</v>
      </c>
      <c r="D25">
        <v>7.3510530000000003</v>
      </c>
      <c r="E25">
        <v>193.85014999999999</v>
      </c>
      <c r="F25">
        <v>4.7304750000000002</v>
      </c>
      <c r="G25">
        <v>191.00330600000001</v>
      </c>
      <c r="H25">
        <v>8.5561019999999992</v>
      </c>
      <c r="K25">
        <f>(12/200)</f>
        <v>0.06</v>
      </c>
      <c r="L25">
        <f>(13/200)</f>
        <v>6.5000000000000002E-2</v>
      </c>
      <c r="M25">
        <f>(12/200)</f>
        <v>0.06</v>
      </c>
      <c r="N25">
        <f>(12/200)</f>
        <v>0.06</v>
      </c>
      <c r="P25">
        <f>(9/200)</f>
        <v>4.4999999999999998E-2</v>
      </c>
      <c r="Q25">
        <f>(8/200)</f>
        <v>0.04</v>
      </c>
      <c r="R25">
        <f>(10/200)</f>
        <v>0.05</v>
      </c>
      <c r="S25">
        <f>(10/200)</f>
        <v>0.05</v>
      </c>
      <c r="U25">
        <f>0.06+0.045</f>
        <v>0.105</v>
      </c>
      <c r="V25">
        <f>0.065+0.04</f>
        <v>0.10500000000000001</v>
      </c>
      <c r="W25">
        <f>0.06+0.05</f>
        <v>0.11</v>
      </c>
      <c r="X25">
        <f>0.06+0.05</f>
        <v>0.11</v>
      </c>
      <c r="Z25">
        <f>SQRT((ABS($A$26-$A$25)^2+(ABS($B$26-$B$25)^2)))</f>
        <v>24.216075043531902</v>
      </c>
      <c r="AA25">
        <f>SQRT((ABS($C$26-$C$25)^2+(ABS($D$26-$D$25)^2)))</f>
        <v>24.445818069949254</v>
      </c>
      <c r="AB25">
        <f>SQRT((ABS($E$26-$E$25)^2+(ABS($F$26-$F$25)^2)))</f>
        <v>25.322591849795792</v>
      </c>
      <c r="AC25">
        <f>SQRT((ABS($G$26-$G$25)^2+(ABS($H$26-$H$25)^2)))</f>
        <v>25.326666812107469</v>
      </c>
      <c r="AJ25">
        <f>1/0.105</f>
        <v>9.5238095238095237</v>
      </c>
      <c r="AK25">
        <f>1/0.105</f>
        <v>9.5238095238095237</v>
      </c>
      <c r="AL25">
        <f>1/0.11</f>
        <v>9.0909090909090917</v>
      </c>
      <c r="AM25">
        <f>1/0.11</f>
        <v>9.0909090909090917</v>
      </c>
      <c r="AO25">
        <f>$Z25/$U25</f>
        <v>230.62928612887526</v>
      </c>
      <c r="AP25">
        <f>$AA25/$V25</f>
        <v>232.81731495189763</v>
      </c>
      <c r="AQ25">
        <f>$AB25/$W25</f>
        <v>230.20538045268901</v>
      </c>
      <c r="AR25">
        <f>$AC25/$X25</f>
        <v>230.24242556461334</v>
      </c>
      <c r="AV25">
        <f>((0.06/0.105)*100)</f>
        <v>57.142857142857139</v>
      </c>
      <c r="AW25">
        <f>((0.065/0.105)*100)</f>
        <v>61.904761904761905</v>
      </c>
      <c r="AX25">
        <f>((0.06/0.11)*100)</f>
        <v>54.54545454545454</v>
      </c>
      <c r="AY25">
        <f>((0.06/0.11)*100)</f>
        <v>54.54545454545454</v>
      </c>
      <c r="BA25">
        <f>((0.045/0.105)*100)</f>
        <v>42.857142857142854</v>
      </c>
      <c r="BB25">
        <f>((0.04/0.105)*100)</f>
        <v>38.095238095238102</v>
      </c>
      <c r="BC25">
        <f>((0.05/0.11)*100)</f>
        <v>45.45454545454546</v>
      </c>
      <c r="BD25">
        <f>((0.05/0.11)*100)</f>
        <v>45.45454545454546</v>
      </c>
      <c r="BF25">
        <f>ABS($B$25-$D$25)</f>
        <v>1.4743110000000001</v>
      </c>
      <c r="BG25">
        <f>ABS($F$25-$H$25)</f>
        <v>3.825626999999999</v>
      </c>
      <c r="BL25">
        <f>SQRT((ABS($A$25-$E$25)^2+(ABS($B$25-$F$25)^2)))</f>
        <v>1.6970385990026922</v>
      </c>
      <c r="BM25">
        <f>SQRT((ABS($C$25-$G$25)^2+(ABS($D$25-$H$25)^2)))</f>
        <v>1.2069051497532846</v>
      </c>
      <c r="BO25">
        <f>SQRT((ABS($A$25-$G$25)^2+(ABS($B$25-$H$25)^2)))</f>
        <v>4.8963871047032077</v>
      </c>
      <c r="BP25">
        <f>SQRT((ABS($C$25-$E$25)^2+(ABS($D$25-$F$25)^2)))</f>
        <v>3.8204007772012383</v>
      </c>
      <c r="BR25">
        <f>DEGREES(ACOS((3.88535217581122^2+18.9253906549323^2-17.928489799559^2)/(2*3.88535217581122*18.9253906549323)))</f>
        <v>69.361486602028648</v>
      </c>
      <c r="BS25">
        <f>DEGREES(ACOS((17.928489799559^2+21.3998136268541^2-5.44168994153554^2)/(2*17.928489799559*21.3998136268541)))</f>
        <v>12.281837306606526</v>
      </c>
      <c r="BU25">
        <v>12</v>
      </c>
      <c r="BV25">
        <v>9</v>
      </c>
      <c r="BW25">
        <v>2</v>
      </c>
      <c r="BX25">
        <v>2</v>
      </c>
      <c r="BY25">
        <v>13</v>
      </c>
      <c r="BZ25">
        <v>9</v>
      </c>
      <c r="CA25">
        <v>6</v>
      </c>
      <c r="CB25">
        <v>4</v>
      </c>
      <c r="CC25">
        <v>12</v>
      </c>
      <c r="CD25">
        <v>4</v>
      </c>
      <c r="CE25">
        <v>6</v>
      </c>
      <c r="CF25">
        <v>10</v>
      </c>
      <c r="CG25">
        <v>12</v>
      </c>
      <c r="CH25">
        <v>4</v>
      </c>
      <c r="CI25">
        <v>4</v>
      </c>
      <c r="CJ25">
        <v>10</v>
      </c>
      <c r="CL25">
        <v>9</v>
      </c>
      <c r="CM25">
        <v>5</v>
      </c>
      <c r="CN25">
        <v>0</v>
      </c>
      <c r="CO25">
        <v>0</v>
      </c>
      <c r="CP25">
        <v>8</v>
      </c>
      <c r="CQ25">
        <v>5</v>
      </c>
      <c r="CR25">
        <v>3</v>
      </c>
      <c r="CS25">
        <v>1</v>
      </c>
      <c r="CT25">
        <v>10</v>
      </c>
      <c r="CU25">
        <v>0</v>
      </c>
      <c r="CV25">
        <v>3</v>
      </c>
      <c r="CW25">
        <v>8</v>
      </c>
      <c r="CX25">
        <v>10</v>
      </c>
      <c r="CY25">
        <v>0</v>
      </c>
      <c r="CZ25">
        <v>1</v>
      </c>
      <c r="DA25">
        <v>8</v>
      </c>
      <c r="DC25">
        <f>((9/12)*100)</f>
        <v>75</v>
      </c>
      <c r="DD25">
        <f>((2/12)*100)</f>
        <v>16.666666666666664</v>
      </c>
      <c r="DE25">
        <f>((2/12)*100)</f>
        <v>16.666666666666664</v>
      </c>
      <c r="DF25">
        <f>((9/13)*100)</f>
        <v>69.230769230769226</v>
      </c>
      <c r="DG25">
        <f>((6/13)*100)</f>
        <v>46.153846153846153</v>
      </c>
      <c r="DH25">
        <f>((4/13)*100)</f>
        <v>30.76923076923077</v>
      </c>
      <c r="DI25">
        <f>((4/12)*100)</f>
        <v>33.333333333333329</v>
      </c>
      <c r="DJ25">
        <f>((6/12)*100)</f>
        <v>50</v>
      </c>
      <c r="DK25">
        <f>((10/12)*100)</f>
        <v>83.333333333333343</v>
      </c>
      <c r="DL25">
        <f>((4/12)*100)</f>
        <v>33.333333333333329</v>
      </c>
      <c r="DM25">
        <f>((4/12)*100)</f>
        <v>33.333333333333329</v>
      </c>
      <c r="DN25">
        <f>((10/12)*100)</f>
        <v>83.333333333333343</v>
      </c>
      <c r="DP25">
        <f>((5/9)*100)</f>
        <v>55.555555555555557</v>
      </c>
      <c r="DQ25">
        <f>((0/9)*100)</f>
        <v>0</v>
      </c>
      <c r="DR25">
        <f>((0/9)*100)</f>
        <v>0</v>
      </c>
      <c r="DS25">
        <f>((5/8)*100)</f>
        <v>62.5</v>
      </c>
      <c r="DT25">
        <f>((3/8)*100)</f>
        <v>37.5</v>
      </c>
      <c r="DU25">
        <f>((1/8)*100)</f>
        <v>12.5</v>
      </c>
      <c r="DV25">
        <f>((0/10)*100)</f>
        <v>0</v>
      </c>
      <c r="DW25">
        <f>((3/10)*100)</f>
        <v>30</v>
      </c>
      <c r="DX25">
        <f>((8/10)*100)</f>
        <v>80</v>
      </c>
      <c r="DY25">
        <f>((0/10)*100)</f>
        <v>0</v>
      </c>
      <c r="DZ25">
        <f>((1/10)*100)</f>
        <v>10</v>
      </c>
      <c r="EA25">
        <f>((8/10)*100)</f>
        <v>80</v>
      </c>
    </row>
    <row r="26" spans="1:131" x14ac:dyDescent="0.25">
      <c r="A26">
        <v>170.88994100000002</v>
      </c>
      <c r="B26">
        <v>5.4118909999999998</v>
      </c>
      <c r="C26">
        <v>166.62777599999998</v>
      </c>
      <c r="D26">
        <v>6.9446690000000002</v>
      </c>
      <c r="E26">
        <v>168.528661</v>
      </c>
      <c r="F26">
        <v>4.4941430000000002</v>
      </c>
      <c r="G26">
        <v>165.68365399999999</v>
      </c>
      <c r="H26">
        <v>7.9600530000000003</v>
      </c>
      <c r="K26">
        <f>(12/200)</f>
        <v>0.06</v>
      </c>
      <c r="L26">
        <f>(13/200)</f>
        <v>6.5000000000000002E-2</v>
      </c>
      <c r="M26">
        <f>(12/200)</f>
        <v>0.06</v>
      </c>
      <c r="N26">
        <f>(12/200)</f>
        <v>0.06</v>
      </c>
      <c r="P26">
        <f>(8/200)</f>
        <v>0.04</v>
      </c>
      <c r="Q26">
        <f>(9/200)</f>
        <v>4.4999999999999998E-2</v>
      </c>
      <c r="R26">
        <f>(9/200)</f>
        <v>4.4999999999999998E-2</v>
      </c>
      <c r="S26">
        <f>(10/200)</f>
        <v>0.05</v>
      </c>
      <c r="U26">
        <f>0.06+0.04</f>
        <v>0.1</v>
      </c>
      <c r="V26">
        <f>0.065+0.045</f>
        <v>0.11</v>
      </c>
      <c r="W26">
        <f>0.06+0.045</f>
        <v>0.105</v>
      </c>
      <c r="X26">
        <f>0.06+0.05</f>
        <v>0.11</v>
      </c>
      <c r="Z26">
        <f>SQRT((ABS($A$27-$A$26)^2+(ABS($B$27-$B$26)^2)))</f>
        <v>18.863205193388371</v>
      </c>
      <c r="AA26">
        <f>SQRT((ABS($C$27-$C$26)^2+(ABS($D$27-$D$26)^2)))</f>
        <v>17.289181891210291</v>
      </c>
      <c r="AB26">
        <f>SQRT((ABS($E$27-$E$26)^2+(ABS($F$27-$F$26)^2)))</f>
        <v>18.286771630771774</v>
      </c>
      <c r="AC26">
        <f>SQRT((ABS($G$27-$G$26)^2+(ABS($H$27-$H$26)^2)))</f>
        <v>29.132747744520238</v>
      </c>
      <c r="AJ26">
        <f>1/0.1</f>
        <v>10</v>
      </c>
      <c r="AK26">
        <f>1/0.11</f>
        <v>9.0909090909090917</v>
      </c>
      <c r="AL26">
        <f>1/0.105</f>
        <v>9.5238095238095237</v>
      </c>
      <c r="AM26">
        <f>1/0.11</f>
        <v>9.0909090909090917</v>
      </c>
      <c r="AO26">
        <f>$Z26/$U26</f>
        <v>188.6320519338837</v>
      </c>
      <c r="AP26">
        <f>$AA26/$V26</f>
        <v>157.17438082918446</v>
      </c>
      <c r="AQ26">
        <f>$AB26/$W26</f>
        <v>174.15972981687403</v>
      </c>
      <c r="AR26">
        <f>$AC26/$X26</f>
        <v>264.84316131382036</v>
      </c>
      <c r="AV26">
        <f>((0.06/0.1)*100)</f>
        <v>60</v>
      </c>
      <c r="AW26">
        <f>((0.065/0.11)*100)</f>
        <v>59.090909090909093</v>
      </c>
      <c r="AX26">
        <f>((0.06/0.105)*100)</f>
        <v>57.142857142857139</v>
      </c>
      <c r="AY26">
        <f>((0.06/0.11)*100)</f>
        <v>54.54545454545454</v>
      </c>
      <c r="BA26">
        <f>((0.04/0.1)*100)</f>
        <v>40</v>
      </c>
      <c r="BB26">
        <f>((0.045/0.11)*100)</f>
        <v>40.909090909090907</v>
      </c>
      <c r="BC26">
        <f>((0.045/0.105)*100)</f>
        <v>42.857142857142854</v>
      </c>
      <c r="BD26">
        <f>((0.05/0.11)*100)</f>
        <v>45.45454545454546</v>
      </c>
      <c r="BF26">
        <f>ABS($B$26-$D$26)</f>
        <v>1.5327780000000004</v>
      </c>
      <c r="BG26">
        <f>ABS($F$26-$H$26)</f>
        <v>3.46591</v>
      </c>
      <c r="BL26">
        <f>SQRT((ABS($A$26-$E$26)^2+(ABS($B$26-$F$26)^2)))</f>
        <v>2.5333583698134978</v>
      </c>
      <c r="BM26">
        <f>SQRT((ABS($C$26-$G$26)^2+(ABS($D$26-$H$26)^2)))</f>
        <v>1.3864959496298526</v>
      </c>
      <c r="BO26">
        <f>SQRT((ABS($A$26-$G$26)^2+(ABS($B$26-$H$26)^2)))</f>
        <v>5.796425959555882</v>
      </c>
      <c r="BP26">
        <f>SQRT((ABS($C$26-$E$26)^2+(ABS($D$26-$F$26)^2)))</f>
        <v>3.1013612269294049</v>
      </c>
      <c r="BR26">
        <f>DEGREES(ACOS((5.44168994153554^2+24.7799924765143^2-21.1935962901878^2)/(2*5.44168994153554*24.7799924765143)))</f>
        <v>43.849112337615416</v>
      </c>
      <c r="BS26" t="e">
        <f>DEGREES(ACOS((4.44852079932026^2+0^2-4.44852079932026^2)/(2*4.44852079932026*0)))</f>
        <v>#DIV/0!</v>
      </c>
      <c r="BU26">
        <v>12</v>
      </c>
      <c r="BV26">
        <v>7</v>
      </c>
      <c r="BW26">
        <v>3</v>
      </c>
      <c r="BX26">
        <v>4</v>
      </c>
      <c r="BY26">
        <v>13</v>
      </c>
      <c r="BZ26">
        <v>7</v>
      </c>
      <c r="CA26">
        <v>7</v>
      </c>
      <c r="CB26">
        <v>4</v>
      </c>
      <c r="CC26">
        <v>12</v>
      </c>
      <c r="CD26">
        <v>3</v>
      </c>
      <c r="CE26">
        <v>7</v>
      </c>
      <c r="CF26">
        <v>9</v>
      </c>
      <c r="CG26">
        <v>12</v>
      </c>
      <c r="CH26">
        <v>5</v>
      </c>
      <c r="CI26">
        <v>5</v>
      </c>
      <c r="CJ26">
        <v>9</v>
      </c>
      <c r="CL26">
        <v>8</v>
      </c>
      <c r="CM26">
        <v>4</v>
      </c>
      <c r="CN26">
        <v>0</v>
      </c>
      <c r="CO26">
        <v>0</v>
      </c>
      <c r="CP26">
        <v>9</v>
      </c>
      <c r="CQ26">
        <v>4</v>
      </c>
      <c r="CR26">
        <v>3</v>
      </c>
      <c r="CS26">
        <v>1</v>
      </c>
      <c r="CT26">
        <v>9</v>
      </c>
      <c r="CU26">
        <v>0</v>
      </c>
      <c r="CV26">
        <v>3</v>
      </c>
      <c r="CW26">
        <v>7</v>
      </c>
      <c r="CX26">
        <v>10</v>
      </c>
      <c r="CY26">
        <v>2</v>
      </c>
      <c r="CZ26">
        <v>1</v>
      </c>
      <c r="DA26">
        <v>7</v>
      </c>
      <c r="DC26">
        <f>((7/12)*100)</f>
        <v>58.333333333333336</v>
      </c>
      <c r="DD26">
        <f>((3/12)*100)</f>
        <v>25</v>
      </c>
      <c r="DE26">
        <f>((4/12)*100)</f>
        <v>33.333333333333329</v>
      </c>
      <c r="DF26">
        <f>((7/13)*100)</f>
        <v>53.846153846153847</v>
      </c>
      <c r="DG26">
        <f>((7/13)*100)</f>
        <v>53.846153846153847</v>
      </c>
      <c r="DH26">
        <f>((4/13)*100)</f>
        <v>30.76923076923077</v>
      </c>
      <c r="DI26">
        <f>((3/12)*100)</f>
        <v>25</v>
      </c>
      <c r="DJ26">
        <f>((7/12)*100)</f>
        <v>58.333333333333336</v>
      </c>
      <c r="DK26">
        <f>((9/12)*100)</f>
        <v>75</v>
      </c>
      <c r="DL26">
        <f>((5/12)*100)</f>
        <v>41.666666666666671</v>
      </c>
      <c r="DM26">
        <f>((5/12)*100)</f>
        <v>41.666666666666671</v>
      </c>
      <c r="DN26">
        <f>((9/12)*100)</f>
        <v>75</v>
      </c>
      <c r="DP26">
        <f>((4/8)*100)</f>
        <v>50</v>
      </c>
      <c r="DQ26">
        <f>((0/8)*100)</f>
        <v>0</v>
      </c>
      <c r="DR26">
        <f>((0/8)*100)</f>
        <v>0</v>
      </c>
      <c r="DS26">
        <f>((4/9)*100)</f>
        <v>44.444444444444443</v>
      </c>
      <c r="DT26">
        <f>((3/9)*100)</f>
        <v>33.333333333333329</v>
      </c>
      <c r="DU26">
        <f>((1/9)*100)</f>
        <v>11.111111111111111</v>
      </c>
      <c r="DV26">
        <f>((0/9)*100)</f>
        <v>0</v>
      </c>
      <c r="DW26">
        <f>((3/9)*100)</f>
        <v>33.333333333333329</v>
      </c>
      <c r="DX26">
        <f>((7/9)*100)</f>
        <v>77.777777777777786</v>
      </c>
      <c r="DY26">
        <f>((2/10)*100)</f>
        <v>20</v>
      </c>
      <c r="DZ26">
        <f>((1/10)*100)</f>
        <v>10</v>
      </c>
      <c r="EA26">
        <f>((7/10)*100)</f>
        <v>70</v>
      </c>
    </row>
    <row r="27" spans="1:131" x14ac:dyDescent="0.25">
      <c r="A27">
        <v>152.02687299999999</v>
      </c>
      <c r="B27">
        <v>5.4838339999999999</v>
      </c>
      <c r="C27">
        <v>149.33859899999999</v>
      </c>
      <c r="D27">
        <v>6.9316639999999996</v>
      </c>
      <c r="E27">
        <v>150.24612100000002</v>
      </c>
      <c r="F27">
        <v>4.8875229999999998</v>
      </c>
      <c r="G27">
        <v>136.61402100000001</v>
      </c>
      <c r="H27">
        <v>6.0434340000000004</v>
      </c>
      <c r="K27">
        <f>(13/200)</f>
        <v>6.5000000000000002E-2</v>
      </c>
      <c r="L27">
        <f>(14/200)</f>
        <v>7.0000000000000007E-2</v>
      </c>
      <c r="M27">
        <f>(13/200)</f>
        <v>6.5000000000000002E-2</v>
      </c>
      <c r="N27">
        <f>(13/200)</f>
        <v>6.5000000000000002E-2</v>
      </c>
      <c r="P27">
        <f>(9/200)</f>
        <v>4.4999999999999998E-2</v>
      </c>
      <c r="Q27">
        <f>(7/200)</f>
        <v>3.5000000000000003E-2</v>
      </c>
      <c r="R27">
        <f>(10/200)</f>
        <v>0.05</v>
      </c>
      <c r="S27">
        <f>(9/200)</f>
        <v>4.4999999999999998E-2</v>
      </c>
      <c r="U27">
        <f>0.065+0.045</f>
        <v>0.11</v>
      </c>
      <c r="V27">
        <f>0.07+0.035</f>
        <v>0.10500000000000001</v>
      </c>
      <c r="W27">
        <f>0.065+0.05</f>
        <v>0.115</v>
      </c>
      <c r="X27">
        <f>0.065+0.045</f>
        <v>0.11</v>
      </c>
      <c r="Z27">
        <f>SQRT((ABS($A$28-$A$27)^2+(ABS($B$28-$B$27)^2)))</f>
        <v>32.370732576254412</v>
      </c>
      <c r="AA27">
        <f>SQRT((ABS($C$28-$C$27)^2+(ABS($D$28-$D$27)^2)))</f>
        <v>34.280332315520141</v>
      </c>
      <c r="AB27">
        <f>SQRT((ABS($E$28-$E$27)^2+(ABS($F$28-$F$27)^2)))</f>
        <v>34.486372850634105</v>
      </c>
      <c r="AC27">
        <f>SQRT((ABS($G$28-$G$27)^2+(ABS($H$28-$H$27)^2)))</f>
        <v>23.346506387850411</v>
      </c>
      <c r="AJ27">
        <f>1/0.11</f>
        <v>9.0909090909090917</v>
      </c>
      <c r="AK27">
        <f>1/0.105</f>
        <v>9.5238095238095237</v>
      </c>
      <c r="AL27">
        <f>1/0.115</f>
        <v>8.695652173913043</v>
      </c>
      <c r="AM27">
        <f>1/0.11</f>
        <v>9.0909090909090917</v>
      </c>
      <c r="AO27">
        <f>$Z27/$U27</f>
        <v>294.2793870568583</v>
      </c>
      <c r="AP27">
        <f>$AA27/$V27</f>
        <v>326.4793553859061</v>
      </c>
      <c r="AQ27">
        <f>$AB27/$W27</f>
        <v>299.88150304899222</v>
      </c>
      <c r="AR27">
        <f>$AC27/$X27</f>
        <v>212.24096716227646</v>
      </c>
      <c r="AV27">
        <f>((0.065/0.11)*100)</f>
        <v>59.090909090909093</v>
      </c>
      <c r="AW27">
        <f>((0.07/0.105)*100)</f>
        <v>66.666666666666671</v>
      </c>
      <c r="AX27">
        <f>((0.065/0.115)*100)</f>
        <v>56.521739130434781</v>
      </c>
      <c r="AY27">
        <f>((0.065/0.11)*100)</f>
        <v>59.090909090909093</v>
      </c>
      <c r="BA27">
        <f>((0.045/0.11)*100)</f>
        <v>40.909090909090907</v>
      </c>
      <c r="BB27">
        <f>((0.035/0.105)*100)</f>
        <v>33.333333333333336</v>
      </c>
      <c r="BC27">
        <f>((0.05/0.115)*100)</f>
        <v>43.478260869565219</v>
      </c>
      <c r="BD27">
        <f>((0.045/0.11)*100)</f>
        <v>40.909090909090907</v>
      </c>
      <c r="BF27">
        <f>ABS($B$27-$D$27)</f>
        <v>1.4478299999999997</v>
      </c>
      <c r="BG27">
        <f>ABS($F$27-$H$27)</f>
        <v>1.1559110000000006</v>
      </c>
      <c r="BL27">
        <f>SQRT((ABS($A$27-$E$27)^2+(ABS($B$27-$F$27)^2)))</f>
        <v>1.8779415577234886</v>
      </c>
      <c r="BM27">
        <f>SQRT((ABS($C$27-$G$27)^2+(ABS($D$27-$H$27)^2)))</f>
        <v>12.755541455029789</v>
      </c>
      <c r="BO27">
        <f>SQRT((ABS($A$27-$G$27)^2+(ABS($B$27-$H$27)^2)))</f>
        <v>15.423007454251703</v>
      </c>
      <c r="BP27">
        <f>SQRT((ABS($C$27-$E$27)^2+(ABS($D$27-$F$27)^2)))</f>
        <v>2.2365394269641325</v>
      </c>
      <c r="BR27" t="e">
        <f>DEGREES(ACOS((4.44852079932026^2+0^2-4.44852079932026^2)/(2*4.44852079932026*0)))</f>
        <v>#DIV/0!</v>
      </c>
      <c r="BU27">
        <v>13</v>
      </c>
      <c r="BV27">
        <v>9</v>
      </c>
      <c r="BW27">
        <v>3</v>
      </c>
      <c r="BX27">
        <v>5</v>
      </c>
      <c r="BY27">
        <v>14</v>
      </c>
      <c r="BZ27">
        <v>9</v>
      </c>
      <c r="CA27">
        <v>6</v>
      </c>
      <c r="CB27">
        <v>5</v>
      </c>
      <c r="CC27">
        <v>13</v>
      </c>
      <c r="CD27">
        <v>4</v>
      </c>
      <c r="CE27">
        <v>6</v>
      </c>
      <c r="CF27">
        <v>11</v>
      </c>
      <c r="CG27">
        <v>13</v>
      </c>
      <c r="CH27">
        <v>5</v>
      </c>
      <c r="CI27">
        <v>4</v>
      </c>
      <c r="CJ27">
        <v>11</v>
      </c>
      <c r="CL27">
        <v>9</v>
      </c>
      <c r="CM27">
        <v>3</v>
      </c>
      <c r="CN27">
        <v>0</v>
      </c>
      <c r="CO27">
        <v>2</v>
      </c>
      <c r="CP27">
        <v>7</v>
      </c>
      <c r="CQ27">
        <v>3</v>
      </c>
      <c r="CR27">
        <v>2</v>
      </c>
      <c r="CS27">
        <v>0</v>
      </c>
      <c r="CT27">
        <v>10</v>
      </c>
      <c r="CU27">
        <v>0</v>
      </c>
      <c r="CV27">
        <v>2</v>
      </c>
      <c r="CW27">
        <v>7</v>
      </c>
      <c r="CX27">
        <v>9</v>
      </c>
      <c r="CY27">
        <v>1</v>
      </c>
      <c r="CZ27">
        <v>0</v>
      </c>
      <c r="DA27">
        <v>7</v>
      </c>
      <c r="DC27">
        <f>((9/13)*100)</f>
        <v>69.230769230769226</v>
      </c>
      <c r="DD27">
        <f>((3/13)*100)</f>
        <v>23.076923076923077</v>
      </c>
      <c r="DE27">
        <f>((5/13)*100)</f>
        <v>38.461538461538467</v>
      </c>
      <c r="DF27">
        <f>((9/14)*100)</f>
        <v>64.285714285714292</v>
      </c>
      <c r="DG27">
        <f>((6/14)*100)</f>
        <v>42.857142857142854</v>
      </c>
      <c r="DH27">
        <f>((5/14)*100)</f>
        <v>35.714285714285715</v>
      </c>
      <c r="DI27">
        <f>((4/13)*100)</f>
        <v>30.76923076923077</v>
      </c>
      <c r="DJ27">
        <f>((6/13)*100)</f>
        <v>46.153846153846153</v>
      </c>
      <c r="DK27">
        <f>((11/13)*100)</f>
        <v>84.615384615384613</v>
      </c>
      <c r="DL27">
        <f>((5/13)*100)</f>
        <v>38.461538461538467</v>
      </c>
      <c r="DM27">
        <f>((4/13)*100)</f>
        <v>30.76923076923077</v>
      </c>
      <c r="DN27">
        <f>((11/13)*100)</f>
        <v>84.615384615384613</v>
      </c>
      <c r="DP27">
        <f>((3/9)*100)</f>
        <v>33.333333333333329</v>
      </c>
      <c r="DQ27">
        <f>((0/9)*100)</f>
        <v>0</v>
      </c>
      <c r="DR27">
        <f>((2/9)*100)</f>
        <v>22.222222222222221</v>
      </c>
      <c r="DS27">
        <f>((3/7)*100)</f>
        <v>42.857142857142854</v>
      </c>
      <c r="DT27">
        <f>((2/7)*100)</f>
        <v>28.571428571428569</v>
      </c>
      <c r="DU27">
        <f>((0/7)*100)</f>
        <v>0</v>
      </c>
      <c r="DV27">
        <f>((0/10)*100)</f>
        <v>0</v>
      </c>
      <c r="DW27">
        <f>((2/10)*100)</f>
        <v>20</v>
      </c>
      <c r="DX27">
        <f>((7/10)*100)</f>
        <v>70</v>
      </c>
      <c r="DY27">
        <f>((1/9)*100)</f>
        <v>11.111111111111111</v>
      </c>
      <c r="DZ27">
        <f>((0/9)*100)</f>
        <v>0</v>
      </c>
      <c r="EA27">
        <f>((7/9)*100)</f>
        <v>77.777777777777786</v>
      </c>
    </row>
    <row r="28" spans="1:131" x14ac:dyDescent="0.25">
      <c r="A28">
        <v>119.67401500000001</v>
      </c>
      <c r="B28">
        <v>4.4082379999999999</v>
      </c>
      <c r="C28">
        <v>115.07116300000001</v>
      </c>
      <c r="D28">
        <v>5.9914440000000004</v>
      </c>
      <c r="E28">
        <v>115.78728900000002</v>
      </c>
      <c r="F28">
        <v>3.5095499999999999</v>
      </c>
      <c r="G28">
        <v>113.32210500000001</v>
      </c>
      <c r="H28">
        <v>7.6390560000000001</v>
      </c>
      <c r="K28">
        <f>(15/200)</f>
        <v>7.4999999999999997E-2</v>
      </c>
      <c r="L28">
        <f>(13/200)</f>
        <v>6.5000000000000002E-2</v>
      </c>
      <c r="M28">
        <f>(13/200)</f>
        <v>6.5000000000000002E-2</v>
      </c>
      <c r="N28">
        <f>(12/200)</f>
        <v>0.06</v>
      </c>
      <c r="P28">
        <f>(9/200)</f>
        <v>4.4999999999999998E-2</v>
      </c>
      <c r="Q28">
        <f>(9/200)</f>
        <v>4.4999999999999998E-2</v>
      </c>
      <c r="R28">
        <f>(10/200)</f>
        <v>0.05</v>
      </c>
      <c r="S28">
        <f>(10/200)</f>
        <v>0.05</v>
      </c>
      <c r="U28">
        <f>0.075+0.045</f>
        <v>0.12</v>
      </c>
      <c r="V28">
        <f>0.065+0.045</f>
        <v>0.11</v>
      </c>
      <c r="W28">
        <f>0.065+0.05</f>
        <v>0.115</v>
      </c>
      <c r="X28">
        <f>0.06+0.05</f>
        <v>0.11</v>
      </c>
      <c r="Z28">
        <f>SQRT((ABS($A$29-$A$28)^2+(ABS($B$29-$B$28)^2)))</f>
        <v>26.24849217871315</v>
      </c>
      <c r="AA28">
        <f>SQRT((ABS($C$29-$C$28)^2+(ABS($D$29-$D$28)^2)))</f>
        <v>25.694916885885679</v>
      </c>
      <c r="AB28">
        <f>SQRT((ABS($E$29-$E$28)^2+(ABS($F$29-$F$28)^2)))</f>
        <v>26.421149978310126</v>
      </c>
      <c r="AC28">
        <f>SQRT((ABS($G$29-$G$28)^2+(ABS($H$29-$H$28)^2)))</f>
        <v>25.333182662739944</v>
      </c>
      <c r="AJ28">
        <f>1/0.12</f>
        <v>8.3333333333333339</v>
      </c>
      <c r="AK28">
        <f>1/0.11</f>
        <v>9.0909090909090917</v>
      </c>
      <c r="AL28">
        <f>1/0.115</f>
        <v>8.695652173913043</v>
      </c>
      <c r="AM28">
        <f>1/0.11</f>
        <v>9.0909090909090917</v>
      </c>
      <c r="AO28">
        <f>$Z28/$U28</f>
        <v>218.7374348226096</v>
      </c>
      <c r="AP28">
        <f>$AA28/$V28</f>
        <v>233.59015350805163</v>
      </c>
      <c r="AQ28">
        <f>$AB28/$W28</f>
        <v>229.74913024617499</v>
      </c>
      <c r="AR28">
        <f>$AC28/$X28</f>
        <v>230.30166057036311</v>
      </c>
      <c r="AV28">
        <f>((0.075/0.12)*100)</f>
        <v>62.5</v>
      </c>
      <c r="AW28">
        <f>((0.065/0.11)*100)</f>
        <v>59.090909090909093</v>
      </c>
      <c r="AX28">
        <f>((0.065/0.115)*100)</f>
        <v>56.521739130434781</v>
      </c>
      <c r="AY28">
        <f>((0.06/0.11)*100)</f>
        <v>54.54545454545454</v>
      </c>
      <c r="BA28">
        <f>((0.045/0.12)*100)</f>
        <v>37.5</v>
      </c>
      <c r="BB28">
        <f>((0.045/0.11)*100)</f>
        <v>40.909090909090907</v>
      </c>
      <c r="BC28">
        <f>((0.05/0.115)*100)</f>
        <v>43.478260869565219</v>
      </c>
      <c r="BD28">
        <f>((0.05/0.11)*100)</f>
        <v>45.45454545454546</v>
      </c>
      <c r="BF28">
        <f>ABS($B$28-$D$28)</f>
        <v>1.5832060000000006</v>
      </c>
      <c r="BG28">
        <f>ABS($F$28-$H$28)</f>
        <v>4.1295060000000001</v>
      </c>
      <c r="BL28">
        <f>SQRT((ABS($A$28-$E$28)^2+(ABS($B$28-$F$28)^2)))</f>
        <v>3.9892704997806265</v>
      </c>
      <c r="BM28">
        <f>SQRT((ABS($C$28-$G$28)^2+(ABS($D$28-$H$28)^2)))</f>
        <v>2.4028793540059428</v>
      </c>
      <c r="BO28">
        <f>SQRT((ABS($A$28-$G$28)^2+(ABS($B$28-$H$28)^2)))</f>
        <v>7.126355702406669</v>
      </c>
      <c r="BP28">
        <f>SQRT((ABS($C$28-$E$28)^2+(ABS($D$28-$F$28)^2)))</f>
        <v>2.5831442613822415</v>
      </c>
      <c r="BU28">
        <v>15</v>
      </c>
      <c r="BV28">
        <v>10</v>
      </c>
      <c r="BW28">
        <v>5</v>
      </c>
      <c r="BX28">
        <v>5</v>
      </c>
      <c r="BY28">
        <v>13</v>
      </c>
      <c r="BZ28">
        <v>10</v>
      </c>
      <c r="CA28">
        <v>5</v>
      </c>
      <c r="CB28">
        <v>3</v>
      </c>
      <c r="CC28">
        <v>13</v>
      </c>
      <c r="CD28">
        <v>4</v>
      </c>
      <c r="CE28">
        <v>5</v>
      </c>
      <c r="CF28">
        <v>11</v>
      </c>
      <c r="CG28">
        <v>12</v>
      </c>
      <c r="CH28">
        <v>3</v>
      </c>
      <c r="CI28">
        <v>3</v>
      </c>
      <c r="CJ28">
        <v>11</v>
      </c>
      <c r="CL28">
        <v>9</v>
      </c>
      <c r="CM28">
        <v>4</v>
      </c>
      <c r="CN28">
        <v>0</v>
      </c>
      <c r="CO28">
        <v>1</v>
      </c>
      <c r="CP28">
        <v>9</v>
      </c>
      <c r="CQ28">
        <v>4</v>
      </c>
      <c r="CR28">
        <v>2</v>
      </c>
      <c r="CS28">
        <v>0</v>
      </c>
      <c r="CT28">
        <v>10</v>
      </c>
      <c r="CU28">
        <v>0</v>
      </c>
      <c r="CV28">
        <v>2</v>
      </c>
      <c r="CW28">
        <v>8</v>
      </c>
      <c r="CX28">
        <v>10</v>
      </c>
      <c r="CY28">
        <v>0</v>
      </c>
      <c r="CZ28">
        <v>0</v>
      </c>
      <c r="DA28">
        <v>8</v>
      </c>
      <c r="DC28">
        <f>((10/15)*100)</f>
        <v>66.666666666666657</v>
      </c>
      <c r="DD28">
        <f>((5/15)*100)</f>
        <v>33.333333333333329</v>
      </c>
      <c r="DE28">
        <f>((5/15)*100)</f>
        <v>33.333333333333329</v>
      </c>
      <c r="DF28">
        <f>((10/13)*100)</f>
        <v>76.923076923076934</v>
      </c>
      <c r="DG28">
        <f>((5/13)*100)</f>
        <v>38.461538461538467</v>
      </c>
      <c r="DH28">
        <f>((3/13)*100)</f>
        <v>23.076923076923077</v>
      </c>
      <c r="DI28">
        <f>((4/13)*100)</f>
        <v>30.76923076923077</v>
      </c>
      <c r="DJ28">
        <f>((5/13)*100)</f>
        <v>38.461538461538467</v>
      </c>
      <c r="DK28">
        <f>((11/13)*100)</f>
        <v>84.615384615384613</v>
      </c>
      <c r="DL28">
        <f>((3/12)*100)</f>
        <v>25</v>
      </c>
      <c r="DM28">
        <f>((3/12)*100)</f>
        <v>25</v>
      </c>
      <c r="DN28">
        <f>((11/12)*100)</f>
        <v>91.666666666666657</v>
      </c>
      <c r="DP28">
        <f>((4/9)*100)</f>
        <v>44.444444444444443</v>
      </c>
      <c r="DQ28">
        <f>((0/9)*100)</f>
        <v>0</v>
      </c>
      <c r="DR28">
        <f>((1/9)*100)</f>
        <v>11.111111111111111</v>
      </c>
      <c r="DS28">
        <f>((4/9)*100)</f>
        <v>44.444444444444443</v>
      </c>
      <c r="DT28">
        <f>((2/9)*100)</f>
        <v>22.222222222222221</v>
      </c>
      <c r="DU28">
        <f>((0/9)*100)</f>
        <v>0</v>
      </c>
      <c r="DV28">
        <f>((0/10)*100)</f>
        <v>0</v>
      </c>
      <c r="DW28">
        <f>((2/10)*100)</f>
        <v>20</v>
      </c>
      <c r="DX28">
        <f>((8/10)*100)</f>
        <v>80</v>
      </c>
      <c r="DY28">
        <f>((0/10)*100)</f>
        <v>0</v>
      </c>
      <c r="DZ28">
        <f>((0/10)*100)</f>
        <v>0</v>
      </c>
      <c r="EA28">
        <f>((8/10)*100)</f>
        <v>80</v>
      </c>
    </row>
    <row r="29" spans="1:131" x14ac:dyDescent="0.25">
      <c r="A29">
        <v>93.461988000000005</v>
      </c>
      <c r="B29">
        <v>5.7913439999999996</v>
      </c>
      <c r="C29">
        <v>89.414221000000012</v>
      </c>
      <c r="D29">
        <v>7.3878969999999997</v>
      </c>
      <c r="E29">
        <v>89.398443000000015</v>
      </c>
      <c r="F29">
        <v>4.8156790000000003</v>
      </c>
      <c r="G29">
        <v>88.001627000000013</v>
      </c>
      <c r="H29">
        <v>8.4412640000000003</v>
      </c>
      <c r="K29">
        <f>(12/200)</f>
        <v>0.06</v>
      </c>
      <c r="L29">
        <f>(14/200)</f>
        <v>7.0000000000000007E-2</v>
      </c>
      <c r="M29">
        <f>(12/200)</f>
        <v>0.06</v>
      </c>
      <c r="N29">
        <f>(12/200)</f>
        <v>0.06</v>
      </c>
      <c r="P29">
        <f>(9/200)</f>
        <v>4.4999999999999998E-2</v>
      </c>
      <c r="Q29">
        <f>(9/200)</f>
        <v>4.4999999999999998E-2</v>
      </c>
      <c r="R29">
        <f>(10/200)</f>
        <v>0.05</v>
      </c>
      <c r="S29">
        <f>(11/200)</f>
        <v>5.5E-2</v>
      </c>
      <c r="U29">
        <f>0.06+0.045</f>
        <v>0.105</v>
      </c>
      <c r="V29">
        <f>0.07+0.045</f>
        <v>0.115</v>
      </c>
      <c r="W29">
        <f>0.06+0.05</f>
        <v>0.11</v>
      </c>
      <c r="X29">
        <f>0.06+0.055</f>
        <v>0.11499999999999999</v>
      </c>
      <c r="Z29">
        <f>SQRT((ABS($A$30-$A$29)^2+(ABS($B$30-$B$29)^2)))</f>
        <v>20.012005652115057</v>
      </c>
      <c r="AA29">
        <f>SQRT((ABS($C$30-$C$29)^2+(ABS($D$30-$D$29)^2)))</f>
        <v>21.217711921199722</v>
      </c>
      <c r="AB29">
        <f>SQRT((ABS($E$30-$E$29)^2+(ABS($F$30-$F$29)^2)))</f>
        <v>18.925390654932343</v>
      </c>
      <c r="AC29">
        <f>SQRT((ABS($G$30-$G$29)^2+(ABS($H$30-$H$29)^2)))</f>
        <v>21.399813626854097</v>
      </c>
      <c r="AJ29">
        <f>1/0.105</f>
        <v>9.5238095238095237</v>
      </c>
      <c r="AK29">
        <f>1/0.115</f>
        <v>8.695652173913043</v>
      </c>
      <c r="AL29">
        <f>1/0.11</f>
        <v>9.0909090909090917</v>
      </c>
      <c r="AM29">
        <f>1/0.115</f>
        <v>8.695652173913043</v>
      </c>
      <c r="AO29">
        <f>$Z29/$U29</f>
        <v>190.5905300201434</v>
      </c>
      <c r="AP29">
        <f>$AA29/$V29</f>
        <v>184.50184279304105</v>
      </c>
      <c r="AQ29">
        <f>$AB29/$W29</f>
        <v>172.04900595393039</v>
      </c>
      <c r="AR29">
        <f>$AC29/$X29</f>
        <v>186.08533588568781</v>
      </c>
      <c r="AV29">
        <f>((0.06/0.105)*100)</f>
        <v>57.142857142857139</v>
      </c>
      <c r="AW29">
        <f>((0.07/0.115)*100)</f>
        <v>60.869565217391312</v>
      </c>
      <c r="AX29">
        <f>((0.06/0.11)*100)</f>
        <v>54.54545454545454</v>
      </c>
      <c r="AY29">
        <f>((0.06/0.115)*100)</f>
        <v>52.173913043478258</v>
      </c>
      <c r="BA29">
        <f>((0.045/0.105)*100)</f>
        <v>42.857142857142854</v>
      </c>
      <c r="BB29">
        <f>((0.045/0.115)*100)</f>
        <v>39.130434782608688</v>
      </c>
      <c r="BC29">
        <f>((0.05/0.11)*100)</f>
        <v>45.45454545454546</v>
      </c>
      <c r="BD29">
        <f>((0.055/0.115)*100)</f>
        <v>47.826086956521735</v>
      </c>
      <c r="BF29">
        <f>ABS($B$29-$D$29)</f>
        <v>1.5965530000000001</v>
      </c>
      <c r="BG29">
        <f>ABS($F$29-$H$29)</f>
        <v>3.6255850000000001</v>
      </c>
      <c r="BL29">
        <f>SQRT((ABS($A$29-$E$29)^2+(ABS($B$29-$F$29)^2)))</f>
        <v>4.1790334001117913</v>
      </c>
      <c r="BM29">
        <f>SQRT((ABS($C$29-$G$29)^2+(ABS($D$29-$H$29)^2)))</f>
        <v>1.7621021098463612</v>
      </c>
      <c r="BO29">
        <f>SQRT((ABS($A$29-$G$29)^2+(ABS($B$29-$H$29)^2)))</f>
        <v>6.0694001562527511</v>
      </c>
      <c r="BP29">
        <f>SQRT((ABS($C$29-$E$29)^2+(ABS($D$29-$F$29)^2)))</f>
        <v>2.5722663907161709</v>
      </c>
      <c r="BS29">
        <f>DEGREES(ACOS((17.6497280085729^2+19.8746397246209^2-4.44903205972939^2)/(2*17.6497280085729*19.8746397246209)))</f>
        <v>11.807096803819164</v>
      </c>
      <c r="BU29">
        <v>12</v>
      </c>
      <c r="BV29">
        <v>9</v>
      </c>
      <c r="BW29">
        <v>2</v>
      </c>
      <c r="BX29">
        <v>3</v>
      </c>
      <c r="BY29">
        <v>14</v>
      </c>
      <c r="BZ29">
        <v>9</v>
      </c>
      <c r="CA29">
        <v>5</v>
      </c>
      <c r="CB29">
        <v>3</v>
      </c>
      <c r="CC29">
        <v>12</v>
      </c>
      <c r="CD29">
        <v>3</v>
      </c>
      <c r="CE29">
        <v>5</v>
      </c>
      <c r="CF29">
        <v>10</v>
      </c>
      <c r="CG29">
        <v>12</v>
      </c>
      <c r="CH29">
        <v>5</v>
      </c>
      <c r="CI29">
        <v>4</v>
      </c>
      <c r="CJ29">
        <v>10</v>
      </c>
      <c r="CL29">
        <v>9</v>
      </c>
      <c r="CM29">
        <v>6</v>
      </c>
      <c r="CN29">
        <v>0</v>
      </c>
      <c r="CO29">
        <v>0</v>
      </c>
      <c r="CP29">
        <v>9</v>
      </c>
      <c r="CQ29">
        <v>6</v>
      </c>
      <c r="CR29">
        <v>1</v>
      </c>
      <c r="CS29">
        <v>0</v>
      </c>
      <c r="CT29">
        <v>10</v>
      </c>
      <c r="CU29">
        <v>0</v>
      </c>
      <c r="CV29">
        <v>1</v>
      </c>
      <c r="CW29">
        <v>9</v>
      </c>
      <c r="CX29">
        <v>11</v>
      </c>
      <c r="CY29">
        <v>2</v>
      </c>
      <c r="CZ29">
        <v>0</v>
      </c>
      <c r="DA29">
        <v>9</v>
      </c>
      <c r="DC29">
        <f>((9/12)*100)</f>
        <v>75</v>
      </c>
      <c r="DD29">
        <f>((2/12)*100)</f>
        <v>16.666666666666664</v>
      </c>
      <c r="DE29">
        <f>((3/12)*100)</f>
        <v>25</v>
      </c>
      <c r="DF29">
        <f>((9/14)*100)</f>
        <v>64.285714285714292</v>
      </c>
      <c r="DG29">
        <f>((5/14)*100)</f>
        <v>35.714285714285715</v>
      </c>
      <c r="DH29">
        <f>((3/14)*100)</f>
        <v>21.428571428571427</v>
      </c>
      <c r="DI29">
        <f>((3/12)*100)</f>
        <v>25</v>
      </c>
      <c r="DJ29">
        <f>((5/12)*100)</f>
        <v>41.666666666666671</v>
      </c>
      <c r="DK29">
        <f>((10/12)*100)</f>
        <v>83.333333333333343</v>
      </c>
      <c r="DL29">
        <f>((5/12)*100)</f>
        <v>41.666666666666671</v>
      </c>
      <c r="DM29">
        <f>((4/12)*100)</f>
        <v>33.333333333333329</v>
      </c>
      <c r="DN29">
        <f>((10/12)*100)</f>
        <v>83.333333333333343</v>
      </c>
      <c r="DP29">
        <f>((6/9)*100)</f>
        <v>66.666666666666657</v>
      </c>
      <c r="DQ29">
        <f>((0/9)*100)</f>
        <v>0</v>
      </c>
      <c r="DR29">
        <f>((0/9)*100)</f>
        <v>0</v>
      </c>
      <c r="DS29">
        <f>((6/9)*100)</f>
        <v>66.666666666666657</v>
      </c>
      <c r="DT29">
        <f>((1/9)*100)</f>
        <v>11.111111111111111</v>
      </c>
      <c r="DU29">
        <f>((0/9)*100)</f>
        <v>0</v>
      </c>
      <c r="DV29">
        <f>((0/10)*100)</f>
        <v>0</v>
      </c>
      <c r="DW29">
        <f>((1/10)*100)</f>
        <v>10</v>
      </c>
      <c r="DX29">
        <f>((9/10)*100)</f>
        <v>90</v>
      </c>
      <c r="DY29">
        <f>((2/11)*100)</f>
        <v>18.181818181818183</v>
      </c>
      <c r="DZ29">
        <f>((0/11)*100)</f>
        <v>0</v>
      </c>
      <c r="EA29">
        <f>((9/11)*100)</f>
        <v>81.818181818181827</v>
      </c>
    </row>
    <row r="30" spans="1:131" x14ac:dyDescent="0.25">
      <c r="A30">
        <v>73.451334000000003</v>
      </c>
      <c r="B30">
        <v>5.5587569999999999</v>
      </c>
      <c r="C30">
        <v>68.201351000000017</v>
      </c>
      <c r="D30">
        <v>6.9346360000000002</v>
      </c>
      <c r="E30">
        <v>70.473589000000004</v>
      </c>
      <c r="F30">
        <v>4.6731569999999998</v>
      </c>
      <c r="G30">
        <v>66.601886000000007</v>
      </c>
      <c r="H30">
        <v>8.4970169999999996</v>
      </c>
      <c r="K30">
        <f>(12/200)</f>
        <v>0.06</v>
      </c>
      <c r="L30">
        <f>(13/200)</f>
        <v>6.5000000000000002E-2</v>
      </c>
      <c r="M30">
        <f>(13/200)</f>
        <v>6.5000000000000002E-2</v>
      </c>
      <c r="N30">
        <f>(13/200)</f>
        <v>6.5000000000000002E-2</v>
      </c>
      <c r="P30">
        <f>(9/200)</f>
        <v>4.4999999999999998E-2</v>
      </c>
      <c r="Q30">
        <f>(8/200)</f>
        <v>0.04</v>
      </c>
      <c r="R30">
        <f>(10/200)</f>
        <v>0.05</v>
      </c>
      <c r="S30">
        <f>(10/200)</f>
        <v>0.05</v>
      </c>
      <c r="U30">
        <f>0.06+0.045</f>
        <v>0.105</v>
      </c>
      <c r="V30">
        <f>0.065+0.04</f>
        <v>0.10500000000000001</v>
      </c>
      <c r="W30">
        <f>0.065+0.05</f>
        <v>0.115</v>
      </c>
      <c r="X30">
        <f>0.065+0.05</f>
        <v>0.115</v>
      </c>
      <c r="Z30">
        <f>SQRT((ABS($A$31-$A$30)^2+(ABS($B$31-$B$30)^2)))</f>
        <v>23.72271539397909</v>
      </c>
      <c r="AA30">
        <f>SQRT((ABS($C$31-$C$30)^2+(ABS($D$31-$D$30)^2)))</f>
        <v>23.021638294921441</v>
      </c>
      <c r="AB30">
        <f>SQRT((ABS($E$31-$E$30)^2+(ABS($F$31-$F$30)^2)))</f>
        <v>24.779992476514305</v>
      </c>
      <c r="AC30">
        <f>SQRT((ABS($G$31-$G$30)^2+(ABS($H$31-$H$30)^2)))</f>
        <v>22.763618324857976</v>
      </c>
      <c r="AJ30">
        <f>1/0.105</f>
        <v>9.5238095238095237</v>
      </c>
      <c r="AK30">
        <f>1/0.105</f>
        <v>9.5238095238095237</v>
      </c>
      <c r="AL30">
        <f>1/0.115</f>
        <v>8.695652173913043</v>
      </c>
      <c r="AM30">
        <f>1/0.115</f>
        <v>8.695652173913043</v>
      </c>
      <c r="AO30">
        <f>$Z30/$U30</f>
        <v>225.93062279980086</v>
      </c>
      <c r="AP30">
        <f>$AA30/$V30</f>
        <v>219.25369804687085</v>
      </c>
      <c r="AQ30">
        <f>$AB30/$W30</f>
        <v>215.47819544795047</v>
      </c>
      <c r="AR30">
        <f>$AC30/$X30</f>
        <v>197.94450717267804</v>
      </c>
      <c r="AV30">
        <f>((0.06/0.105)*100)</f>
        <v>57.142857142857139</v>
      </c>
      <c r="AW30">
        <f>((0.065/0.105)*100)</f>
        <v>61.904761904761905</v>
      </c>
      <c r="AX30">
        <f>((0.065/0.115)*100)</f>
        <v>56.521739130434781</v>
      </c>
      <c r="AY30">
        <f>((0.065/0.115)*100)</f>
        <v>56.521739130434781</v>
      </c>
      <c r="BA30">
        <f>((0.045/0.105)*100)</f>
        <v>42.857142857142854</v>
      </c>
      <c r="BB30">
        <f>((0.04/0.105)*100)</f>
        <v>38.095238095238102</v>
      </c>
      <c r="BC30">
        <f>((0.05/0.115)*100)</f>
        <v>43.478260869565219</v>
      </c>
      <c r="BD30">
        <f>((0.05/0.115)*100)</f>
        <v>43.478260869565219</v>
      </c>
      <c r="BF30">
        <f>ABS($B$30-$D$30)</f>
        <v>1.3758790000000003</v>
      </c>
      <c r="BG30">
        <f>ABS($F$30-$H$30)</f>
        <v>3.8238599999999998</v>
      </c>
      <c r="BL30">
        <f>SQRT((ABS($A$30-$E$30)^2+(ABS($B$30-$F$30)^2)))</f>
        <v>3.1066465272098456</v>
      </c>
      <c r="BM30">
        <f>SQRT((ABS($C$30-$G$30)^2+(ABS($D$30-$H$30)^2)))</f>
        <v>2.2359165179822855</v>
      </c>
      <c r="BO30">
        <f>SQRT((ABS($A$30-$G$30)^2+(ABS($B$30-$H$30)^2)))</f>
        <v>7.4530738445492366</v>
      </c>
      <c r="BP30">
        <f>SQRT((ABS($C$30-$E$30)^2+(ABS($D$30-$F$30)^2)))</f>
        <v>3.2058310616882082</v>
      </c>
      <c r="BR30">
        <f>DEGREES(ACOS((5.46543923556351^2+21.5020112483748^2-17.6497280085729^2)/(2*5.46543923556351*21.5020112483748)))</f>
        <v>39.754115344911476</v>
      </c>
      <c r="BS30">
        <f>DEGREES(ACOS((19.5542536827359^2+22.4970816206543^2-5.02960134349931^2)/(2*19.5542536827359*22.4970816206543)))</f>
        <v>11.159856921402985</v>
      </c>
      <c r="BU30">
        <v>12</v>
      </c>
      <c r="BV30">
        <v>8</v>
      </c>
      <c r="BW30">
        <v>3</v>
      </c>
      <c r="BX30">
        <v>5</v>
      </c>
      <c r="BY30">
        <v>13</v>
      </c>
      <c r="BZ30">
        <v>8</v>
      </c>
      <c r="CA30">
        <v>4</v>
      </c>
      <c r="CB30">
        <v>3</v>
      </c>
      <c r="CC30">
        <v>13</v>
      </c>
      <c r="CD30">
        <v>4</v>
      </c>
      <c r="CE30">
        <v>4</v>
      </c>
      <c r="CF30">
        <v>11</v>
      </c>
      <c r="CG30">
        <v>13</v>
      </c>
      <c r="CH30">
        <v>6</v>
      </c>
      <c r="CI30">
        <v>3</v>
      </c>
      <c r="CJ30">
        <v>11</v>
      </c>
      <c r="CL30">
        <v>9</v>
      </c>
      <c r="CM30">
        <v>4</v>
      </c>
      <c r="CN30">
        <v>0</v>
      </c>
      <c r="CO30">
        <v>2</v>
      </c>
      <c r="CP30">
        <v>8</v>
      </c>
      <c r="CQ30">
        <v>4</v>
      </c>
      <c r="CR30">
        <v>1</v>
      </c>
      <c r="CS30">
        <v>0</v>
      </c>
      <c r="CT30">
        <v>10</v>
      </c>
      <c r="CU30">
        <v>1</v>
      </c>
      <c r="CV30">
        <v>1</v>
      </c>
      <c r="CW30">
        <v>8</v>
      </c>
      <c r="CX30">
        <v>10</v>
      </c>
      <c r="CY30">
        <v>3</v>
      </c>
      <c r="CZ30">
        <v>0</v>
      </c>
      <c r="DA30">
        <v>8</v>
      </c>
      <c r="DC30">
        <f>((8/12)*100)</f>
        <v>66.666666666666657</v>
      </c>
      <c r="DD30">
        <f>((3/12)*100)</f>
        <v>25</v>
      </c>
      <c r="DE30">
        <f>((5/12)*100)</f>
        <v>41.666666666666671</v>
      </c>
      <c r="DF30">
        <f>((8/13)*100)</f>
        <v>61.53846153846154</v>
      </c>
      <c r="DG30">
        <f>((4/13)*100)</f>
        <v>30.76923076923077</v>
      </c>
      <c r="DH30">
        <f>((3/13)*100)</f>
        <v>23.076923076923077</v>
      </c>
      <c r="DI30">
        <f>((4/13)*100)</f>
        <v>30.76923076923077</v>
      </c>
      <c r="DJ30">
        <f>((4/13)*100)</f>
        <v>30.76923076923077</v>
      </c>
      <c r="DK30">
        <f>((11/13)*100)</f>
        <v>84.615384615384613</v>
      </c>
      <c r="DL30">
        <f>((6/13)*100)</f>
        <v>46.153846153846153</v>
      </c>
      <c r="DM30">
        <f>((3/13)*100)</f>
        <v>23.076923076923077</v>
      </c>
      <c r="DN30">
        <f>((11/13)*100)</f>
        <v>84.615384615384613</v>
      </c>
      <c r="DP30">
        <f>((4/9)*100)</f>
        <v>44.444444444444443</v>
      </c>
      <c r="DQ30">
        <f>((0/9)*100)</f>
        <v>0</v>
      </c>
      <c r="DR30">
        <f>((2/9)*100)</f>
        <v>22.222222222222221</v>
      </c>
      <c r="DS30">
        <f>((4/8)*100)</f>
        <v>50</v>
      </c>
      <c r="DT30">
        <f>((1/8)*100)</f>
        <v>12.5</v>
      </c>
      <c r="DU30">
        <f>((0/8)*100)</f>
        <v>0</v>
      </c>
      <c r="DV30">
        <f>((1/10)*100)</f>
        <v>10</v>
      </c>
      <c r="DW30">
        <f>((1/10)*100)</f>
        <v>10</v>
      </c>
      <c r="DX30">
        <f>((8/10)*100)</f>
        <v>80</v>
      </c>
      <c r="DY30">
        <f>((3/10)*100)</f>
        <v>30</v>
      </c>
      <c r="DZ30">
        <f>((0/10)*100)</f>
        <v>0</v>
      </c>
      <c r="EA30">
        <f>((8/10)*100)</f>
        <v>80</v>
      </c>
    </row>
    <row r="31" spans="1:131" x14ac:dyDescent="0.25">
      <c r="A31">
        <v>49.73334100000001</v>
      </c>
      <c r="B31">
        <v>6.0320790000000004</v>
      </c>
      <c r="C31">
        <v>45.196598000000009</v>
      </c>
      <c r="D31">
        <v>7.8162079999999996</v>
      </c>
      <c r="E31">
        <v>45.695980000000013</v>
      </c>
      <c r="F31">
        <v>5.0168419999999996</v>
      </c>
      <c r="G31">
        <v>43.845283000000009</v>
      </c>
      <c r="H31">
        <v>9.0621179999999999</v>
      </c>
      <c r="K31">
        <f>(10/200)</f>
        <v>0.05</v>
      </c>
      <c r="P31">
        <f>(10/200)</f>
        <v>0.05</v>
      </c>
      <c r="Q31">
        <f>(10/200)</f>
        <v>0.05</v>
      </c>
      <c r="U31">
        <f>0.05+0.05</f>
        <v>0.1</v>
      </c>
      <c r="Z31">
        <f>SQRT((ABS($A$32-$A$31)^2+(ABS($B$32-$B$31)^2)))</f>
        <v>19.183915343894455</v>
      </c>
      <c r="AJ31">
        <f>1/0.1</f>
        <v>10</v>
      </c>
      <c r="AO31">
        <f>$Z31/$U31</f>
        <v>191.83915343894455</v>
      </c>
      <c r="AV31">
        <f>((0.05/0.1)*100)</f>
        <v>50</v>
      </c>
      <c r="BA31">
        <f>((0.05/0.1)*100)</f>
        <v>50</v>
      </c>
      <c r="BF31">
        <f>ABS($B$31-$D$31)</f>
        <v>1.7841289999999992</v>
      </c>
      <c r="BG31">
        <f>ABS($F$31-$H$31)</f>
        <v>4.0452760000000003</v>
      </c>
      <c r="BI31">
        <v>3.7889010000000001</v>
      </c>
      <c r="BJ31">
        <v>2.3468174999999993</v>
      </c>
      <c r="BL31">
        <f>SQRT((ABS($A$31-$E$31)^2+(ABS($B$31-$F$31)^2)))</f>
        <v>4.1630505654495691</v>
      </c>
      <c r="BO31">
        <f>SQRT((ABS($A$31-$G$31)^2+(ABS($B$31-$H$31)^2)))</f>
        <v>6.6219606879597981</v>
      </c>
      <c r="BP31">
        <f>SQRT((ABS($C$31-$E$31)^2+(ABS($D$31-$F$31)^2)))</f>
        <v>2.8435598083880711</v>
      </c>
      <c r="BR31">
        <f>DEGREES(ACOS((4.44903205972939^2+21.6504116541688^2-19.5542536827359^2)/(2*4.44903205972939*21.6504116541688)))</f>
        <v>56.558291812649387</v>
      </c>
      <c r="BS31">
        <f>DEGREES(ACOS((21.5084241897751^2+23.0876360547355^2-4.17691234305389^2)/(2*21.5084241897751*23.0876360547355)))</f>
        <v>9.9548475148540678</v>
      </c>
      <c r="BU31">
        <v>10</v>
      </c>
      <c r="BV31">
        <v>5</v>
      </c>
      <c r="BW31">
        <v>4</v>
      </c>
      <c r="BX31">
        <v>6</v>
      </c>
      <c r="CL31">
        <v>10</v>
      </c>
      <c r="CM31">
        <v>5</v>
      </c>
      <c r="CN31">
        <v>1</v>
      </c>
      <c r="CO31">
        <v>3</v>
      </c>
      <c r="CP31">
        <v>10</v>
      </c>
      <c r="CQ31">
        <v>5</v>
      </c>
      <c r="CR31">
        <v>1</v>
      </c>
      <c r="CS31">
        <v>0</v>
      </c>
      <c r="DC31">
        <f>((5/10)*100)</f>
        <v>50</v>
      </c>
      <c r="DD31">
        <f>((4/10)*100)</f>
        <v>40</v>
      </c>
      <c r="DE31">
        <f>((6/10)*100)</f>
        <v>60</v>
      </c>
      <c r="DP31">
        <f>((5/10)*100)</f>
        <v>50</v>
      </c>
      <c r="DQ31">
        <f>((1/10)*100)</f>
        <v>10</v>
      </c>
      <c r="DR31">
        <f>((3/10)*100)</f>
        <v>30</v>
      </c>
      <c r="DS31">
        <f>((5/10)*100)</f>
        <v>50</v>
      </c>
      <c r="DT31">
        <f>((1/10)*100)</f>
        <v>10</v>
      </c>
      <c r="DU31">
        <f>((0/10)*100)</f>
        <v>0</v>
      </c>
    </row>
    <row r="32" spans="1:131" x14ac:dyDescent="0.25">
      <c r="A32">
        <v>30.584144000000009</v>
      </c>
      <c r="B32">
        <v>7.1857090000000001</v>
      </c>
      <c r="BR32">
        <f>DEGREES(ACOS((5.02960134349931^2+24.4850849786946^2-21.5084241897751^2)/(2*5.02960134349931*24.4850849786946)))</f>
        <v>48.809748708364836</v>
      </c>
      <c r="BS32">
        <f>DEGREES(ACOS((29.3116679192378^2+31.3378257784328^2-4.46316797587823^2)/(2*29.3116679192378*31.3378257784328)))</f>
        <v>7.5233008617940236</v>
      </c>
    </row>
    <row r="33" spans="1:131" x14ac:dyDescent="0.25">
      <c r="A33" t="s">
        <v>22</v>
      </c>
      <c r="B33" t="s">
        <v>22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BR33">
        <f>DEGREES(ACOS((4.17691234305389^2+30.7567389801762^2-29.3116679192378^2)/(2*4.17691234305389*30.7567389801762)))</f>
        <v>66.062410336241498</v>
      </c>
      <c r="BS33">
        <f>DEGREES(ACOS((25.1578192043321^2+26.3692536120663^2-4.07478738112175^2)/(2*25.1578192043321*26.3692536120663)))</f>
        <v>8.6628560369669039</v>
      </c>
    </row>
    <row r="34" spans="1:131" x14ac:dyDescent="0.25">
      <c r="A34">
        <v>235.12779699999999</v>
      </c>
      <c r="B34">
        <v>6.5414909999999997</v>
      </c>
      <c r="C34">
        <v>228.934134</v>
      </c>
      <c r="D34">
        <v>7.437119</v>
      </c>
      <c r="E34">
        <v>234.912846</v>
      </c>
      <c r="F34">
        <v>5.0857020000000004</v>
      </c>
      <c r="G34">
        <v>230.74827999999999</v>
      </c>
      <c r="H34">
        <v>8.6251110000000004</v>
      </c>
      <c r="K34">
        <f>(13/200)</f>
        <v>6.5000000000000002E-2</v>
      </c>
      <c r="L34">
        <f>(13/200)</f>
        <v>6.5000000000000002E-2</v>
      </c>
      <c r="M34">
        <f>(13/200)</f>
        <v>6.5000000000000002E-2</v>
      </c>
      <c r="N34">
        <f>(13/200)</f>
        <v>6.5000000000000002E-2</v>
      </c>
      <c r="P34">
        <f>(13/200)</f>
        <v>6.5000000000000002E-2</v>
      </c>
      <c r="Q34">
        <f>(11/200)</f>
        <v>5.5E-2</v>
      </c>
      <c r="R34">
        <f>(12/200)</f>
        <v>0.06</v>
      </c>
      <c r="S34">
        <f>(10/200)</f>
        <v>0.05</v>
      </c>
      <c r="U34">
        <f>0.065+0.065</f>
        <v>0.13</v>
      </c>
      <c r="V34">
        <f>0.065+0.055</f>
        <v>0.12</v>
      </c>
      <c r="W34">
        <f>0.065+0.06</f>
        <v>0.125</v>
      </c>
      <c r="X34">
        <f>0.065+0.05</f>
        <v>0.115</v>
      </c>
      <c r="Z34">
        <f>SQRT((ABS($A$35-$A$34)^2+(ABS($B$35-$B$34)^2)))</f>
        <v>19.367363605305822</v>
      </c>
      <c r="AA34">
        <f>SQRT((ABS($C$35-$C$34)^2+(ABS($D$35-$D$34)^2)))</f>
        <v>18.851976421705277</v>
      </c>
      <c r="AB34">
        <f>SQRT((ABS($E$35-$E$34)^2+(ABS($F$35-$F$34)^2)))</f>
        <v>21.502011248374799</v>
      </c>
      <c r="AC34">
        <f>SQRT((ABS($G$35-$G$34)^2+(ABS($H$35-$H$34)^2)))</f>
        <v>19.874639724620938</v>
      </c>
      <c r="AJ34">
        <f>1/0.13</f>
        <v>7.6923076923076916</v>
      </c>
      <c r="AK34">
        <f>1/0.12</f>
        <v>8.3333333333333339</v>
      </c>
      <c r="AL34">
        <f>1/0.125</f>
        <v>8</v>
      </c>
      <c r="AM34">
        <f>1/0.115</f>
        <v>8.695652173913043</v>
      </c>
      <c r="AO34">
        <f>$Z34/$U34</f>
        <v>148.97972004081402</v>
      </c>
      <c r="AP34">
        <f>$AA34/$V34</f>
        <v>157.09980351421066</v>
      </c>
      <c r="AQ34">
        <f>$AB34/$W34</f>
        <v>172.0160899869984</v>
      </c>
      <c r="AR34">
        <f>$AC34/$X34</f>
        <v>172.82295412713859</v>
      </c>
      <c r="AV34">
        <f>((0.065/0.13)*100)</f>
        <v>50</v>
      </c>
      <c r="AW34">
        <f>((0.065/0.12)*100)</f>
        <v>54.166666666666671</v>
      </c>
      <c r="AX34">
        <f>((0.065/0.125)*100)</f>
        <v>52</v>
      </c>
      <c r="AY34">
        <f>((0.065/0.115)*100)</f>
        <v>56.521739130434781</v>
      </c>
      <c r="BA34">
        <f>((0.065/0.13)*100)</f>
        <v>50</v>
      </c>
      <c r="BB34">
        <f>((0.055/0.12)*100)</f>
        <v>45.833333333333336</v>
      </c>
      <c r="BC34">
        <f>((0.06/0.125)*100)</f>
        <v>48</v>
      </c>
      <c r="BD34">
        <f>((0.05/0.115)*100)</f>
        <v>43.478260869565219</v>
      </c>
      <c r="BF34">
        <f>ABS($B$34-$D$34)</f>
        <v>0.89562800000000031</v>
      </c>
      <c r="BG34">
        <f>ABS($F$34-$H$34)</f>
        <v>3.539409</v>
      </c>
      <c r="BL34">
        <f>SQRT((ABS($A$34-$E$34)^2+(ABS($B$34-$F$34)^2)))</f>
        <v>1.4715724735540523</v>
      </c>
      <c r="BM34">
        <f>SQRT((ABS($C$34-$G$34)^2+(ABS($D$34-$H$34)^2)))</f>
        <v>2.1685134773341805</v>
      </c>
      <c r="BO34">
        <f>SQRT((ABS($A$34-$G$34)^2+(ABS($B$34-$H$34)^2)))</f>
        <v>4.8499114896757591</v>
      </c>
      <c r="BP34">
        <f>SQRT((ABS($C$34-$E$34)^2+(ABS($D$34-$F$34)^2)))</f>
        <v>6.4244967963905948</v>
      </c>
      <c r="BR34">
        <f>DEGREES(ACOS((4.46316797587823^2+27.6340138242968^2-25.1578192043321^2)/(2*4.46316797587823*27.6340138242968)))</f>
        <v>52.359556551543747</v>
      </c>
      <c r="BS34">
        <f>DEGREES(ACOS((20.9203286068791^2+22.7489210810103^2-3.90889365135712^2)/(2*20.9203286068791*22.7489210810103)))</f>
        <v>9.083156275529003</v>
      </c>
      <c r="BU34">
        <v>13</v>
      </c>
      <c r="BV34">
        <v>7</v>
      </c>
      <c r="BW34">
        <v>1</v>
      </c>
      <c r="BX34">
        <v>5</v>
      </c>
      <c r="BY34">
        <v>13</v>
      </c>
      <c r="BZ34">
        <v>7</v>
      </c>
      <c r="CA34">
        <v>7</v>
      </c>
      <c r="CB34">
        <v>4</v>
      </c>
      <c r="CC34">
        <v>13</v>
      </c>
      <c r="CD34">
        <v>3</v>
      </c>
      <c r="CE34">
        <v>7</v>
      </c>
      <c r="CF34">
        <v>10</v>
      </c>
      <c r="CG34">
        <v>13</v>
      </c>
      <c r="CH34">
        <v>5</v>
      </c>
      <c r="CI34">
        <v>4</v>
      </c>
      <c r="CJ34">
        <v>10</v>
      </c>
      <c r="CL34">
        <v>13</v>
      </c>
      <c r="CM34">
        <v>5</v>
      </c>
      <c r="CN34">
        <v>0</v>
      </c>
      <c r="CO34">
        <v>0</v>
      </c>
      <c r="CP34">
        <v>11</v>
      </c>
      <c r="CQ34">
        <v>5</v>
      </c>
      <c r="CR34">
        <v>6</v>
      </c>
      <c r="CS34">
        <v>1</v>
      </c>
      <c r="CT34">
        <v>12</v>
      </c>
      <c r="CU34">
        <v>0</v>
      </c>
      <c r="CV34">
        <v>6</v>
      </c>
      <c r="CW34">
        <v>7</v>
      </c>
      <c r="CX34">
        <v>10</v>
      </c>
      <c r="CY34">
        <v>2</v>
      </c>
      <c r="CZ34">
        <v>1</v>
      </c>
      <c r="DA34">
        <v>7</v>
      </c>
      <c r="DC34">
        <f>((7/13)*100)</f>
        <v>53.846153846153847</v>
      </c>
      <c r="DD34">
        <f>((1/13)*100)</f>
        <v>7.6923076923076925</v>
      </c>
      <c r="DE34">
        <f>((5/13)*100)</f>
        <v>38.461538461538467</v>
      </c>
      <c r="DF34">
        <f>((7/13)*100)</f>
        <v>53.846153846153847</v>
      </c>
      <c r="DG34">
        <f>((7/13)*100)</f>
        <v>53.846153846153847</v>
      </c>
      <c r="DH34">
        <f>((4/13)*100)</f>
        <v>30.76923076923077</v>
      </c>
      <c r="DI34">
        <f>((3/13)*100)</f>
        <v>23.076923076923077</v>
      </c>
      <c r="DJ34">
        <f>((7/13)*100)</f>
        <v>53.846153846153847</v>
      </c>
      <c r="DK34">
        <f>((10/13)*100)</f>
        <v>76.923076923076934</v>
      </c>
      <c r="DL34">
        <f>((5/13)*100)</f>
        <v>38.461538461538467</v>
      </c>
      <c r="DM34">
        <f>((4/13)*100)</f>
        <v>30.76923076923077</v>
      </c>
      <c r="DN34">
        <f>((10/13)*100)</f>
        <v>76.923076923076934</v>
      </c>
      <c r="DP34">
        <f>((5/13)*100)</f>
        <v>38.461538461538467</v>
      </c>
      <c r="DQ34">
        <f>((0/13)*100)</f>
        <v>0</v>
      </c>
      <c r="DR34">
        <f>((0/13)*100)</f>
        <v>0</v>
      </c>
      <c r="DS34">
        <f>((5/11)*100)</f>
        <v>45.454545454545453</v>
      </c>
      <c r="DT34">
        <f>((6/11)*100)</f>
        <v>54.54545454545454</v>
      </c>
      <c r="DU34">
        <f>((1/11)*100)</f>
        <v>9.0909090909090917</v>
      </c>
      <c r="DV34">
        <f>((0/12)*100)</f>
        <v>0</v>
      </c>
      <c r="DW34">
        <f>((6/12)*100)</f>
        <v>50</v>
      </c>
      <c r="DX34">
        <f>((7/12)*100)</f>
        <v>58.333333333333336</v>
      </c>
      <c r="DY34">
        <f>((2/10)*100)</f>
        <v>20</v>
      </c>
      <c r="DZ34">
        <f>((1/10)*100)</f>
        <v>10</v>
      </c>
      <c r="EA34">
        <f>((7/10)*100)</f>
        <v>70</v>
      </c>
    </row>
    <row r="35" spans="1:131" x14ac:dyDescent="0.25">
      <c r="A35">
        <v>215.760752</v>
      </c>
      <c r="B35">
        <v>6.6525809999999996</v>
      </c>
      <c r="C35">
        <v>210.09825000000001</v>
      </c>
      <c r="D35">
        <v>8.2158929999999994</v>
      </c>
      <c r="E35">
        <v>213.41203999999999</v>
      </c>
      <c r="F35">
        <v>5.3133619999999997</v>
      </c>
      <c r="G35">
        <v>210.87662</v>
      </c>
      <c r="H35">
        <v>8.9692519999999991</v>
      </c>
      <c r="K35">
        <f>(12/200)</f>
        <v>0.06</v>
      </c>
      <c r="L35">
        <f>(14/200)</f>
        <v>7.0000000000000007E-2</v>
      </c>
      <c r="M35">
        <f>(13/200)</f>
        <v>6.5000000000000002E-2</v>
      </c>
      <c r="N35">
        <f>(12/200)</f>
        <v>0.06</v>
      </c>
      <c r="P35">
        <f>(10/200)</f>
        <v>0.05</v>
      </c>
      <c r="Q35">
        <f>(9/200)</f>
        <v>4.4999999999999998E-2</v>
      </c>
      <c r="R35">
        <f>(9/200)</f>
        <v>4.4999999999999998E-2</v>
      </c>
      <c r="S35">
        <f>(9/200)</f>
        <v>4.4999999999999998E-2</v>
      </c>
      <c r="U35">
        <f>0.06+0.05</f>
        <v>0.11</v>
      </c>
      <c r="V35">
        <f>0.07+0.045</f>
        <v>0.115</v>
      </c>
      <c r="W35">
        <f>0.065+0.045</f>
        <v>0.11</v>
      </c>
      <c r="X35">
        <f>0.06+0.045</f>
        <v>0.105</v>
      </c>
      <c r="Z35">
        <f>SQRT((ABS($A$36-$A$35)^2+(ABS($B$36-$B$35)^2)))</f>
        <v>21.637316799719965</v>
      </c>
      <c r="AA35">
        <f>SQRT((ABS($C$36-$C$35)^2+(ABS($D$36-$D$35)^2)))</f>
        <v>22.100244722336292</v>
      </c>
      <c r="AB35">
        <f>SQRT((ABS($E$36-$E$35)^2+(ABS($F$36-$F$35)^2)))</f>
        <v>21.650411654168813</v>
      </c>
      <c r="AC35">
        <f>SQRT((ABS($G$36-$G$35)^2+(ABS($H$36-$H$35)^2)))</f>
        <v>22.497081620654299</v>
      </c>
      <c r="AJ35">
        <f>1/0.11</f>
        <v>9.0909090909090917</v>
      </c>
      <c r="AK35">
        <f>1/0.115</f>
        <v>8.695652173913043</v>
      </c>
      <c r="AL35">
        <f>1/0.11</f>
        <v>9.0909090909090917</v>
      </c>
      <c r="AM35">
        <f>1/0.105</f>
        <v>9.5238095238095237</v>
      </c>
      <c r="AO35">
        <f>$Z35/$U35</f>
        <v>196.70287999745423</v>
      </c>
      <c r="AP35">
        <f>$AA35/$V35</f>
        <v>192.17604106379383</v>
      </c>
      <c r="AQ35">
        <f>$AB35/$W35</f>
        <v>196.82192412880738</v>
      </c>
      <c r="AR35">
        <f>$AC35/$X35</f>
        <v>214.25792019670763</v>
      </c>
      <c r="AV35">
        <f>((0.06/0.11)*100)</f>
        <v>54.54545454545454</v>
      </c>
      <c r="AW35">
        <f>((0.07/0.115)*100)</f>
        <v>60.869565217391312</v>
      </c>
      <c r="AX35">
        <f>((0.065/0.11)*100)</f>
        <v>59.090909090909093</v>
      </c>
      <c r="AY35">
        <f>((0.06/0.105)*100)</f>
        <v>57.142857142857139</v>
      </c>
      <c r="BA35">
        <f>((0.05/0.11)*100)</f>
        <v>45.45454545454546</v>
      </c>
      <c r="BB35">
        <f>((0.045/0.115)*100)</f>
        <v>39.130434782608688</v>
      </c>
      <c r="BC35">
        <f>((0.045/0.11)*100)</f>
        <v>40.909090909090907</v>
      </c>
      <c r="BD35">
        <f>((0.045/0.105)*100)</f>
        <v>42.857142857142854</v>
      </c>
      <c r="BF35">
        <f>ABS($B$35-$D$35)</f>
        <v>1.5633119999999998</v>
      </c>
      <c r="BG35">
        <f>ABS($F$35-$H$35)</f>
        <v>3.6558899999999994</v>
      </c>
      <c r="BL35">
        <f>SQRT((ABS($A$35-$E$35)^2+(ABS($B$35-$F$35)^2)))</f>
        <v>2.7036929538882606</v>
      </c>
      <c r="BM35">
        <f>SQRT((ABS($C$35-$G$35)^2+(ABS($D$35-$H$35)^2)))</f>
        <v>1.0832403425745334</v>
      </c>
      <c r="BO35">
        <f>SQRT((ABS($A$35-$G$35)^2+(ABS($B$35-$H$35)^2)))</f>
        <v>5.4057108612711557</v>
      </c>
      <c r="BP35">
        <f>SQRT((ABS($C$35-$E$35)^2+(ABS($D$35-$F$35)^2)))</f>
        <v>4.4052117281761713</v>
      </c>
      <c r="BR35">
        <f>DEGREES(ACOS((27.4538578405327^2+25.8154120374085^2-3.64824563561844^2)/(2*27.4538578405327*25.8154120374085)))</f>
        <v>7.0197469306607534</v>
      </c>
      <c r="BS35">
        <f>DEGREES(ACOS((17.8964876460003^2+20.661794966764^2-4.63492908315219^2)/(2*17.8964876460003*20.661794966764)))</f>
        <v>11.100276304790132</v>
      </c>
      <c r="BU35">
        <v>12</v>
      </c>
      <c r="BV35">
        <v>7</v>
      </c>
      <c r="BW35">
        <v>3</v>
      </c>
      <c r="BX35">
        <v>5</v>
      </c>
      <c r="BY35">
        <v>14</v>
      </c>
      <c r="BZ35">
        <v>7</v>
      </c>
      <c r="CA35">
        <v>8</v>
      </c>
      <c r="CB35">
        <v>5</v>
      </c>
      <c r="CC35">
        <v>13</v>
      </c>
      <c r="CD35">
        <v>3</v>
      </c>
      <c r="CE35">
        <v>8</v>
      </c>
      <c r="CF35">
        <v>10</v>
      </c>
      <c r="CG35">
        <v>12</v>
      </c>
      <c r="CH35">
        <v>4</v>
      </c>
      <c r="CI35">
        <v>5</v>
      </c>
      <c r="CJ35">
        <v>10</v>
      </c>
      <c r="CL35">
        <v>10</v>
      </c>
      <c r="CM35">
        <v>4</v>
      </c>
      <c r="CN35">
        <v>0</v>
      </c>
      <c r="CO35">
        <v>2</v>
      </c>
      <c r="CP35">
        <v>9</v>
      </c>
      <c r="CQ35">
        <v>4</v>
      </c>
      <c r="CR35">
        <v>3</v>
      </c>
      <c r="CS35">
        <v>0</v>
      </c>
      <c r="CT35">
        <v>9</v>
      </c>
      <c r="CU35">
        <v>0</v>
      </c>
      <c r="CV35">
        <v>3</v>
      </c>
      <c r="CW35">
        <v>6</v>
      </c>
      <c r="CX35">
        <v>9</v>
      </c>
      <c r="CY35">
        <v>2</v>
      </c>
      <c r="CZ35">
        <v>0</v>
      </c>
      <c r="DA35">
        <v>6</v>
      </c>
      <c r="DC35">
        <f>((7/12)*100)</f>
        <v>58.333333333333336</v>
      </c>
      <c r="DD35">
        <f>((3/12)*100)</f>
        <v>25</v>
      </c>
      <c r="DE35">
        <f>((5/12)*100)</f>
        <v>41.666666666666671</v>
      </c>
      <c r="DF35">
        <f>((7/14)*100)</f>
        <v>50</v>
      </c>
      <c r="DG35">
        <f>((8/14)*100)</f>
        <v>57.142857142857139</v>
      </c>
      <c r="DH35">
        <f>((5/14)*100)</f>
        <v>35.714285714285715</v>
      </c>
      <c r="DI35">
        <f>((3/13)*100)</f>
        <v>23.076923076923077</v>
      </c>
      <c r="DJ35">
        <f>((8/13)*100)</f>
        <v>61.53846153846154</v>
      </c>
      <c r="DK35">
        <f>((10/13)*100)</f>
        <v>76.923076923076934</v>
      </c>
      <c r="DL35">
        <f>((4/12)*100)</f>
        <v>33.333333333333329</v>
      </c>
      <c r="DM35">
        <f>((5/12)*100)</f>
        <v>41.666666666666671</v>
      </c>
      <c r="DN35">
        <f>((10/12)*100)</f>
        <v>83.333333333333343</v>
      </c>
      <c r="DP35">
        <f>((4/10)*100)</f>
        <v>40</v>
      </c>
      <c r="DQ35">
        <f>((0/10)*100)</f>
        <v>0</v>
      </c>
      <c r="DR35">
        <f>((2/10)*100)</f>
        <v>20</v>
      </c>
      <c r="DS35">
        <f>((4/9)*100)</f>
        <v>44.444444444444443</v>
      </c>
      <c r="DT35">
        <f>((3/9)*100)</f>
        <v>33.333333333333329</v>
      </c>
      <c r="DU35">
        <f>((0/9)*100)</f>
        <v>0</v>
      </c>
      <c r="DV35">
        <f>((0/9)*100)</f>
        <v>0</v>
      </c>
      <c r="DW35">
        <f>((3/9)*100)</f>
        <v>33.333333333333329</v>
      </c>
      <c r="DX35">
        <f>((6/9)*100)</f>
        <v>66.666666666666657</v>
      </c>
      <c r="DY35">
        <f>((2/9)*100)</f>
        <v>22.222222222222221</v>
      </c>
      <c r="DZ35">
        <f>((0/9)*100)</f>
        <v>0</v>
      </c>
      <c r="EA35">
        <f>((6/9)*100)</f>
        <v>66.666666666666657</v>
      </c>
    </row>
    <row r="36" spans="1:131" x14ac:dyDescent="0.25">
      <c r="A36">
        <v>194.129222</v>
      </c>
      <c r="B36">
        <v>6.1521929999999996</v>
      </c>
      <c r="C36">
        <v>188.016513</v>
      </c>
      <c r="D36">
        <v>7.3116209999999997</v>
      </c>
      <c r="E36">
        <v>191.76720299999999</v>
      </c>
      <c r="F36">
        <v>4.822082</v>
      </c>
      <c r="G36">
        <v>188.38356999999999</v>
      </c>
      <c r="H36">
        <v>8.5433610000000009</v>
      </c>
      <c r="K36">
        <f>(14/200)</f>
        <v>7.0000000000000007E-2</v>
      </c>
      <c r="L36">
        <f>(14/200)</f>
        <v>7.0000000000000007E-2</v>
      </c>
      <c r="M36">
        <f>(13/200)</f>
        <v>6.5000000000000002E-2</v>
      </c>
      <c r="N36">
        <f>(11/200)</f>
        <v>5.5E-2</v>
      </c>
      <c r="P36">
        <f>(10/200)</f>
        <v>0.05</v>
      </c>
      <c r="Q36">
        <f>(8/200)</f>
        <v>0.04</v>
      </c>
      <c r="R36">
        <f>(9/200)</f>
        <v>4.4999999999999998E-2</v>
      </c>
      <c r="S36">
        <f>(10/200)</f>
        <v>0.05</v>
      </c>
      <c r="U36">
        <f>0.07+0.05</f>
        <v>0.12000000000000001</v>
      </c>
      <c r="V36">
        <f>0.07+0.04</f>
        <v>0.11000000000000001</v>
      </c>
      <c r="W36">
        <f>0.065+0.045</f>
        <v>0.11</v>
      </c>
      <c r="X36">
        <f>0.055+0.05</f>
        <v>0.10500000000000001</v>
      </c>
      <c r="Z36">
        <f>SQRT((ABS($A$37-$A$36)^2+(ABS($B$37-$B$36)^2)))</f>
        <v>25.13695294207961</v>
      </c>
      <c r="AA36">
        <f>SQRT((ABS($C$37-$C$36)^2+(ABS($D$37-$D$36)^2)))</f>
        <v>23.102864694384206</v>
      </c>
      <c r="AB36">
        <f>SQRT((ABS($E$37-$E$36)^2+(ABS($F$37-$F$36)^2)))</f>
        <v>24.485084978694633</v>
      </c>
      <c r="AC36">
        <f>SQRT((ABS($G$37-$G$36)^2+(ABS($H$37-$H$36)^2)))</f>
        <v>23.087636054735516</v>
      </c>
      <c r="AJ36">
        <f>1/0.12</f>
        <v>8.3333333333333339</v>
      </c>
      <c r="AK36">
        <f>1/0.11</f>
        <v>9.0909090909090917</v>
      </c>
      <c r="AL36">
        <f>1/0.11</f>
        <v>9.0909090909090917</v>
      </c>
      <c r="AM36">
        <f>1/0.105</f>
        <v>9.5238095238095237</v>
      </c>
      <c r="AO36">
        <f>$Z36/$U36</f>
        <v>209.4746078506634</v>
      </c>
      <c r="AP36">
        <f>$AA36/$V36</f>
        <v>210.02604267622002</v>
      </c>
      <c r="AQ36">
        <f>$AB36/$W36</f>
        <v>222.59168162449666</v>
      </c>
      <c r="AR36">
        <f>$AC36/$X36</f>
        <v>219.88224814033822</v>
      </c>
      <c r="AV36">
        <f>((0.07/0.12)*100)</f>
        <v>58.333333333333336</v>
      </c>
      <c r="AW36">
        <f>((0.07/0.11)*100)</f>
        <v>63.636363636363647</v>
      </c>
      <c r="AX36">
        <f>((0.065/0.11)*100)</f>
        <v>59.090909090909093</v>
      </c>
      <c r="AY36">
        <f>((0.055/0.105)*100)</f>
        <v>52.380952380952387</v>
      </c>
      <c r="BA36">
        <f>((0.05/0.12)*100)</f>
        <v>41.666666666666671</v>
      </c>
      <c r="BB36">
        <f>((0.04/0.11)*100)</f>
        <v>36.363636363636367</v>
      </c>
      <c r="BC36">
        <f>((0.045/0.11)*100)</f>
        <v>40.909090909090907</v>
      </c>
      <c r="BD36">
        <f>((0.05/0.105)*100)</f>
        <v>47.61904761904762</v>
      </c>
      <c r="BF36">
        <f>ABS($B$36-$D$36)</f>
        <v>1.1594280000000001</v>
      </c>
      <c r="BG36">
        <f>ABS($F$36-$H$36)</f>
        <v>3.7212790000000009</v>
      </c>
      <c r="BL36">
        <f>SQRT((ABS($A$36-$E$36)^2+(ABS($B$36-$F$36)^2)))</f>
        <v>2.7107801512999936</v>
      </c>
      <c r="BM36">
        <f>SQRT((ABS($C$36-$G$36)^2+(ABS($D$36-$H$36)^2)))</f>
        <v>1.2852681700131667</v>
      </c>
      <c r="BO36">
        <f>SQRT((ABS($A$36-$G$36)^2+(ABS($B$36-$H$36)^2)))</f>
        <v>6.2233593267083727</v>
      </c>
      <c r="BP36">
        <f>SQRT((ABS($C$36-$E$36)^2+(ABS($D$36-$F$36)^2)))</f>
        <v>4.5017196612651187</v>
      </c>
      <c r="BR36">
        <f>DEGREES(ACOS((3.90889365135712^2+19.5053280084103^2-17.8964876460003^2)/(2*3.90889365135712*19.5053280084103)))</f>
        <v>60.342707324309487</v>
      </c>
      <c r="BU36">
        <v>14</v>
      </c>
      <c r="BV36">
        <v>9</v>
      </c>
      <c r="BW36">
        <v>5</v>
      </c>
      <c r="BX36">
        <v>4</v>
      </c>
      <c r="BY36">
        <v>14</v>
      </c>
      <c r="BZ36">
        <v>9</v>
      </c>
      <c r="CA36">
        <v>8</v>
      </c>
      <c r="CB36">
        <v>5</v>
      </c>
      <c r="CC36">
        <v>13</v>
      </c>
      <c r="CD36">
        <v>4</v>
      </c>
      <c r="CE36">
        <v>8</v>
      </c>
      <c r="CF36">
        <v>10</v>
      </c>
      <c r="CG36">
        <v>11</v>
      </c>
      <c r="CH36">
        <v>2</v>
      </c>
      <c r="CI36">
        <v>5</v>
      </c>
      <c r="CJ36">
        <v>10</v>
      </c>
      <c r="CL36">
        <v>10</v>
      </c>
      <c r="CM36">
        <v>3</v>
      </c>
      <c r="CN36">
        <v>0</v>
      </c>
      <c r="CO36">
        <v>2</v>
      </c>
      <c r="CP36">
        <v>8</v>
      </c>
      <c r="CQ36">
        <v>3</v>
      </c>
      <c r="CR36">
        <v>3</v>
      </c>
      <c r="CS36">
        <v>1</v>
      </c>
      <c r="CT36">
        <v>9</v>
      </c>
      <c r="CU36">
        <v>0</v>
      </c>
      <c r="CV36">
        <v>3</v>
      </c>
      <c r="CW36">
        <v>7</v>
      </c>
      <c r="CX36">
        <v>10</v>
      </c>
      <c r="CY36">
        <v>0</v>
      </c>
      <c r="CZ36">
        <v>1</v>
      </c>
      <c r="DA36">
        <v>7</v>
      </c>
      <c r="DC36">
        <f>((9/14)*100)</f>
        <v>64.285714285714292</v>
      </c>
      <c r="DD36">
        <f>((5/14)*100)</f>
        <v>35.714285714285715</v>
      </c>
      <c r="DE36">
        <f>((4/14)*100)</f>
        <v>28.571428571428569</v>
      </c>
      <c r="DF36">
        <f>((9/14)*100)</f>
        <v>64.285714285714292</v>
      </c>
      <c r="DG36">
        <f>((8/14)*100)</f>
        <v>57.142857142857139</v>
      </c>
      <c r="DH36">
        <f>((5/14)*100)</f>
        <v>35.714285714285715</v>
      </c>
      <c r="DI36">
        <f>((4/13)*100)</f>
        <v>30.76923076923077</v>
      </c>
      <c r="DJ36">
        <f>((8/13)*100)</f>
        <v>61.53846153846154</v>
      </c>
      <c r="DK36">
        <f>((10/13)*100)</f>
        <v>76.923076923076934</v>
      </c>
      <c r="DL36">
        <f>((2/11)*100)</f>
        <v>18.181818181818183</v>
      </c>
      <c r="DM36">
        <f>((5/11)*100)</f>
        <v>45.454545454545453</v>
      </c>
      <c r="DN36">
        <f>((10/11)*100)</f>
        <v>90.909090909090907</v>
      </c>
      <c r="DP36">
        <f>((3/10)*100)</f>
        <v>30</v>
      </c>
      <c r="DQ36">
        <f>((0/10)*100)</f>
        <v>0</v>
      </c>
      <c r="DR36">
        <f>((2/10)*100)</f>
        <v>20</v>
      </c>
      <c r="DS36">
        <f>((3/8)*100)</f>
        <v>37.5</v>
      </c>
      <c r="DT36">
        <f>((3/8)*100)</f>
        <v>37.5</v>
      </c>
      <c r="DU36">
        <f>((1/8)*100)</f>
        <v>12.5</v>
      </c>
      <c r="DV36">
        <f>((0/9)*100)</f>
        <v>0</v>
      </c>
      <c r="DW36">
        <f>((3/9)*100)</f>
        <v>33.333333333333329</v>
      </c>
      <c r="DX36">
        <f>((7/9)*100)</f>
        <v>77.777777777777786</v>
      </c>
      <c r="DY36">
        <f>((0/10)*100)</f>
        <v>0</v>
      </c>
      <c r="DZ36">
        <f>((1/10)*100)</f>
        <v>10</v>
      </c>
      <c r="EA36">
        <f>((7/10)*100)</f>
        <v>70</v>
      </c>
    </row>
    <row r="37" spans="1:131" x14ac:dyDescent="0.25">
      <c r="A37">
        <v>168.995349</v>
      </c>
      <c r="B37">
        <v>5.7587070000000002</v>
      </c>
      <c r="C37">
        <v>164.91367200000002</v>
      </c>
      <c r="D37">
        <v>7.2785330000000004</v>
      </c>
      <c r="E37">
        <v>167.28654</v>
      </c>
      <c r="F37">
        <v>4.3567590000000003</v>
      </c>
      <c r="G37">
        <v>165.30160000000001</v>
      </c>
      <c r="H37">
        <v>8.0318930000000002</v>
      </c>
      <c r="K37">
        <f>(12/200)</f>
        <v>0.06</v>
      </c>
      <c r="L37">
        <f>(14/200)</f>
        <v>7.0000000000000007E-2</v>
      </c>
      <c r="M37">
        <f>(13/200)</f>
        <v>6.5000000000000002E-2</v>
      </c>
      <c r="N37">
        <f>(13/200)</f>
        <v>6.5000000000000002E-2</v>
      </c>
      <c r="P37">
        <f>(9/200)</f>
        <v>4.4999999999999998E-2</v>
      </c>
      <c r="Q37">
        <f>(7/200)</f>
        <v>3.5000000000000003E-2</v>
      </c>
      <c r="R37">
        <f>(8/200)</f>
        <v>0.04</v>
      </c>
      <c r="S37">
        <f>(9/200)</f>
        <v>4.4999999999999998E-2</v>
      </c>
      <c r="U37">
        <f>0.06+0.045</f>
        <v>0.105</v>
      </c>
      <c r="V37">
        <f>0.07+0.035</f>
        <v>0.10500000000000001</v>
      </c>
      <c r="W37">
        <f>0.065+0.04</f>
        <v>0.10500000000000001</v>
      </c>
      <c r="X37">
        <f>0.065+0.045</f>
        <v>0.11</v>
      </c>
      <c r="Z37">
        <f>SQRT((ABS($A$38-$A$37)^2+(ABS($B$38-$B$37)^2)))</f>
        <v>18.986471844869897</v>
      </c>
      <c r="AA37">
        <f>SQRT((ABS($C$38-$C$37)^2+(ABS($D$38-$D$37)^2)))</f>
        <v>30.390732058266757</v>
      </c>
      <c r="AB37">
        <f>SQRT((ABS($E$38-$E$37)^2+(ABS($F$38-$F$37)^2)))</f>
        <v>30.756738980176237</v>
      </c>
      <c r="AC37">
        <f>SQRT((ABS($G$38-$G$37)^2+(ABS($H$38-$H$37)^2)))</f>
        <v>31.337825778432837</v>
      </c>
      <c r="AJ37">
        <f>1/0.105</f>
        <v>9.5238095238095237</v>
      </c>
      <c r="AK37">
        <f>1/0.105</f>
        <v>9.5238095238095237</v>
      </c>
      <c r="AL37">
        <f>1/0.105</f>
        <v>9.5238095238095237</v>
      </c>
      <c r="AM37">
        <f>1/0.11</f>
        <v>9.0909090909090917</v>
      </c>
      <c r="AO37">
        <f>$Z37/$U37</f>
        <v>180.8235413797133</v>
      </c>
      <c r="AP37">
        <f>$AA37/$V37</f>
        <v>289.43554341206431</v>
      </c>
      <c r="AQ37">
        <f>$AB37/$W37</f>
        <v>292.92132362072607</v>
      </c>
      <c r="AR37">
        <f>$AC37/$X37</f>
        <v>284.88932525848031</v>
      </c>
      <c r="AV37">
        <f>((0.06/0.105)*100)</f>
        <v>57.142857142857139</v>
      </c>
      <c r="AW37">
        <f>((0.07/0.105)*100)</f>
        <v>66.666666666666671</v>
      </c>
      <c r="AX37">
        <f>((0.065/0.105)*100)</f>
        <v>61.904761904761905</v>
      </c>
      <c r="AY37">
        <f>((0.065/0.11)*100)</f>
        <v>59.090909090909093</v>
      </c>
      <c r="BA37">
        <f>((0.045/0.105)*100)</f>
        <v>42.857142857142854</v>
      </c>
      <c r="BB37">
        <f>((0.035/0.105)*100)</f>
        <v>33.333333333333336</v>
      </c>
      <c r="BC37">
        <f>((0.04/0.105)*100)</f>
        <v>38.095238095238102</v>
      </c>
      <c r="BD37">
        <f>((0.045/0.11)*100)</f>
        <v>40.909090909090907</v>
      </c>
      <c r="BF37">
        <f>ABS($B$37-$D$37)</f>
        <v>1.5198260000000001</v>
      </c>
      <c r="BG37">
        <f>ABS($F$37-$H$37)</f>
        <v>3.6751339999999999</v>
      </c>
      <c r="BL37">
        <f>SQRT((ABS($A$37-$E$37)^2+(ABS($B$37-$F$37)^2)))</f>
        <v>2.2103136413606572</v>
      </c>
      <c r="BM37">
        <f>SQRT((ABS($C$37-$G$37)^2+(ABS($D$37-$H$37)^2)))</f>
        <v>0.84737206868293125</v>
      </c>
      <c r="BO37">
        <f>SQRT((ABS($A$37-$G$37)^2+(ABS($B$37-$H$37)^2)))</f>
        <v>4.3371829873314063</v>
      </c>
      <c r="BP37">
        <f>SQRT((ABS($C$37-$E$37)^2+(ABS($D$37-$F$37)^2)))</f>
        <v>3.7639428598877425</v>
      </c>
      <c r="BU37">
        <v>12</v>
      </c>
      <c r="BV37">
        <v>9</v>
      </c>
      <c r="BW37">
        <v>4</v>
      </c>
      <c r="BX37">
        <v>3</v>
      </c>
      <c r="BY37">
        <v>14</v>
      </c>
      <c r="BZ37">
        <v>9</v>
      </c>
      <c r="CA37">
        <v>8</v>
      </c>
      <c r="CB37">
        <v>6</v>
      </c>
      <c r="CC37">
        <v>13</v>
      </c>
      <c r="CD37">
        <v>5</v>
      </c>
      <c r="CE37">
        <v>8</v>
      </c>
      <c r="CF37">
        <v>11</v>
      </c>
      <c r="CG37">
        <v>13</v>
      </c>
      <c r="CH37">
        <v>5</v>
      </c>
      <c r="CI37">
        <v>7</v>
      </c>
      <c r="CJ37">
        <v>11</v>
      </c>
      <c r="CL37">
        <v>9</v>
      </c>
      <c r="CM37">
        <v>4</v>
      </c>
      <c r="CN37">
        <v>0</v>
      </c>
      <c r="CO37">
        <v>0</v>
      </c>
      <c r="CP37">
        <v>7</v>
      </c>
      <c r="CQ37">
        <v>4</v>
      </c>
      <c r="CR37">
        <v>2</v>
      </c>
      <c r="CS37">
        <v>1</v>
      </c>
      <c r="CT37">
        <v>8</v>
      </c>
      <c r="CU37">
        <v>0</v>
      </c>
      <c r="CV37">
        <v>2</v>
      </c>
      <c r="CW37">
        <v>7</v>
      </c>
      <c r="CX37">
        <v>9</v>
      </c>
      <c r="CY37">
        <v>0</v>
      </c>
      <c r="CZ37">
        <v>1</v>
      </c>
      <c r="DA37">
        <v>7</v>
      </c>
      <c r="DC37">
        <f>((9/12)*100)</f>
        <v>75</v>
      </c>
      <c r="DD37">
        <f>((4/12)*100)</f>
        <v>33.333333333333329</v>
      </c>
      <c r="DE37">
        <f>((3/12)*100)</f>
        <v>25</v>
      </c>
      <c r="DF37">
        <f>((9/14)*100)</f>
        <v>64.285714285714292</v>
      </c>
      <c r="DG37">
        <f>((8/14)*100)</f>
        <v>57.142857142857139</v>
      </c>
      <c r="DH37">
        <f>((6/14)*100)</f>
        <v>42.857142857142854</v>
      </c>
      <c r="DI37">
        <f>((5/13)*100)</f>
        <v>38.461538461538467</v>
      </c>
      <c r="DJ37">
        <f>((8/13)*100)</f>
        <v>61.53846153846154</v>
      </c>
      <c r="DK37">
        <f>((11/13)*100)</f>
        <v>84.615384615384613</v>
      </c>
      <c r="DL37">
        <f>((5/13)*100)</f>
        <v>38.461538461538467</v>
      </c>
      <c r="DM37">
        <f>((7/13)*100)</f>
        <v>53.846153846153847</v>
      </c>
      <c r="DN37">
        <f>((11/13)*100)</f>
        <v>84.615384615384613</v>
      </c>
      <c r="DP37">
        <f>((4/9)*100)</f>
        <v>44.444444444444443</v>
      </c>
      <c r="DQ37">
        <f>((0/9)*100)</f>
        <v>0</v>
      </c>
      <c r="DR37">
        <f>((0/9)*100)</f>
        <v>0</v>
      </c>
      <c r="DS37">
        <f>((4/7)*100)</f>
        <v>57.142857142857139</v>
      </c>
      <c r="DT37">
        <f>((2/7)*100)</f>
        <v>28.571428571428569</v>
      </c>
      <c r="DU37">
        <f>((1/7)*100)</f>
        <v>14.285714285714285</v>
      </c>
      <c r="DV37">
        <f>((0/8)*100)</f>
        <v>0</v>
      </c>
      <c r="DW37">
        <f>((2/8)*100)</f>
        <v>25</v>
      </c>
      <c r="DX37">
        <f>((7/8)*100)</f>
        <v>87.5</v>
      </c>
      <c r="DY37">
        <f>((0/9)*100)</f>
        <v>0</v>
      </c>
      <c r="DZ37">
        <f>((1/9)*100)</f>
        <v>11.111111111111111</v>
      </c>
      <c r="EA37">
        <f>((7/9)*100)</f>
        <v>77.777777777777786</v>
      </c>
    </row>
    <row r="38" spans="1:131" x14ac:dyDescent="0.25">
      <c r="A38">
        <v>150.00895</v>
      </c>
      <c r="B38">
        <v>5.8113010000000003</v>
      </c>
      <c r="C38">
        <v>134.62342100000001</v>
      </c>
      <c r="D38">
        <v>4.8092639999999998</v>
      </c>
      <c r="E38">
        <v>136.62193300000001</v>
      </c>
      <c r="F38">
        <v>1.977921</v>
      </c>
      <c r="G38">
        <v>134.05597700000001</v>
      </c>
      <c r="H38">
        <v>5.629734</v>
      </c>
      <c r="K38">
        <f>(13/200)</f>
        <v>6.5000000000000002E-2</v>
      </c>
      <c r="L38">
        <f>(13/200)</f>
        <v>6.5000000000000002E-2</v>
      </c>
      <c r="M38">
        <f>(13/200)</f>
        <v>6.5000000000000002E-2</v>
      </c>
      <c r="N38">
        <f>(12/200)</f>
        <v>0.06</v>
      </c>
      <c r="P38">
        <f>(8/200)</f>
        <v>0.04</v>
      </c>
      <c r="Q38">
        <f>(6/200)</f>
        <v>0.03</v>
      </c>
      <c r="R38">
        <f>(8/200)</f>
        <v>0.04</v>
      </c>
      <c r="S38">
        <f>(7/200)</f>
        <v>3.5000000000000003E-2</v>
      </c>
      <c r="U38">
        <f>0.065+0.04</f>
        <v>0.10500000000000001</v>
      </c>
      <c r="V38">
        <f>0.065+0.03</f>
        <v>9.5000000000000001E-2</v>
      </c>
      <c r="W38">
        <f>0.065+0.04</f>
        <v>0.10500000000000001</v>
      </c>
      <c r="X38">
        <f>0.06+0.035</f>
        <v>9.5000000000000001E-2</v>
      </c>
      <c r="Z38">
        <f>SQRT((ABS($A$39-$A$38)^2+(ABS($B$39-$B$38)^2)))</f>
        <v>36.978862929940732</v>
      </c>
      <c r="AA38">
        <f>SQRT((ABS($C$39-$C$38)^2+(ABS($D$39-$D$38)^2)))</f>
        <v>25.512812861345502</v>
      </c>
      <c r="AB38">
        <f>SQRT((ABS($E$39-$E$38)^2+(ABS($F$39-$F$38)^2)))</f>
        <v>27.634013824296783</v>
      </c>
      <c r="AC38">
        <f>SQRT((ABS($G$39-$G$38)^2+(ABS($H$39-$H$38)^2)))</f>
        <v>26.369253612066331</v>
      </c>
      <c r="AJ38">
        <f>1/0.105</f>
        <v>9.5238095238095237</v>
      </c>
      <c r="AK38">
        <f>1/0.095</f>
        <v>10.526315789473685</v>
      </c>
      <c r="AL38">
        <f>1/0.105</f>
        <v>9.5238095238095237</v>
      </c>
      <c r="AM38">
        <f>1/0.095</f>
        <v>10.526315789473685</v>
      </c>
      <c r="AO38">
        <f>$Z38/$U38</f>
        <v>352.17964695181644</v>
      </c>
      <c r="AP38">
        <f>$AA38/$V38</f>
        <v>268.55592485626846</v>
      </c>
      <c r="AQ38">
        <f>$AB38/$W38</f>
        <v>263.18108404092175</v>
      </c>
      <c r="AR38">
        <f>$AC38/$X38</f>
        <v>277.5710906533298</v>
      </c>
      <c r="AV38">
        <f>((0.065/0.105)*100)</f>
        <v>61.904761904761905</v>
      </c>
      <c r="AW38">
        <f>((0.065/0.095)*100)</f>
        <v>68.421052631578945</v>
      </c>
      <c r="AX38">
        <f>((0.065/0.105)*100)</f>
        <v>61.904761904761905</v>
      </c>
      <c r="AY38">
        <f>((0.06/0.095)*100)</f>
        <v>63.157894736842103</v>
      </c>
      <c r="BA38">
        <f>((0.04/0.105)*100)</f>
        <v>38.095238095238102</v>
      </c>
      <c r="BB38">
        <f>((0.03/0.095)*100)</f>
        <v>31.578947368421051</v>
      </c>
      <c r="BC38">
        <f>((0.04/0.105)*100)</f>
        <v>38.095238095238102</v>
      </c>
      <c r="BD38">
        <f>((0.035/0.095)*100)</f>
        <v>36.842105263157897</v>
      </c>
      <c r="BF38">
        <f>ABS($B$38-$D$38)</f>
        <v>1.0020370000000005</v>
      </c>
      <c r="BG38">
        <f>ABS($F$38-$H$38)</f>
        <v>3.6518129999999998</v>
      </c>
      <c r="BL38">
        <f>SQRT((ABS($A$38-$E$38)^2+(ABS($B$38-$F$38)^2)))</f>
        <v>13.925050318856611</v>
      </c>
      <c r="BM38">
        <f>SQRT((ABS($C$38-$G$38)^2+(ABS($D$38-$H$38)^2)))</f>
        <v>0.99757892621887045</v>
      </c>
      <c r="BO38">
        <f>SQRT((ABS($A$38-$G$38)^2+(ABS($B$38-$H$38)^2)))</f>
        <v>15.954006208918736</v>
      </c>
      <c r="BP38">
        <f>SQRT((ABS($C$38-$E$38)^2+(ABS($D$38-$F$38)^2)))</f>
        <v>3.4656245321432353</v>
      </c>
      <c r="BS38">
        <f>DEGREES(ACOS((4.48525907472493^2+19.4172149220698^2-17.207407976606^2)/(2*4.48525907472493*19.4172149220698)))</f>
        <v>54.539338626436333</v>
      </c>
      <c r="BU38">
        <v>13</v>
      </c>
      <c r="BV38">
        <v>10</v>
      </c>
      <c r="BW38">
        <v>5</v>
      </c>
      <c r="BX38">
        <v>6</v>
      </c>
      <c r="BY38">
        <v>13</v>
      </c>
      <c r="BZ38">
        <v>10</v>
      </c>
      <c r="CA38">
        <v>6</v>
      </c>
      <c r="CB38">
        <v>6</v>
      </c>
      <c r="CC38">
        <v>13</v>
      </c>
      <c r="CD38">
        <v>5</v>
      </c>
      <c r="CE38">
        <v>6</v>
      </c>
      <c r="CF38">
        <v>12</v>
      </c>
      <c r="CG38">
        <v>12</v>
      </c>
      <c r="CH38">
        <v>4</v>
      </c>
      <c r="CI38">
        <v>5</v>
      </c>
      <c r="CJ38">
        <v>12</v>
      </c>
      <c r="CL38">
        <v>8</v>
      </c>
      <c r="CM38">
        <v>3</v>
      </c>
      <c r="CN38">
        <v>0</v>
      </c>
      <c r="CO38">
        <v>0</v>
      </c>
      <c r="CP38">
        <v>6</v>
      </c>
      <c r="CQ38">
        <v>3</v>
      </c>
      <c r="CR38">
        <v>1</v>
      </c>
      <c r="CS38">
        <v>0</v>
      </c>
      <c r="CT38">
        <v>8</v>
      </c>
      <c r="CU38">
        <v>0</v>
      </c>
      <c r="CV38">
        <v>1</v>
      </c>
      <c r="CW38">
        <v>6</v>
      </c>
      <c r="CX38">
        <v>7</v>
      </c>
      <c r="CY38">
        <v>0</v>
      </c>
      <c r="CZ38">
        <v>0</v>
      </c>
      <c r="DA38">
        <v>6</v>
      </c>
      <c r="DC38">
        <f>((10/13)*100)</f>
        <v>76.923076923076934</v>
      </c>
      <c r="DD38">
        <f>((5/13)*100)</f>
        <v>38.461538461538467</v>
      </c>
      <c r="DE38">
        <f>((6/13)*100)</f>
        <v>46.153846153846153</v>
      </c>
      <c r="DF38">
        <f>((10/13)*100)</f>
        <v>76.923076923076934</v>
      </c>
      <c r="DG38">
        <f>((6/13)*100)</f>
        <v>46.153846153846153</v>
      </c>
      <c r="DH38">
        <f>((6/13)*100)</f>
        <v>46.153846153846153</v>
      </c>
      <c r="DI38">
        <f>((5/13)*100)</f>
        <v>38.461538461538467</v>
      </c>
      <c r="DJ38">
        <f>((6/13)*100)</f>
        <v>46.153846153846153</v>
      </c>
      <c r="DK38">
        <f>((12/13)*100)</f>
        <v>92.307692307692307</v>
      </c>
      <c r="DL38">
        <f>((4/12)*100)</f>
        <v>33.333333333333329</v>
      </c>
      <c r="DM38">
        <f>((5/12)*100)</f>
        <v>41.666666666666671</v>
      </c>
      <c r="DN38">
        <f>((12/12)*100)</f>
        <v>100</v>
      </c>
      <c r="DP38">
        <f>((3/8)*100)</f>
        <v>37.5</v>
      </c>
      <c r="DQ38">
        <f>((0/8)*100)</f>
        <v>0</v>
      </c>
      <c r="DR38">
        <f>((0/8)*100)</f>
        <v>0</v>
      </c>
      <c r="DS38">
        <f>((3/6)*100)</f>
        <v>50</v>
      </c>
      <c r="DT38">
        <f>((1/6)*100)</f>
        <v>16.666666666666664</v>
      </c>
      <c r="DU38">
        <f>((0/6)*100)</f>
        <v>0</v>
      </c>
      <c r="DV38">
        <f>((0/8)*100)</f>
        <v>0</v>
      </c>
      <c r="DW38">
        <f>((1/8)*100)</f>
        <v>12.5</v>
      </c>
      <c r="DX38">
        <f>((6/8)*100)</f>
        <v>75</v>
      </c>
      <c r="DY38">
        <f>((0/7)*100)</f>
        <v>0</v>
      </c>
      <c r="DZ38">
        <f>((0/7)*100)</f>
        <v>0</v>
      </c>
      <c r="EA38">
        <f>((6/7)*100)</f>
        <v>85.714285714285708</v>
      </c>
    </row>
    <row r="39" spans="1:131" x14ac:dyDescent="0.25">
      <c r="A39">
        <v>113.062927</v>
      </c>
      <c r="B39">
        <v>4.2531970000000001</v>
      </c>
      <c r="C39">
        <v>109.13398700000002</v>
      </c>
      <c r="D39">
        <v>5.9012229999999999</v>
      </c>
      <c r="E39">
        <v>109.015209</v>
      </c>
      <c r="F39">
        <v>3.2057280000000001</v>
      </c>
      <c r="G39">
        <v>107.72615400000001</v>
      </c>
      <c r="H39">
        <v>7.0712460000000004</v>
      </c>
      <c r="K39">
        <f>(12/200)</f>
        <v>0.06</v>
      </c>
      <c r="L39">
        <f>(13/200)</f>
        <v>6.5000000000000002E-2</v>
      </c>
      <c r="M39">
        <f>(12/200)</f>
        <v>0.06</v>
      </c>
      <c r="N39">
        <f>(12/200)</f>
        <v>0.06</v>
      </c>
      <c r="P39">
        <f>(8/200)</f>
        <v>0.04</v>
      </c>
      <c r="Q39">
        <f>(7/200)</f>
        <v>3.5000000000000003E-2</v>
      </c>
      <c r="R39">
        <f>(8/200)</f>
        <v>0.04</v>
      </c>
      <c r="S39">
        <f>(9/200)</f>
        <v>4.4999999999999998E-2</v>
      </c>
      <c r="U39">
        <f>0.06+0.04</f>
        <v>0.1</v>
      </c>
      <c r="V39">
        <f>0.065+0.035</f>
        <v>0.1</v>
      </c>
      <c r="W39">
        <f>0.06+0.04</f>
        <v>0.1</v>
      </c>
      <c r="X39">
        <f>0.06+0.045</f>
        <v>0.105</v>
      </c>
      <c r="Z39">
        <f>SQRT((ABS($A$40-$A$39)^2+(ABS($B$40-$B$39)^2)))</f>
        <v>25.487471047353313</v>
      </c>
      <c r="AA39">
        <f>SQRT((ABS($C$40-$C$39)^2+(ABS($D$40-$D$39)^2)))</f>
        <v>25.175556553656186</v>
      </c>
      <c r="AB39">
        <f>SQRT((ABS($E$40-$E$39)^2+(ABS($F$40-$F$39)^2)))</f>
        <v>25.815412037408517</v>
      </c>
      <c r="AC39">
        <f>SQRT((ABS($G$40-$G$39)^2+(ABS($H$40-$H$39)^2)))</f>
        <v>25.857370140580908</v>
      </c>
      <c r="AJ39">
        <f>1/0.1</f>
        <v>10</v>
      </c>
      <c r="AK39">
        <f>1/0.1</f>
        <v>10</v>
      </c>
      <c r="AL39">
        <f>1/0.1</f>
        <v>10</v>
      </c>
      <c r="AM39">
        <f>1/0.105</f>
        <v>9.5238095238095237</v>
      </c>
      <c r="AO39">
        <f>$Z39/$U39</f>
        <v>254.87471047353313</v>
      </c>
      <c r="AP39">
        <f>$AA39/$V39</f>
        <v>251.75556553656185</v>
      </c>
      <c r="AQ39">
        <f>$AB39/$W39</f>
        <v>258.15412037408515</v>
      </c>
      <c r="AR39">
        <f>$AC39/$X39</f>
        <v>246.26066800553247</v>
      </c>
      <c r="AV39">
        <f>((0.06/0.1)*100)</f>
        <v>60</v>
      </c>
      <c r="AW39">
        <f>((0.065/0.1)*100)</f>
        <v>65</v>
      </c>
      <c r="AX39">
        <f>((0.06/0.1)*100)</f>
        <v>60</v>
      </c>
      <c r="AY39">
        <f>((0.06/0.105)*100)</f>
        <v>57.142857142857139</v>
      </c>
      <c r="BA39">
        <f>((0.04/0.1)*100)</f>
        <v>40</v>
      </c>
      <c r="BB39">
        <f>((0.035/0.1)*100)</f>
        <v>35</v>
      </c>
      <c r="BC39">
        <f>((0.04/0.1)*100)</f>
        <v>40</v>
      </c>
      <c r="BD39">
        <f>((0.045/0.105)*100)</f>
        <v>42.857142857142854</v>
      </c>
      <c r="BF39">
        <f>ABS($B$39-$D$39)</f>
        <v>1.6480259999999998</v>
      </c>
      <c r="BG39">
        <f>ABS($F$39-$H$39)</f>
        <v>3.8655180000000002</v>
      </c>
      <c r="BL39">
        <f>SQRT((ABS($A$39-$E$39)^2+(ABS($B$39-$F$39)^2)))</f>
        <v>4.1810539716063255</v>
      </c>
      <c r="BM39">
        <f>SQRT((ABS($C$39-$G$39)^2+(ABS($D$39-$H$39)^2)))</f>
        <v>1.8305593616209312</v>
      </c>
      <c r="BO39">
        <f>SQRT((ABS($A$39-$G$39)^2+(ABS($B$39-$H$39)^2)))</f>
        <v>6.0351094621332209</v>
      </c>
      <c r="BP39">
        <f>SQRT((ABS($C$39-$E$39)^2+(ABS($D$39-$F$39)^2)))</f>
        <v>2.6981107294381013</v>
      </c>
      <c r="BR39">
        <f>DEGREES(ACOS((17.207407976606^2+20.7889365135942^2-5.55422958865348^2)/(2*17.207407976606*20.7889365135942)))</f>
        <v>12.88746796292547</v>
      </c>
      <c r="BS39">
        <f>DEGREES(ACOS((5.55422958865348^2+20.6724890267907^2-17.032471132865^2)/(2*5.55422958865348*20.6724890267907)))</f>
        <v>42.945645900406767</v>
      </c>
      <c r="BU39">
        <v>12</v>
      </c>
      <c r="BV39">
        <v>10</v>
      </c>
      <c r="BW39">
        <v>4</v>
      </c>
      <c r="BX39">
        <v>3</v>
      </c>
      <c r="BY39">
        <v>13</v>
      </c>
      <c r="BZ39">
        <v>10</v>
      </c>
      <c r="CA39">
        <v>5</v>
      </c>
      <c r="CB39">
        <v>4</v>
      </c>
      <c r="CC39">
        <v>12</v>
      </c>
      <c r="CD39">
        <v>5</v>
      </c>
      <c r="CE39">
        <v>5</v>
      </c>
      <c r="CF39">
        <v>11</v>
      </c>
      <c r="CG39">
        <v>12</v>
      </c>
      <c r="CH39">
        <v>5</v>
      </c>
      <c r="CI39">
        <v>5</v>
      </c>
      <c r="CJ39">
        <v>11</v>
      </c>
      <c r="CL39">
        <v>8</v>
      </c>
      <c r="CM39">
        <v>5</v>
      </c>
      <c r="CN39">
        <v>0</v>
      </c>
      <c r="CO39">
        <v>0</v>
      </c>
      <c r="CP39">
        <v>7</v>
      </c>
      <c r="CQ39">
        <v>5</v>
      </c>
      <c r="CR39">
        <v>0</v>
      </c>
      <c r="CS39">
        <v>0</v>
      </c>
      <c r="CT39">
        <v>8</v>
      </c>
      <c r="CU39">
        <v>0</v>
      </c>
      <c r="CV39">
        <v>0</v>
      </c>
      <c r="CW39">
        <v>8</v>
      </c>
      <c r="CX39">
        <v>9</v>
      </c>
      <c r="CY39">
        <v>0</v>
      </c>
      <c r="CZ39">
        <v>0</v>
      </c>
      <c r="DA39">
        <v>8</v>
      </c>
      <c r="DC39">
        <f>((10/12)*100)</f>
        <v>83.333333333333343</v>
      </c>
      <c r="DD39">
        <f>((4/12)*100)</f>
        <v>33.333333333333329</v>
      </c>
      <c r="DE39">
        <f>((3/12)*100)</f>
        <v>25</v>
      </c>
      <c r="DF39">
        <f>((10/13)*100)</f>
        <v>76.923076923076934</v>
      </c>
      <c r="DG39">
        <f>((5/13)*100)</f>
        <v>38.461538461538467</v>
      </c>
      <c r="DH39">
        <f>((4/13)*100)</f>
        <v>30.76923076923077</v>
      </c>
      <c r="DI39">
        <f>((5/12)*100)</f>
        <v>41.666666666666671</v>
      </c>
      <c r="DJ39">
        <f>((5/12)*100)</f>
        <v>41.666666666666671</v>
      </c>
      <c r="DK39">
        <f>((11/12)*100)</f>
        <v>91.666666666666657</v>
      </c>
      <c r="DL39">
        <f>((5/12)*100)</f>
        <v>41.666666666666671</v>
      </c>
      <c r="DM39">
        <f>((5/12)*100)</f>
        <v>41.666666666666671</v>
      </c>
      <c r="DN39">
        <f>((11/12)*100)</f>
        <v>91.666666666666657</v>
      </c>
      <c r="DP39">
        <f>((5/8)*100)</f>
        <v>62.5</v>
      </c>
      <c r="DQ39">
        <f>((0/8)*100)</f>
        <v>0</v>
      </c>
      <c r="DR39">
        <f>((0/8)*100)</f>
        <v>0</v>
      </c>
      <c r="DS39">
        <f>((5/7)*100)</f>
        <v>71.428571428571431</v>
      </c>
      <c r="DT39">
        <f>((0/7)*100)</f>
        <v>0</v>
      </c>
      <c r="DU39">
        <f>((0/7)*100)</f>
        <v>0</v>
      </c>
      <c r="DV39">
        <f>((0/8)*100)</f>
        <v>0</v>
      </c>
      <c r="DW39">
        <f>((0/8)*100)</f>
        <v>0</v>
      </c>
      <c r="DX39">
        <f>((8/8)*100)</f>
        <v>100</v>
      </c>
      <c r="DY39">
        <f>((0/9)*100)</f>
        <v>0</v>
      </c>
      <c r="DZ39">
        <f>((0/9)*100)</f>
        <v>0</v>
      </c>
      <c r="EA39">
        <f>((8/9)*100)</f>
        <v>88.888888888888886</v>
      </c>
    </row>
    <row r="40" spans="1:131" x14ac:dyDescent="0.25">
      <c r="A40">
        <v>87.585184000000012</v>
      </c>
      <c r="B40">
        <v>4.9573219999999996</v>
      </c>
      <c r="C40">
        <v>83.959755000000001</v>
      </c>
      <c r="D40">
        <v>6.1594689999999996</v>
      </c>
      <c r="E40">
        <v>83.209590000000006</v>
      </c>
      <c r="F40">
        <v>3.9167320000000001</v>
      </c>
      <c r="G40">
        <v>81.869887000000006</v>
      </c>
      <c r="H40">
        <v>7.310092</v>
      </c>
      <c r="K40">
        <f>(12/200)</f>
        <v>0.06</v>
      </c>
      <c r="L40">
        <f>(12/200)</f>
        <v>0.06</v>
      </c>
      <c r="M40">
        <f>(12/200)</f>
        <v>0.06</v>
      </c>
      <c r="N40">
        <f>(14/200)</f>
        <v>7.0000000000000007E-2</v>
      </c>
      <c r="P40">
        <f>(7/200)</f>
        <v>3.5000000000000003E-2</v>
      </c>
      <c r="Q40">
        <f>(7/200)</f>
        <v>3.5000000000000003E-2</v>
      </c>
      <c r="R40">
        <f>(9/200)</f>
        <v>4.4999999999999998E-2</v>
      </c>
      <c r="S40">
        <f>(9/200)</f>
        <v>4.4999999999999998E-2</v>
      </c>
      <c r="U40">
        <f>0.06+0.035</f>
        <v>9.5000000000000001E-2</v>
      </c>
      <c r="V40">
        <f>0.06+0.035</f>
        <v>9.5000000000000001E-2</v>
      </c>
      <c r="W40">
        <f>0.06+0.045</f>
        <v>0.105</v>
      </c>
      <c r="X40">
        <f>0.07+0.045</f>
        <v>0.115</v>
      </c>
      <c r="Z40">
        <f>SQRT((ABS($A$41-$A$40)^2+(ABS($B$41-$B$40)^2)))</f>
        <v>21.360043311707322</v>
      </c>
      <c r="AA40">
        <f>SQRT((ABS($C$41-$C$40)^2+(ABS($D$41-$D$40)^2)))</f>
        <v>22.053629584179212</v>
      </c>
      <c r="AB40">
        <f>SQRT((ABS($E$41-$E$40)^2+(ABS($F$41-$F$40)^2)))</f>
        <v>22.071827212760883</v>
      </c>
      <c r="AC40">
        <f>SQRT((ABS($G$41-$G$40)^2+(ABS($H$41-$H$40)^2)))</f>
        <v>22.748921081010252</v>
      </c>
      <c r="AJ40">
        <f>1/0.095</f>
        <v>10.526315789473685</v>
      </c>
      <c r="AK40">
        <f>1/0.095</f>
        <v>10.526315789473685</v>
      </c>
      <c r="AL40">
        <f>1/0.105</f>
        <v>9.5238095238095237</v>
      </c>
      <c r="AM40">
        <f>1/0.115</f>
        <v>8.695652173913043</v>
      </c>
      <c r="AO40">
        <f>$Z40/$U40</f>
        <v>224.84256117586654</v>
      </c>
      <c r="AP40">
        <f>$AA40/$V40</f>
        <v>232.14346930714962</v>
      </c>
      <c r="AQ40">
        <f>$AB40/$W40</f>
        <v>210.20787821677033</v>
      </c>
      <c r="AR40">
        <f>$AC40/$X40</f>
        <v>197.81670505226305</v>
      </c>
      <c r="AV40">
        <f>((0.06/0.095)*100)</f>
        <v>63.157894736842103</v>
      </c>
      <c r="AW40">
        <f>((0.06/0.095)*100)</f>
        <v>63.157894736842103</v>
      </c>
      <c r="AX40">
        <f>((0.06/0.105)*100)</f>
        <v>57.142857142857139</v>
      </c>
      <c r="AY40">
        <f>((0.07/0.115)*100)</f>
        <v>60.869565217391312</v>
      </c>
      <c r="BA40">
        <f>((0.035/0.095)*100)</f>
        <v>36.842105263157897</v>
      </c>
      <c r="BB40">
        <f>((0.035/0.095)*100)</f>
        <v>36.842105263157897</v>
      </c>
      <c r="BC40">
        <f>((0.045/0.105)*100)</f>
        <v>42.857142857142854</v>
      </c>
      <c r="BD40">
        <f>((0.045/0.115)*100)</f>
        <v>39.130434782608688</v>
      </c>
      <c r="BF40">
        <f>ABS($B$40-$D$40)</f>
        <v>1.2021470000000001</v>
      </c>
      <c r="BG40">
        <f>ABS($F$40-$H$40)</f>
        <v>3.3933599999999999</v>
      </c>
      <c r="BL40">
        <f>SQRT((ABS($A$40-$E$40)^2+(ABS($B$40-$F$40)^2)))</f>
        <v>4.4976271967489767</v>
      </c>
      <c r="BM40">
        <f>SQRT((ABS($C$40-$G$40)^2+(ABS($D$40-$H$40)^2)))</f>
        <v>2.3856826162658313</v>
      </c>
      <c r="BO40">
        <f>SQRT((ABS($A$40-$G$40)^2+(ABS($B$40-$H$40)^2)))</f>
        <v>6.1806267053680797</v>
      </c>
      <c r="BP40">
        <f>SQRT((ABS($C$40-$E$40)^2+(ABS($D$40-$F$40)^2)))</f>
        <v>2.3648714084266804</v>
      </c>
      <c r="BR40">
        <f>DEGREES(ACOS((17.032471132865^2+18.6730932699637^2-4.09231782953426^2)/(2*17.032471132865*18.6730932699637)))</f>
        <v>12.067035752565426</v>
      </c>
      <c r="BS40">
        <f>DEGREES(ACOS((4.09231782953426^2+18.9379145112765^2-17.2247097782144^2)/(2*4.09231782953426*18.9379145112765)))</f>
        <v>59.485998843967629</v>
      </c>
      <c r="BU40">
        <v>12</v>
      </c>
      <c r="BV40">
        <v>9</v>
      </c>
      <c r="BW40">
        <v>3</v>
      </c>
      <c r="BX40">
        <v>4</v>
      </c>
      <c r="BY40">
        <v>12</v>
      </c>
      <c r="BZ40">
        <v>9</v>
      </c>
      <c r="CA40">
        <v>3</v>
      </c>
      <c r="CB40">
        <v>3</v>
      </c>
      <c r="CC40">
        <v>12</v>
      </c>
      <c r="CD40">
        <v>4</v>
      </c>
      <c r="CE40">
        <v>3</v>
      </c>
      <c r="CF40">
        <v>11</v>
      </c>
      <c r="CG40">
        <v>14</v>
      </c>
      <c r="CH40">
        <v>7</v>
      </c>
      <c r="CI40">
        <v>5</v>
      </c>
      <c r="CJ40">
        <v>11</v>
      </c>
      <c r="CL40">
        <v>7</v>
      </c>
      <c r="CM40">
        <v>4</v>
      </c>
      <c r="CN40">
        <v>0</v>
      </c>
      <c r="CO40">
        <v>0</v>
      </c>
      <c r="CP40">
        <v>7</v>
      </c>
      <c r="CQ40">
        <v>4</v>
      </c>
      <c r="CR40">
        <v>0</v>
      </c>
      <c r="CS40">
        <v>0</v>
      </c>
      <c r="CT40">
        <v>9</v>
      </c>
      <c r="CU40">
        <v>0</v>
      </c>
      <c r="CV40">
        <v>0</v>
      </c>
      <c r="CW40">
        <v>8</v>
      </c>
      <c r="CX40">
        <v>9</v>
      </c>
      <c r="CY40">
        <v>1</v>
      </c>
      <c r="CZ40">
        <v>0</v>
      </c>
      <c r="DA40">
        <v>8</v>
      </c>
      <c r="DC40">
        <f>((9/12)*100)</f>
        <v>75</v>
      </c>
      <c r="DD40">
        <f>((3/12)*100)</f>
        <v>25</v>
      </c>
      <c r="DE40">
        <f>((4/12)*100)</f>
        <v>33.333333333333329</v>
      </c>
      <c r="DF40">
        <f>((9/12)*100)</f>
        <v>75</v>
      </c>
      <c r="DG40">
        <f>((3/12)*100)</f>
        <v>25</v>
      </c>
      <c r="DH40">
        <f>((3/12)*100)</f>
        <v>25</v>
      </c>
      <c r="DI40">
        <f>((4/12)*100)</f>
        <v>33.333333333333329</v>
      </c>
      <c r="DJ40">
        <f>((3/12)*100)</f>
        <v>25</v>
      </c>
      <c r="DK40">
        <f>((11/12)*100)</f>
        <v>91.666666666666657</v>
      </c>
      <c r="DL40">
        <f>((7/14)*100)</f>
        <v>50</v>
      </c>
      <c r="DM40">
        <f>((5/14)*100)</f>
        <v>35.714285714285715</v>
      </c>
      <c r="DN40">
        <f>((11/14)*100)</f>
        <v>78.571428571428569</v>
      </c>
      <c r="DP40">
        <f>((4/7)*100)</f>
        <v>57.142857142857139</v>
      </c>
      <c r="DQ40">
        <f>((0/7)*100)</f>
        <v>0</v>
      </c>
      <c r="DR40">
        <f>((0/7)*100)</f>
        <v>0</v>
      </c>
      <c r="DS40">
        <f>((4/7)*100)</f>
        <v>57.142857142857139</v>
      </c>
      <c r="DT40">
        <f>((0/7)*100)</f>
        <v>0</v>
      </c>
      <c r="DU40">
        <f>((0/7)*100)</f>
        <v>0</v>
      </c>
      <c r="DV40">
        <f>((0/9)*100)</f>
        <v>0</v>
      </c>
      <c r="DW40">
        <f>((0/9)*100)</f>
        <v>0</v>
      </c>
      <c r="DX40">
        <f>((8/9)*100)</f>
        <v>88.888888888888886</v>
      </c>
      <c r="DY40">
        <f>((1/9)*100)</f>
        <v>11.111111111111111</v>
      </c>
      <c r="DZ40">
        <f>((0/9)*100)</f>
        <v>0</v>
      </c>
      <c r="EA40">
        <f>((8/9)*100)</f>
        <v>88.888888888888886</v>
      </c>
    </row>
    <row r="41" spans="1:131" x14ac:dyDescent="0.25">
      <c r="A41">
        <v>66.226341000000019</v>
      </c>
      <c r="B41">
        <v>5.183764</v>
      </c>
      <c r="C41">
        <v>61.907627000000012</v>
      </c>
      <c r="D41">
        <v>6.4168180000000001</v>
      </c>
      <c r="E41">
        <v>61.14447400000001</v>
      </c>
      <c r="F41">
        <v>4.4609860000000001</v>
      </c>
      <c r="G41">
        <v>59.126430000000013</v>
      </c>
      <c r="H41">
        <v>7.8086640000000003</v>
      </c>
      <c r="K41">
        <f>(12/200)</f>
        <v>0.06</v>
      </c>
      <c r="L41">
        <f>(13/200)</f>
        <v>6.5000000000000002E-2</v>
      </c>
      <c r="M41">
        <f>(11/200)</f>
        <v>5.5E-2</v>
      </c>
      <c r="N41">
        <f>(12/200)</f>
        <v>0.06</v>
      </c>
      <c r="P41">
        <f>(8/200)</f>
        <v>0.04</v>
      </c>
      <c r="Q41">
        <f>(9/200)</f>
        <v>4.4999999999999998E-2</v>
      </c>
      <c r="R41">
        <f>(11/200)</f>
        <v>5.5E-2</v>
      </c>
      <c r="S41">
        <f>(10/200)</f>
        <v>0.05</v>
      </c>
      <c r="U41">
        <f>0.06+0.04</f>
        <v>0.1</v>
      </c>
      <c r="V41">
        <f>0.065+0.045</f>
        <v>0.11</v>
      </c>
      <c r="W41">
        <f>0.055+0.055</f>
        <v>0.11</v>
      </c>
      <c r="X41">
        <f>0.06+0.05</f>
        <v>0.11</v>
      </c>
      <c r="Z41">
        <f>SQRT((ABS($A$42-$A$41)^2+(ABS($B$42-$B$41)^2)))</f>
        <v>21.931466014270665</v>
      </c>
      <c r="AA41">
        <f>SQRT((ABS($C$42-$C$41)^2+(ABS($D$42-$D$41)^2)))</f>
        <v>22.267176366756541</v>
      </c>
      <c r="AB41">
        <f>SQRT((ABS($E$42-$E$41)^2+(ABS($F$42-$F$41)^2)))</f>
        <v>19.505328008410263</v>
      </c>
      <c r="AC41">
        <f>SQRT((ABS($G$42-$G$41)^2+(ABS($H$42-$H$41)^2)))</f>
        <v>20.661794966764045</v>
      </c>
      <c r="AJ41">
        <f>1/0.1</f>
        <v>10</v>
      </c>
      <c r="AK41">
        <f>1/0.11</f>
        <v>9.0909090909090917</v>
      </c>
      <c r="AL41">
        <f>1/0.11</f>
        <v>9.0909090909090917</v>
      </c>
      <c r="AM41">
        <f>1/0.11</f>
        <v>9.0909090909090917</v>
      </c>
      <c r="AO41">
        <f>$Z41/$U41</f>
        <v>219.31466014270663</v>
      </c>
      <c r="AP41">
        <f>$AA41/$V41</f>
        <v>202.4288760614231</v>
      </c>
      <c r="AQ41">
        <f>$AB41/$W41</f>
        <v>177.32116371282058</v>
      </c>
      <c r="AR41">
        <f>$AC41/$X41</f>
        <v>187.83449969785497</v>
      </c>
      <c r="AV41">
        <f>((0.06/0.1)*100)</f>
        <v>60</v>
      </c>
      <c r="AW41">
        <f>((0.065/0.11)*100)</f>
        <v>59.090909090909093</v>
      </c>
      <c r="AX41">
        <f>((0.055/0.11)*100)</f>
        <v>50</v>
      </c>
      <c r="AY41">
        <f>((0.06/0.11)*100)</f>
        <v>54.54545454545454</v>
      </c>
      <c r="BA41">
        <f>((0.04/0.1)*100)</f>
        <v>40</v>
      </c>
      <c r="BB41">
        <f>((0.045/0.11)*100)</f>
        <v>40.909090909090907</v>
      </c>
      <c r="BC41">
        <f>((0.055/0.11)*100)</f>
        <v>50</v>
      </c>
      <c r="BD41">
        <f>((0.05/0.11)*100)</f>
        <v>45.45454545454546</v>
      </c>
      <c r="BF41">
        <f>ABS($B$41-$D$41)</f>
        <v>1.2330540000000001</v>
      </c>
      <c r="BG41">
        <f>ABS($F$41-$H$41)</f>
        <v>3.3476780000000002</v>
      </c>
      <c r="BL41">
        <f>SQRT((ABS($A$41-$E$41)^2+(ABS($B$41-$F$41)^2)))</f>
        <v>5.1330088878720144</v>
      </c>
      <c r="BM41">
        <f>SQRT((ABS($C$41-$G$41)^2+(ABS($D$41-$H$41)^2)))</f>
        <v>3.1100308745292216</v>
      </c>
      <c r="BO41">
        <f>SQRT((ABS($A$41-$G$41)^2+(ABS($B$41-$H$41)^2)))</f>
        <v>7.5695994753963749</v>
      </c>
      <c r="BP41">
        <f>SQRT((ABS($C$41-$E$41)^2+(ABS($D$41-$F$41)^2)))</f>
        <v>2.099447859231804</v>
      </c>
      <c r="BR41">
        <f>DEGREES(ACOS((17.2247097782144^2+17.3115713357075^2-3.57491435816468^2)/(2*17.2247097782144*17.3115713357075)))</f>
        <v>11.879386234361526</v>
      </c>
      <c r="BS41">
        <f>DEGREES(ACOS((3.57491435816468^2+22.6524615015887^2-22.4053449104164^2)/(2*3.57491435816468*22.6524615015887)))</f>
        <v>81.508887924445887</v>
      </c>
      <c r="BU41">
        <v>12</v>
      </c>
      <c r="BV41">
        <v>8</v>
      </c>
      <c r="BW41">
        <v>4</v>
      </c>
      <c r="BX41">
        <v>7</v>
      </c>
      <c r="BY41">
        <v>13</v>
      </c>
      <c r="BZ41">
        <v>8</v>
      </c>
      <c r="CA41">
        <v>2</v>
      </c>
      <c r="CB41">
        <v>3</v>
      </c>
      <c r="CC41">
        <v>11</v>
      </c>
      <c r="CD41">
        <v>3</v>
      </c>
      <c r="CE41">
        <v>2</v>
      </c>
      <c r="CF41">
        <v>9</v>
      </c>
      <c r="CG41">
        <v>12</v>
      </c>
      <c r="CH41">
        <v>6</v>
      </c>
      <c r="CI41">
        <v>1</v>
      </c>
      <c r="CJ41">
        <v>9</v>
      </c>
      <c r="CL41">
        <v>8</v>
      </c>
      <c r="CM41">
        <v>5</v>
      </c>
      <c r="CN41">
        <v>0</v>
      </c>
      <c r="CO41">
        <v>1</v>
      </c>
      <c r="CP41">
        <v>9</v>
      </c>
      <c r="CQ41">
        <v>5</v>
      </c>
      <c r="CR41">
        <v>0</v>
      </c>
      <c r="CS41">
        <v>0</v>
      </c>
      <c r="CT41">
        <v>11</v>
      </c>
      <c r="CU41">
        <v>3</v>
      </c>
      <c r="CV41">
        <v>0</v>
      </c>
      <c r="CW41">
        <v>8</v>
      </c>
      <c r="CX41">
        <v>10</v>
      </c>
      <c r="CY41">
        <v>5</v>
      </c>
      <c r="CZ41">
        <v>0</v>
      </c>
      <c r="DA41">
        <v>8</v>
      </c>
      <c r="DC41">
        <f>((8/12)*100)</f>
        <v>66.666666666666657</v>
      </c>
      <c r="DD41">
        <f>((4/12)*100)</f>
        <v>33.333333333333329</v>
      </c>
      <c r="DE41">
        <f>((7/12)*100)</f>
        <v>58.333333333333336</v>
      </c>
      <c r="DF41">
        <f>((8/13)*100)</f>
        <v>61.53846153846154</v>
      </c>
      <c r="DG41">
        <f>((2/13)*100)</f>
        <v>15.384615384615385</v>
      </c>
      <c r="DH41">
        <f>((3/13)*100)</f>
        <v>23.076923076923077</v>
      </c>
      <c r="DI41">
        <f>((3/11)*100)</f>
        <v>27.27272727272727</v>
      </c>
      <c r="DJ41">
        <f>((2/11)*100)</f>
        <v>18.181818181818183</v>
      </c>
      <c r="DK41">
        <f>((9/11)*100)</f>
        <v>81.818181818181827</v>
      </c>
      <c r="DL41">
        <f>((6/12)*100)</f>
        <v>50</v>
      </c>
      <c r="DM41">
        <f>((1/12)*100)</f>
        <v>8.3333333333333321</v>
      </c>
      <c r="DN41">
        <f>((9/12)*100)</f>
        <v>75</v>
      </c>
      <c r="DP41">
        <f>((5/8)*100)</f>
        <v>62.5</v>
      </c>
      <c r="DQ41">
        <f>((0/8)*100)</f>
        <v>0</v>
      </c>
      <c r="DR41">
        <f>((1/8)*100)</f>
        <v>12.5</v>
      </c>
      <c r="DS41">
        <f>((5/9)*100)</f>
        <v>55.555555555555557</v>
      </c>
      <c r="DT41">
        <f>((0/9)*100)</f>
        <v>0</v>
      </c>
      <c r="DU41">
        <f>((0/9)*100)</f>
        <v>0</v>
      </c>
      <c r="DV41">
        <f>((3/11)*100)</f>
        <v>27.27272727272727</v>
      </c>
      <c r="DW41">
        <f>((0/11)*100)</f>
        <v>0</v>
      </c>
      <c r="DX41">
        <f>((8/11)*100)</f>
        <v>72.727272727272734</v>
      </c>
      <c r="DY41">
        <f>((5/10)*100)</f>
        <v>50</v>
      </c>
      <c r="DZ41">
        <f>((0/10)*100)</f>
        <v>0</v>
      </c>
      <c r="EA41">
        <f>((8/10)*100)</f>
        <v>80</v>
      </c>
    </row>
    <row r="42" spans="1:131" x14ac:dyDescent="0.25">
      <c r="A42">
        <v>44.300838000000013</v>
      </c>
      <c r="B42">
        <v>4.6723739999999996</v>
      </c>
      <c r="C42">
        <v>39.644031000000012</v>
      </c>
      <c r="D42">
        <v>6.0175229999999997</v>
      </c>
      <c r="E42">
        <v>41.645179000000013</v>
      </c>
      <c r="F42">
        <v>3.9758930000000001</v>
      </c>
      <c r="G42">
        <v>38.469680000000011</v>
      </c>
      <c r="H42">
        <v>7.3521000000000001</v>
      </c>
      <c r="K42">
        <f>(12/200)</f>
        <v>0.06</v>
      </c>
      <c r="P42">
        <f>(11/200)</f>
        <v>5.5E-2</v>
      </c>
      <c r="Q42">
        <f>(11/200)</f>
        <v>5.5E-2</v>
      </c>
      <c r="R42">
        <f>(12/200)</f>
        <v>0.06</v>
      </c>
      <c r="U42">
        <f>0.06+0.055</f>
        <v>0.11499999999999999</v>
      </c>
      <c r="Z42">
        <f>SQRT((ABS($A$43-$A$42)^2+(ABS($B$43-$B$42)^2)))</f>
        <v>18.443566707349017</v>
      </c>
      <c r="AJ42">
        <f>1/0.115</f>
        <v>8.695652173913043</v>
      </c>
      <c r="AO42">
        <f>$Z42/$U42</f>
        <v>160.37884093346972</v>
      </c>
      <c r="AV42">
        <f>((0.06/0.115)*100)</f>
        <v>52.173913043478258</v>
      </c>
      <c r="BA42">
        <f>((0.055/0.115)*100)</f>
        <v>47.826086956521735</v>
      </c>
      <c r="BF42">
        <f>ABS($B$42-$D$42)</f>
        <v>1.3451490000000002</v>
      </c>
      <c r="BG42">
        <f>ABS($F$42-$H$42)</f>
        <v>3.376207</v>
      </c>
      <c r="BI42">
        <v>2.9402710000000001</v>
      </c>
      <c r="BJ42">
        <v>3.4154985000000004</v>
      </c>
      <c r="BL42">
        <f>SQRT((ABS($A$42-$E$42)^2+(ABS($B$42-$F$42)^2)))</f>
        <v>2.7454709081762272</v>
      </c>
      <c r="BO42">
        <f>SQRT((ABS($A$42-$G$42)^2+(ABS($B$42-$H$42)^2)))</f>
        <v>6.4174243319294408</v>
      </c>
      <c r="BP42">
        <f>SQRT((ABS($C$42-$E$42)^2+(ABS($D$42-$F$42)^2)))</f>
        <v>2.8588190524767394</v>
      </c>
      <c r="BR42">
        <f>DEGREES(ACOS((22.4053449104164^2+22.3849223241541^2-3.70651342063509^2)/(2*22.4053449104164*22.3849223241541)))</f>
        <v>9.4934684897062702</v>
      </c>
      <c r="BS42">
        <f>DEGREES(ACOS((3.70651342063509^2+20.2841779527562^2-20.4765000114602^2)/(2*3.70651342063509*20.2841779527562)))</f>
        <v>87.751648345565769</v>
      </c>
      <c r="BU42">
        <v>12</v>
      </c>
      <c r="BV42">
        <v>7</v>
      </c>
      <c r="BW42">
        <v>3</v>
      </c>
      <c r="BX42">
        <v>6</v>
      </c>
      <c r="CL42">
        <v>11</v>
      </c>
      <c r="CM42">
        <v>6</v>
      </c>
      <c r="CN42">
        <v>3</v>
      </c>
      <c r="CO42">
        <v>5</v>
      </c>
      <c r="CP42">
        <v>11</v>
      </c>
      <c r="CQ42">
        <v>6</v>
      </c>
      <c r="CR42">
        <v>2</v>
      </c>
      <c r="CS42">
        <v>0</v>
      </c>
      <c r="CT42">
        <v>12</v>
      </c>
      <c r="CU42">
        <v>3</v>
      </c>
      <c r="CV42">
        <v>2</v>
      </c>
      <c r="CW42">
        <v>9</v>
      </c>
      <c r="DC42">
        <f>((7/12)*100)</f>
        <v>58.333333333333336</v>
      </c>
      <c r="DD42">
        <f>((3/12)*100)</f>
        <v>25</v>
      </c>
      <c r="DE42">
        <f>((6/12)*100)</f>
        <v>50</v>
      </c>
      <c r="DP42">
        <f>((6/11)*100)</f>
        <v>54.54545454545454</v>
      </c>
      <c r="DQ42">
        <f>((3/11)*100)</f>
        <v>27.27272727272727</v>
      </c>
      <c r="DR42">
        <f>((5/11)*100)</f>
        <v>45.454545454545453</v>
      </c>
      <c r="DS42">
        <f>((6/11)*100)</f>
        <v>54.54545454545454</v>
      </c>
      <c r="DT42">
        <f>((2/11)*100)</f>
        <v>18.181818181818183</v>
      </c>
      <c r="DU42">
        <f>((0/11)*100)</f>
        <v>0</v>
      </c>
      <c r="DV42">
        <f>((3/12)*100)</f>
        <v>25</v>
      </c>
      <c r="DW42">
        <f>((2/12)*100)</f>
        <v>16.666666666666664</v>
      </c>
      <c r="DX42">
        <f>((9/12)*100)</f>
        <v>75</v>
      </c>
    </row>
    <row r="43" spans="1:131" x14ac:dyDescent="0.25">
      <c r="A43">
        <v>25.858591000000011</v>
      </c>
      <c r="B43">
        <v>4.8930059999999997</v>
      </c>
      <c r="BR43">
        <f>DEGREES(ACOS((20.4765000114602^2+20.1003508742047^2-3.21641709603792^2)/(2*20.4765000114602*20.1003508742047)))</f>
        <v>9.0307670841623402</v>
      </c>
      <c r="BS43">
        <f>DEGREES(ACOS((3.21641709603792^2+28.6838871530923^2-28.6693918557373^2)/(2*3.21641709603792*28.6838871530923)))</f>
        <v>86.527346340383176</v>
      </c>
    </row>
    <row r="44" spans="1:131" x14ac:dyDescent="0.25">
      <c r="A44" t="s">
        <v>22</v>
      </c>
      <c r="B44" t="s">
        <v>22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BR44">
        <f>DEGREES(ACOS((28.6693918557373^2+28.9094430284032^2-3.5605397186789^2)/(2*28.6693918557373*28.9094430284032)))</f>
        <v>7.0745040477063386</v>
      </c>
      <c r="BS44">
        <f>DEGREES(ACOS((4.20797744417932^2+13.8258353954884^2-12.22390801194^2)/(2*4.20797744417932*13.8258353954884)))</f>
        <v>59.282062738287912</v>
      </c>
    </row>
    <row r="45" spans="1:131" x14ac:dyDescent="0.25">
      <c r="A45">
        <v>256.184279</v>
      </c>
      <c r="B45">
        <v>4.6282509999999997</v>
      </c>
      <c r="C45">
        <v>243.378838</v>
      </c>
      <c r="D45">
        <v>6.5737550000000002</v>
      </c>
      <c r="E45">
        <v>259.72080900000003</v>
      </c>
      <c r="F45">
        <v>3.8627250000000002</v>
      </c>
      <c r="G45">
        <v>262.43938000000003</v>
      </c>
      <c r="H45">
        <v>7.4302060000000001</v>
      </c>
      <c r="K45">
        <f>(14/200)</f>
        <v>7.0000000000000007E-2</v>
      </c>
      <c r="L45">
        <f>(11/200)</f>
        <v>5.5E-2</v>
      </c>
      <c r="M45">
        <f>(12/200)</f>
        <v>0.06</v>
      </c>
      <c r="N45">
        <f>(12/200)</f>
        <v>0.06</v>
      </c>
      <c r="P45">
        <f>(15/200)</f>
        <v>7.4999999999999997E-2</v>
      </c>
      <c r="Q45">
        <f>(13/200)</f>
        <v>6.5000000000000002E-2</v>
      </c>
      <c r="R45">
        <f>(14/200)</f>
        <v>7.0000000000000007E-2</v>
      </c>
      <c r="S45">
        <f>(14/200)</f>
        <v>7.0000000000000007E-2</v>
      </c>
      <c r="U45">
        <f>0.07+0.075</f>
        <v>0.14500000000000002</v>
      </c>
      <c r="V45">
        <f>0.055+0.065</f>
        <v>0.12</v>
      </c>
      <c r="W45">
        <f>0.06+0.07</f>
        <v>0.13</v>
      </c>
      <c r="X45">
        <f>0.06+0.07</f>
        <v>0.13</v>
      </c>
      <c r="Z45">
        <f>SQRT((ABS($A$46-$A$45)^2+(ABS($B$46-$B$45)^2)))</f>
        <v>19.889375347564357</v>
      </c>
      <c r="AA45">
        <f>SQRT((ABS($C$46-$C$45)^2+(ABS($D$46-$D$45)^2)))</f>
        <v>19.347047453601622</v>
      </c>
      <c r="AB45">
        <f>SQRT((ABS($E$46-$E$45)^2+(ABS($F$46-$F$45)^2)))</f>
        <v>20.788936513594219</v>
      </c>
      <c r="AC45">
        <f>SQRT((ABS($G$46-$G$45)^2+(ABS($H$46-$H$45)^2)))</f>
        <v>19.417214922069835</v>
      </c>
      <c r="AJ45">
        <f>1/0.145</f>
        <v>6.8965517241379315</v>
      </c>
      <c r="AK45">
        <f>1/0.12</f>
        <v>8.3333333333333339</v>
      </c>
      <c r="AL45">
        <f>1/0.13</f>
        <v>7.6923076923076916</v>
      </c>
      <c r="AM45">
        <f>1/0.13</f>
        <v>7.6923076923076916</v>
      </c>
      <c r="AO45">
        <f>$Z45/$U45</f>
        <v>137.16810584527141</v>
      </c>
      <c r="AP45">
        <f>$AA45/$V45</f>
        <v>161.22539544668018</v>
      </c>
      <c r="AQ45">
        <f>$AB45/$W45</f>
        <v>159.91489625841706</v>
      </c>
      <c r="AR45">
        <f>$AC45/$X45</f>
        <v>149.36319170822949</v>
      </c>
      <c r="AV45">
        <f>((0.07/0.145)*100)</f>
        <v>48.275862068965523</v>
      </c>
      <c r="AW45">
        <f>((0.055/0.12)*100)</f>
        <v>45.833333333333336</v>
      </c>
      <c r="AX45">
        <f>((0.06/0.13)*100)</f>
        <v>46.153846153846153</v>
      </c>
      <c r="AY45">
        <f>((0.06/0.13)*100)</f>
        <v>46.153846153846153</v>
      </c>
      <c r="BA45">
        <f>((0.075/0.145)*100)</f>
        <v>51.724137931034484</v>
      </c>
      <c r="BB45">
        <f>((0.065/0.12)*100)</f>
        <v>54.166666666666671</v>
      </c>
      <c r="BC45">
        <f>((0.07/0.13)*100)</f>
        <v>53.846153846153854</v>
      </c>
      <c r="BD45">
        <f>((0.07/0.13)*100)</f>
        <v>53.846153846153854</v>
      </c>
      <c r="BF45">
        <f>ABS($B$45-$D$45)</f>
        <v>1.9455040000000006</v>
      </c>
      <c r="BG45">
        <f>ABS($F$45-$H$45)</f>
        <v>3.5674809999999999</v>
      </c>
      <c r="BL45">
        <f>SQRT((ABS($A$45-$E$45)^2+(ABS($B$45-$F$45)^2)))</f>
        <v>3.6184353659525543</v>
      </c>
      <c r="BM45">
        <f>SQRT((ABS($C$45-$G$46)^2+(ABS($D$45-$H$46)^2)))</f>
        <v>1.522675409317759</v>
      </c>
      <c r="BO45">
        <f>SQRT((ABS($A$45-$G$45)^2+(ABS($B$45-$H$45)^2)))</f>
        <v>6.8539944807554605</v>
      </c>
      <c r="BP45">
        <f>SQRT((ABS($C$45-$E$46)^2+(ABS($D$45-$F$46)^2)))</f>
        <v>4.9881589891783671</v>
      </c>
      <c r="BR45">
        <f>DEGREES(ACOS((17.9845589267955^2+19.5264424557352^2-4.20797744417932^2)/(2*17.9845589267955*19.5264424557352)))</f>
        <v>11.992802105292711</v>
      </c>
      <c r="BS45">
        <f>DEGREES(ACOS((4.32637068147022^2+16.1708165401384^2-13.3302288184632^2)/(2*4.32637068147022*16.1708165401384)))</f>
        <v>42.888568651176556</v>
      </c>
      <c r="BU45">
        <v>14</v>
      </c>
      <c r="BV45">
        <v>4</v>
      </c>
      <c r="BW45">
        <v>4</v>
      </c>
      <c r="BX45">
        <v>8</v>
      </c>
      <c r="BY45">
        <v>11</v>
      </c>
      <c r="BZ45">
        <v>4</v>
      </c>
      <c r="CA45">
        <v>5</v>
      </c>
      <c r="CB45">
        <v>1</v>
      </c>
      <c r="CC45">
        <v>12</v>
      </c>
      <c r="CD45">
        <v>4</v>
      </c>
      <c r="CE45">
        <v>5</v>
      </c>
      <c r="CF45">
        <v>8</v>
      </c>
      <c r="CG45">
        <v>12</v>
      </c>
      <c r="CH45">
        <v>8</v>
      </c>
      <c r="CI45">
        <v>1</v>
      </c>
      <c r="CJ45">
        <v>8</v>
      </c>
      <c r="CL45">
        <v>15</v>
      </c>
      <c r="CM45">
        <v>0</v>
      </c>
      <c r="CN45">
        <v>4</v>
      </c>
      <c r="CO45">
        <v>8</v>
      </c>
      <c r="CP45">
        <v>13</v>
      </c>
      <c r="CQ45">
        <v>3</v>
      </c>
      <c r="CR45">
        <v>6</v>
      </c>
      <c r="CS45">
        <v>2</v>
      </c>
      <c r="CT45">
        <v>14</v>
      </c>
      <c r="CU45">
        <v>4</v>
      </c>
      <c r="CV45">
        <v>6</v>
      </c>
      <c r="CW45">
        <v>10</v>
      </c>
      <c r="CX45">
        <v>14</v>
      </c>
      <c r="CY45">
        <v>8</v>
      </c>
      <c r="CZ45">
        <v>2</v>
      </c>
      <c r="DA45">
        <v>10</v>
      </c>
      <c r="DC45">
        <f>((4/14)*100)</f>
        <v>28.571428571428569</v>
      </c>
      <c r="DD45">
        <f>((4/14)*100)</f>
        <v>28.571428571428569</v>
      </c>
      <c r="DE45">
        <f>((8/14)*100)</f>
        <v>57.142857142857139</v>
      </c>
      <c r="DF45">
        <f>((4/11)*100)</f>
        <v>36.363636363636367</v>
      </c>
      <c r="DG45">
        <f>((5/11)*100)</f>
        <v>45.454545454545453</v>
      </c>
      <c r="DH45">
        <f>((1/11)*100)</f>
        <v>9.0909090909090917</v>
      </c>
      <c r="DI45">
        <f>((4/12)*100)</f>
        <v>33.333333333333329</v>
      </c>
      <c r="DJ45">
        <f>((5/12)*100)</f>
        <v>41.666666666666671</v>
      </c>
      <c r="DK45">
        <f>((8/12)*100)</f>
        <v>66.666666666666657</v>
      </c>
      <c r="DL45">
        <f>((8/12)*100)</f>
        <v>66.666666666666657</v>
      </c>
      <c r="DM45">
        <f>((1/12)*100)</f>
        <v>8.3333333333333321</v>
      </c>
      <c r="DN45">
        <f>((8/12)*100)</f>
        <v>66.666666666666657</v>
      </c>
      <c r="DP45">
        <f>((0/15)*100)</f>
        <v>0</v>
      </c>
      <c r="DQ45">
        <f>((4/15)*100)</f>
        <v>26.666666666666668</v>
      </c>
      <c r="DR45">
        <f>((8/15)*100)</f>
        <v>53.333333333333336</v>
      </c>
      <c r="DS45">
        <f>((3/13)*100)</f>
        <v>23.076923076923077</v>
      </c>
      <c r="DT45">
        <f>((6/13)*100)</f>
        <v>46.153846153846153</v>
      </c>
      <c r="DU45">
        <f>((2/13)*100)</f>
        <v>15.384615384615385</v>
      </c>
      <c r="DV45">
        <f>((4/14)*100)</f>
        <v>28.571428571428569</v>
      </c>
      <c r="DW45">
        <f>((6/14)*100)</f>
        <v>42.857142857142854</v>
      </c>
      <c r="DX45">
        <f>((10/14)*100)</f>
        <v>71.428571428571431</v>
      </c>
      <c r="DY45">
        <f>((8/14)*100)</f>
        <v>57.142857142857139</v>
      </c>
      <c r="DZ45">
        <f>((2/14)*100)</f>
        <v>14.285714285714285</v>
      </c>
      <c r="EA45">
        <f>((10/14)*100)</f>
        <v>71.428571428571431</v>
      </c>
    </row>
    <row r="46" spans="1:131" x14ac:dyDescent="0.25">
      <c r="A46">
        <v>236.29640900000001</v>
      </c>
      <c r="B46">
        <v>4.8729519999999997</v>
      </c>
      <c r="C46">
        <v>224.031801</v>
      </c>
      <c r="D46">
        <v>6.5938670000000004</v>
      </c>
      <c r="E46">
        <v>238.93657400000001</v>
      </c>
      <c r="F46">
        <v>4.3048299999999999</v>
      </c>
      <c r="G46">
        <v>243.03226699999999</v>
      </c>
      <c r="H46">
        <v>8.0564649999999993</v>
      </c>
      <c r="K46">
        <f>(12/200)</f>
        <v>0.06</v>
      </c>
      <c r="L46">
        <f>(10/200)</f>
        <v>0.05</v>
      </c>
      <c r="M46">
        <f>(11/200)</f>
        <v>5.5E-2</v>
      </c>
      <c r="N46">
        <f>(13/200)</f>
        <v>6.5000000000000002E-2</v>
      </c>
      <c r="P46">
        <f>(10/200)</f>
        <v>0.05</v>
      </c>
      <c r="Q46">
        <f>(13/200)</f>
        <v>6.5000000000000002E-2</v>
      </c>
      <c r="R46">
        <f>(12/200)</f>
        <v>0.06</v>
      </c>
      <c r="S46">
        <f>(11/200)</f>
        <v>5.5E-2</v>
      </c>
      <c r="U46">
        <f>0.06+0.05</f>
        <v>0.11</v>
      </c>
      <c r="V46">
        <f>0.05+0.065</f>
        <v>0.115</v>
      </c>
      <c r="W46">
        <f>0.055+0.06</f>
        <v>0.11499999999999999</v>
      </c>
      <c r="X46">
        <f>0.065+0.055</f>
        <v>0.12</v>
      </c>
      <c r="Z46">
        <f>SQRT((ABS($A$47-$A$46)^2+(ABS($B$47-$B$46)^2)))</f>
        <v>17.279883583104532</v>
      </c>
      <c r="AA46">
        <f>SQRT((ABS($C$47-$C$46)^2+(ABS($D$47-$D$46)^2)))</f>
        <v>17.472928079297567</v>
      </c>
      <c r="AB46">
        <f>SQRT((ABS($E$47-$E$46)^2+(ABS($F$47-$F$46)^2)))</f>
        <v>18.673093269963744</v>
      </c>
      <c r="AC46">
        <f>SQRT((ABS($G$47-$G$46)^2+(ABS($H$47-$H$46)^2)))</f>
        <v>20.672489026790668</v>
      </c>
      <c r="AJ46">
        <f>1/0.11</f>
        <v>9.0909090909090917</v>
      </c>
      <c r="AK46">
        <f>1/0.115</f>
        <v>8.695652173913043</v>
      </c>
      <c r="AL46">
        <f>1/0.115</f>
        <v>8.695652173913043</v>
      </c>
      <c r="AM46">
        <f>1/0.12</f>
        <v>8.3333333333333339</v>
      </c>
      <c r="AO46">
        <f>$Z46/$U46</f>
        <v>157.08985075549575</v>
      </c>
      <c r="AP46">
        <f>$AA46/$V46</f>
        <v>151.93850503737013</v>
      </c>
      <c r="AQ46">
        <f>$AB46/$W46</f>
        <v>162.37472408664127</v>
      </c>
      <c r="AR46">
        <f>$AC46/$X46</f>
        <v>172.27074188992225</v>
      </c>
      <c r="AV46">
        <f>((0.06/0.11)*100)</f>
        <v>54.54545454545454</v>
      </c>
      <c r="AW46">
        <f>((0.05/0.115)*100)</f>
        <v>43.478260869565219</v>
      </c>
      <c r="AX46">
        <f>((0.055/0.115)*100)</f>
        <v>47.826086956521735</v>
      </c>
      <c r="AY46">
        <f>((0.065/0.12)*100)</f>
        <v>54.166666666666671</v>
      </c>
      <c r="BA46">
        <f>((0.05/0.11)*100)</f>
        <v>45.45454545454546</v>
      </c>
      <c r="BB46">
        <f>((0.065/0.115)*100)</f>
        <v>56.521739130434781</v>
      </c>
      <c r="BC46">
        <f>((0.06/0.115)*100)</f>
        <v>52.173913043478258</v>
      </c>
      <c r="BD46">
        <f>((0.055/0.12)*100)</f>
        <v>45.833333333333336</v>
      </c>
      <c r="BF46">
        <f>ABS($B$46-$D$46)</f>
        <v>1.7209150000000006</v>
      </c>
      <c r="BG46">
        <f>ABS($F$46-$H$46)</f>
        <v>3.7516349999999994</v>
      </c>
      <c r="BL46">
        <f>SQRT((ABS($A$46-$E$46)^2+(ABS($B$46-$F$46)^2)))</f>
        <v>2.7005987917698882</v>
      </c>
      <c r="BM46">
        <f>SQRT((ABS($C$46-$G$47)^2+(ABS($D$46-$H$47)^2)))</f>
        <v>2.332623077137197</v>
      </c>
      <c r="BO46">
        <f>SQRT((ABS($A$46-$G$46)^2+(ABS($B$46-$H$46)^2)))</f>
        <v>7.4502710029456454</v>
      </c>
      <c r="BP46">
        <f>SQRT((ABS($C$46-$E$47)^2+(ABS($D$46-$F$47)^2)))</f>
        <v>4.2117356649563158</v>
      </c>
      <c r="BR46">
        <f>DEGREES(ACOS((12.22390801194^2+14.9396076212471^2-4.32637068147022^2)/(2*12.22390801194*14.9396076212471)))</f>
        <v>14.31633889255631</v>
      </c>
      <c r="BS46">
        <f>DEGREES(ACOS((5.85201009050471^2+17.2685438443155^2-12.8730244549201^2)/(2*5.85201009050471*17.2685438443155)))</f>
        <v>34.41553310980499</v>
      </c>
      <c r="BU46">
        <v>12</v>
      </c>
      <c r="BV46">
        <v>4</v>
      </c>
      <c r="BW46">
        <v>2</v>
      </c>
      <c r="BX46">
        <v>7</v>
      </c>
      <c r="BY46">
        <v>10</v>
      </c>
      <c r="BZ46">
        <v>5</v>
      </c>
      <c r="CA46">
        <v>4</v>
      </c>
      <c r="CB46">
        <v>1</v>
      </c>
      <c r="CC46">
        <v>11</v>
      </c>
      <c r="CD46">
        <v>2</v>
      </c>
      <c r="CE46">
        <v>4</v>
      </c>
      <c r="CF46">
        <v>8</v>
      </c>
      <c r="CG46">
        <v>13</v>
      </c>
      <c r="CH46">
        <v>7</v>
      </c>
      <c r="CI46">
        <v>1</v>
      </c>
      <c r="CJ46">
        <v>8</v>
      </c>
      <c r="CL46">
        <v>10</v>
      </c>
      <c r="CM46">
        <v>3</v>
      </c>
      <c r="CN46">
        <v>2</v>
      </c>
      <c r="CO46">
        <v>6</v>
      </c>
      <c r="CP46">
        <v>13</v>
      </c>
      <c r="CQ46">
        <v>5</v>
      </c>
      <c r="CR46">
        <v>6</v>
      </c>
      <c r="CS46">
        <v>1</v>
      </c>
      <c r="CT46">
        <v>12</v>
      </c>
      <c r="CU46">
        <v>2</v>
      </c>
      <c r="CV46">
        <v>6</v>
      </c>
      <c r="CW46">
        <v>7</v>
      </c>
      <c r="CX46">
        <v>11</v>
      </c>
      <c r="CY46">
        <v>6</v>
      </c>
      <c r="CZ46">
        <v>1</v>
      </c>
      <c r="DA46">
        <v>7</v>
      </c>
      <c r="DC46">
        <f>((4/12)*100)</f>
        <v>33.333333333333329</v>
      </c>
      <c r="DD46">
        <f>((2/12)*100)</f>
        <v>16.666666666666664</v>
      </c>
      <c r="DE46">
        <f>((7/12)*100)</f>
        <v>58.333333333333336</v>
      </c>
      <c r="DF46">
        <f>((5/10)*100)</f>
        <v>50</v>
      </c>
      <c r="DG46">
        <f>((4/10)*100)</f>
        <v>40</v>
      </c>
      <c r="DH46">
        <f>((1/10)*100)</f>
        <v>10</v>
      </c>
      <c r="DI46">
        <f>((2/11)*100)</f>
        <v>18.181818181818183</v>
      </c>
      <c r="DJ46">
        <f>((4/11)*100)</f>
        <v>36.363636363636367</v>
      </c>
      <c r="DK46">
        <f>((8/11)*100)</f>
        <v>72.727272727272734</v>
      </c>
      <c r="DL46">
        <f>((7/13)*100)</f>
        <v>53.846153846153847</v>
      </c>
      <c r="DM46">
        <f>((1/13)*100)</f>
        <v>7.6923076923076925</v>
      </c>
      <c r="DN46">
        <f>((8/13)*100)</f>
        <v>61.53846153846154</v>
      </c>
      <c r="DP46">
        <f>((3/10)*100)</f>
        <v>30</v>
      </c>
      <c r="DQ46">
        <f>((2/10)*100)</f>
        <v>20</v>
      </c>
      <c r="DR46">
        <f>((6/10)*100)</f>
        <v>60</v>
      </c>
      <c r="DS46">
        <f>((5/13)*100)</f>
        <v>38.461538461538467</v>
      </c>
      <c r="DT46">
        <f>((6/13)*100)</f>
        <v>46.153846153846153</v>
      </c>
      <c r="DU46">
        <f>((1/13)*100)</f>
        <v>7.6923076923076925</v>
      </c>
      <c r="DV46">
        <f>((2/12)*100)</f>
        <v>16.666666666666664</v>
      </c>
      <c r="DW46">
        <f>((6/12)*100)</f>
        <v>50</v>
      </c>
      <c r="DX46">
        <f>((7/12)*100)</f>
        <v>58.333333333333336</v>
      </c>
      <c r="DY46">
        <f>((6/11)*100)</f>
        <v>54.54545454545454</v>
      </c>
      <c r="DZ46">
        <f>((1/11)*100)</f>
        <v>9.0909090909090917</v>
      </c>
      <c r="EA46">
        <f>((7/11)*100)</f>
        <v>63.636363636363633</v>
      </c>
    </row>
    <row r="47" spans="1:131" x14ac:dyDescent="0.25">
      <c r="A47">
        <v>219.017382</v>
      </c>
      <c r="B47">
        <v>5.0450059999999999</v>
      </c>
      <c r="C47">
        <v>206.57308499999999</v>
      </c>
      <c r="D47">
        <v>7.2984600000000004</v>
      </c>
      <c r="E47">
        <v>220.267753</v>
      </c>
      <c r="F47">
        <v>4.7042479999999998</v>
      </c>
      <c r="G47">
        <v>222.360433</v>
      </c>
      <c r="H47">
        <v>8.2210300000000007</v>
      </c>
      <c r="K47">
        <f>(11/200)</f>
        <v>5.5E-2</v>
      </c>
      <c r="L47">
        <f>(12/200)</f>
        <v>0.06</v>
      </c>
      <c r="M47">
        <f>(10/200)</f>
        <v>0.05</v>
      </c>
      <c r="N47">
        <f>(13/200)</f>
        <v>6.5000000000000002E-2</v>
      </c>
      <c r="P47">
        <f>(10/200)</f>
        <v>0.05</v>
      </c>
      <c r="Q47">
        <f>(11/200)</f>
        <v>5.5E-2</v>
      </c>
      <c r="R47">
        <f>(11/200)</f>
        <v>5.5E-2</v>
      </c>
      <c r="S47">
        <f>(10/200)</f>
        <v>0.05</v>
      </c>
      <c r="U47">
        <f>0.055+0.05</f>
        <v>0.10500000000000001</v>
      </c>
      <c r="V47">
        <f>0.06+0.055</f>
        <v>0.11499999999999999</v>
      </c>
      <c r="W47">
        <f>0.05+0.055</f>
        <v>0.10500000000000001</v>
      </c>
      <c r="X47">
        <f>0.065+0.05</f>
        <v>0.115</v>
      </c>
      <c r="Z47">
        <f>SQRT((ABS($A$48-$A$47)^2+(ABS($B$48-$B$47)^2)))</f>
        <v>17.932555321214672</v>
      </c>
      <c r="AA47">
        <f>SQRT((ABS($C$48-$C$47)^2+(ABS($D$48-$D$47)^2)))</f>
        <v>21.962146264494351</v>
      </c>
      <c r="AB47">
        <f>SQRT((ABS($E$48-$E$47)^2+(ABS($F$48-$F$47)^2)))</f>
        <v>17.311571335707526</v>
      </c>
      <c r="AC47">
        <f>SQRT((ABS($G$48-$G$47)^2+(ABS($H$48-$H$47)^2)))</f>
        <v>18.937914511276528</v>
      </c>
      <c r="AJ47">
        <f>1/0.105</f>
        <v>9.5238095238095237</v>
      </c>
      <c r="AK47">
        <f>1/0.115</f>
        <v>8.695652173913043</v>
      </c>
      <c r="AL47">
        <f>1/0.105</f>
        <v>9.5238095238095237</v>
      </c>
      <c r="AM47">
        <f>1/0.115</f>
        <v>8.695652173913043</v>
      </c>
      <c r="AO47">
        <f>$Z47/$U47</f>
        <v>170.78624115442543</v>
      </c>
      <c r="AP47">
        <f>$AA47/$V47</f>
        <v>190.97518490864655</v>
      </c>
      <c r="AQ47">
        <f>$AB47/$W47</f>
        <v>164.87210795911929</v>
      </c>
      <c r="AR47">
        <f>$AC47/$X47</f>
        <v>164.67751748936109</v>
      </c>
      <c r="AV47">
        <f>((0.055/0.105)*100)</f>
        <v>52.380952380952387</v>
      </c>
      <c r="AW47">
        <f>((0.06/0.115)*100)</f>
        <v>52.173913043478258</v>
      </c>
      <c r="AX47">
        <f>((0.05/0.105)*100)</f>
        <v>47.61904761904762</v>
      </c>
      <c r="AY47">
        <f>((0.065/0.115)*100)</f>
        <v>56.521739130434781</v>
      </c>
      <c r="BA47">
        <f>((0.05/0.105)*100)</f>
        <v>47.61904761904762</v>
      </c>
      <c r="BB47">
        <f>((0.055/0.115)*100)</f>
        <v>47.826086956521735</v>
      </c>
      <c r="BC47">
        <f>((0.055/0.105)*100)</f>
        <v>52.380952380952387</v>
      </c>
      <c r="BD47">
        <f>((0.05/0.115)*100)</f>
        <v>43.478260869565219</v>
      </c>
      <c r="BF47">
        <f>ABS($B$47-$D$47)</f>
        <v>2.2534540000000005</v>
      </c>
      <c r="BG47">
        <f>ABS($F$47-$H$47)</f>
        <v>3.516782000000001</v>
      </c>
      <c r="BL47">
        <f>SQRT((ABS($A$47-$E$47)^2+(ABS($B$47-$F$47)^2)))</f>
        <v>1.2959720877414773</v>
      </c>
      <c r="BM47">
        <f>SQRT((ABS($C$47-$G$48)^2+(ABS($D$47-$H$48)^2)))</f>
        <v>3.3059741077222538</v>
      </c>
      <c r="BO47">
        <f>SQRT((ABS($A$47-$G$47)^2+(ABS($B$47-$H$47)^2)))</f>
        <v>4.6111949034037822</v>
      </c>
      <c r="BP47">
        <f>SQRT((ABS($C$47-$E$48)^2+(ABS($D$47-$F$48)^2)))</f>
        <v>4.4208441807322325</v>
      </c>
      <c r="BR47">
        <f>DEGREES(ACOS((13.3302288184632^2+17.7475115935436^2-5.85201009050471^2)/(2*13.3302288184632*17.7475115935436)))</f>
        <v>14.335851609813911</v>
      </c>
      <c r="BS47">
        <f>DEGREES(ACOS((6.7840381264107^2+17.7526248198226^2-11.9794331319452^2)/(2*6.7840381264107*17.7526248198226)))</f>
        <v>25.351930198046535</v>
      </c>
      <c r="BU47">
        <v>11</v>
      </c>
      <c r="BV47">
        <v>5</v>
      </c>
      <c r="BW47">
        <v>1</v>
      </c>
      <c r="BX47">
        <v>5</v>
      </c>
      <c r="BY47">
        <v>12</v>
      </c>
      <c r="BZ47">
        <v>7</v>
      </c>
      <c r="CA47">
        <v>4</v>
      </c>
      <c r="CB47">
        <v>3</v>
      </c>
      <c r="CC47">
        <v>10</v>
      </c>
      <c r="CD47">
        <v>1</v>
      </c>
      <c r="CE47">
        <v>4</v>
      </c>
      <c r="CF47">
        <v>9</v>
      </c>
      <c r="CG47">
        <v>13</v>
      </c>
      <c r="CH47">
        <v>5</v>
      </c>
      <c r="CI47">
        <v>3</v>
      </c>
      <c r="CJ47">
        <v>9</v>
      </c>
      <c r="CL47">
        <v>10</v>
      </c>
      <c r="CM47">
        <v>5</v>
      </c>
      <c r="CN47">
        <v>1</v>
      </c>
      <c r="CO47">
        <v>4</v>
      </c>
      <c r="CP47">
        <v>11</v>
      </c>
      <c r="CQ47">
        <v>5</v>
      </c>
      <c r="CR47">
        <v>5</v>
      </c>
      <c r="CS47">
        <v>1</v>
      </c>
      <c r="CT47">
        <v>11</v>
      </c>
      <c r="CU47">
        <v>1</v>
      </c>
      <c r="CV47">
        <v>5</v>
      </c>
      <c r="CW47">
        <v>7</v>
      </c>
      <c r="CX47">
        <v>10</v>
      </c>
      <c r="CY47">
        <v>4</v>
      </c>
      <c r="CZ47">
        <v>1</v>
      </c>
      <c r="DA47">
        <v>7</v>
      </c>
      <c r="DC47">
        <f>((5/11)*100)</f>
        <v>45.454545454545453</v>
      </c>
      <c r="DD47">
        <f>((1/11)*100)</f>
        <v>9.0909090909090917</v>
      </c>
      <c r="DE47">
        <f>((5/11)*100)</f>
        <v>45.454545454545453</v>
      </c>
      <c r="DF47">
        <f>((7/12)*100)</f>
        <v>58.333333333333336</v>
      </c>
      <c r="DG47">
        <f>((4/12)*100)</f>
        <v>33.333333333333329</v>
      </c>
      <c r="DH47">
        <f>((3/12)*100)</f>
        <v>25</v>
      </c>
      <c r="DI47">
        <f>((1/10)*100)</f>
        <v>10</v>
      </c>
      <c r="DJ47">
        <f>((4/10)*100)</f>
        <v>40</v>
      </c>
      <c r="DK47">
        <f>((9/10)*100)</f>
        <v>90</v>
      </c>
      <c r="DL47">
        <f>((5/13)*100)</f>
        <v>38.461538461538467</v>
      </c>
      <c r="DM47">
        <f>((3/13)*100)</f>
        <v>23.076923076923077</v>
      </c>
      <c r="DN47">
        <f>((9/13)*100)</f>
        <v>69.230769230769226</v>
      </c>
      <c r="DP47">
        <f>((5/10)*100)</f>
        <v>50</v>
      </c>
      <c r="DQ47">
        <f>((1/10)*100)</f>
        <v>10</v>
      </c>
      <c r="DR47">
        <f>((4/10)*100)</f>
        <v>40</v>
      </c>
      <c r="DS47">
        <f>((5/11)*100)</f>
        <v>45.454545454545453</v>
      </c>
      <c r="DT47">
        <f>((5/11)*100)</f>
        <v>45.454545454545453</v>
      </c>
      <c r="DU47">
        <f>((1/11)*100)</f>
        <v>9.0909090909090917</v>
      </c>
      <c r="DV47">
        <f>((1/11)*100)</f>
        <v>9.0909090909090917</v>
      </c>
      <c r="DW47">
        <f>((5/11)*100)</f>
        <v>45.454545454545453</v>
      </c>
      <c r="DX47">
        <f>((7/11)*100)</f>
        <v>63.636363636363633</v>
      </c>
      <c r="DY47">
        <f>((4/10)*100)</f>
        <v>40</v>
      </c>
      <c r="DZ47">
        <f>((1/10)*100)</f>
        <v>10</v>
      </c>
      <c r="EA47">
        <f>((7/10)*100)</f>
        <v>70</v>
      </c>
    </row>
    <row r="48" spans="1:131" x14ac:dyDescent="0.25">
      <c r="A48">
        <v>201.08673400000001</v>
      </c>
      <c r="B48">
        <v>5.3065449999999998</v>
      </c>
      <c r="C48">
        <v>184.62364500000001</v>
      </c>
      <c r="D48">
        <v>6.5514979999999996</v>
      </c>
      <c r="E48">
        <v>202.95625999999999</v>
      </c>
      <c r="F48">
        <v>4.7563269999999997</v>
      </c>
      <c r="G48">
        <v>203.422686</v>
      </c>
      <c r="H48">
        <v>8.3006829999999994</v>
      </c>
      <c r="K48">
        <f>(13/200)</f>
        <v>6.5000000000000002E-2</v>
      </c>
      <c r="L48">
        <f>(11/200)</f>
        <v>5.5E-2</v>
      </c>
      <c r="M48">
        <f>(11/200)</f>
        <v>5.5E-2</v>
      </c>
      <c r="N48">
        <f>(12/200)</f>
        <v>0.06</v>
      </c>
      <c r="P48">
        <f>(10/200)</f>
        <v>0.05</v>
      </c>
      <c r="Q48">
        <f>(11/200)</f>
        <v>5.5E-2</v>
      </c>
      <c r="R48">
        <f>(11/200)</f>
        <v>5.5E-2</v>
      </c>
      <c r="S48">
        <f>(10/200)</f>
        <v>0.05</v>
      </c>
      <c r="U48">
        <f>0.065+0.05</f>
        <v>0.115</v>
      </c>
      <c r="V48">
        <f>0.055+0.055</f>
        <v>0.11</v>
      </c>
      <c r="W48">
        <f>0.055+0.055</f>
        <v>0.11</v>
      </c>
      <c r="X48">
        <f>0.06+0.05</f>
        <v>0.11</v>
      </c>
      <c r="Z48">
        <f>SQRT((ABS($A$49-$A$48)^2+(ABS($B$49-$B$48)^2)))</f>
        <v>22.058343276042297</v>
      </c>
      <c r="AA48">
        <f>SQRT((ABS($C$49-$C$48)^2+(ABS($D$49-$D$48)^2)))</f>
        <v>20.851646776056519</v>
      </c>
      <c r="AB48">
        <f>SQRT((ABS($E$49-$E$48)^2+(ABS($F$49-$F$48)^2)))</f>
        <v>22.384922324154083</v>
      </c>
      <c r="AC48">
        <f>SQRT((ABS($G$49-$G$48)^2+(ABS($H$49-$H$48)^2)))</f>
        <v>22.652461501588657</v>
      </c>
      <c r="AJ48">
        <f>1/0.115</f>
        <v>8.695652173913043</v>
      </c>
      <c r="AK48">
        <f>1/0.11</f>
        <v>9.0909090909090917</v>
      </c>
      <c r="AL48">
        <f>1/0.11</f>
        <v>9.0909090909090917</v>
      </c>
      <c r="AM48">
        <f>1/0.11</f>
        <v>9.0909090909090917</v>
      </c>
      <c r="AO48">
        <f>$Z48/$U48</f>
        <v>191.81168066123735</v>
      </c>
      <c r="AP48">
        <f>$AA48/$V48</f>
        <v>189.56042523687745</v>
      </c>
      <c r="AQ48">
        <f>$AB48/$W48</f>
        <v>203.49929385594621</v>
      </c>
      <c r="AR48">
        <f>$AC48/$X48</f>
        <v>205.93146819626051</v>
      </c>
      <c r="AV48">
        <f>((0.065/0.115)*100)</f>
        <v>56.521739130434781</v>
      </c>
      <c r="AW48">
        <f>((0.055/0.11)*100)</f>
        <v>50</v>
      </c>
      <c r="AX48">
        <f>((0.055/0.11)*100)</f>
        <v>50</v>
      </c>
      <c r="AY48">
        <f>((0.06/0.11)*100)</f>
        <v>54.54545454545454</v>
      </c>
      <c r="BA48">
        <f>((0.05/0.115)*100)</f>
        <v>43.478260869565219</v>
      </c>
      <c r="BB48">
        <f>((0.055/0.11)*100)</f>
        <v>50</v>
      </c>
      <c r="BC48">
        <f>((0.055/0.11)*100)</f>
        <v>50</v>
      </c>
      <c r="BD48">
        <f>((0.05/0.11)*100)</f>
        <v>45.45454545454546</v>
      </c>
      <c r="BF48">
        <f>ABS($B$48-$D$48)</f>
        <v>1.2449529999999998</v>
      </c>
      <c r="BG48">
        <f>ABS($F$48-$H$48)</f>
        <v>3.5443559999999996</v>
      </c>
      <c r="BL48">
        <f>SQRT((ABS($A$48-$E$48)^2+(ABS($B$48-$F$48)^2)))</f>
        <v>1.9488117693096791</v>
      </c>
      <c r="BM48">
        <f>SQRT((ABS($C$48-$G$49)^2+(ABS($D$48-$H$49)^2)))</f>
        <v>4.0818666982473824</v>
      </c>
      <c r="BO48">
        <f>SQRT((ABS($A$48-$G$48)^2+(ABS($B$48-$H$48)^2)))</f>
        <v>3.797569500265658</v>
      </c>
      <c r="BP48">
        <f>SQRT((ABS($C$48-$E$49)^2+(ABS($D$48-$F$49)^2)))</f>
        <v>4.6761711308070169</v>
      </c>
      <c r="BR48">
        <f>DEGREES(ACOS((12.8730244549201^2+18.511401781078^2-6.7840381264107^2)/(2*12.8730244549201*18.511401781078)))</f>
        <v>14.03719794835164</v>
      </c>
      <c r="BU48">
        <v>13</v>
      </c>
      <c r="BV48">
        <v>7</v>
      </c>
      <c r="BW48">
        <v>3</v>
      </c>
      <c r="BX48">
        <v>5</v>
      </c>
      <c r="BY48">
        <v>11</v>
      </c>
      <c r="BZ48">
        <v>7</v>
      </c>
      <c r="CA48">
        <v>3</v>
      </c>
      <c r="CB48">
        <v>2</v>
      </c>
      <c r="CC48">
        <v>11</v>
      </c>
      <c r="CD48">
        <v>3</v>
      </c>
      <c r="CE48">
        <v>3</v>
      </c>
      <c r="CF48">
        <v>10</v>
      </c>
      <c r="CG48">
        <v>12</v>
      </c>
      <c r="CH48">
        <v>5</v>
      </c>
      <c r="CI48">
        <v>2</v>
      </c>
      <c r="CJ48">
        <v>10</v>
      </c>
      <c r="CL48">
        <v>10</v>
      </c>
      <c r="CM48">
        <v>5</v>
      </c>
      <c r="CN48">
        <v>1</v>
      </c>
      <c r="CO48">
        <v>2</v>
      </c>
      <c r="CP48">
        <v>11</v>
      </c>
      <c r="CQ48">
        <v>5</v>
      </c>
      <c r="CR48">
        <v>3</v>
      </c>
      <c r="CS48">
        <v>1</v>
      </c>
      <c r="CT48">
        <v>11</v>
      </c>
      <c r="CU48">
        <v>1</v>
      </c>
      <c r="CV48">
        <v>3</v>
      </c>
      <c r="CW48">
        <v>9</v>
      </c>
      <c r="CX48">
        <v>10</v>
      </c>
      <c r="CY48">
        <v>2</v>
      </c>
      <c r="CZ48">
        <v>1</v>
      </c>
      <c r="DA48">
        <v>9</v>
      </c>
      <c r="DC48">
        <f>((7/13)*100)</f>
        <v>53.846153846153847</v>
      </c>
      <c r="DD48">
        <f>((3/13)*100)</f>
        <v>23.076923076923077</v>
      </c>
      <c r="DE48">
        <f>((5/13)*100)</f>
        <v>38.461538461538467</v>
      </c>
      <c r="DF48">
        <f>((7/11)*100)</f>
        <v>63.636363636363633</v>
      </c>
      <c r="DG48">
        <f>((3/11)*100)</f>
        <v>27.27272727272727</v>
      </c>
      <c r="DH48">
        <f>((2/11)*100)</f>
        <v>18.181818181818183</v>
      </c>
      <c r="DI48">
        <f>((3/11)*100)</f>
        <v>27.27272727272727</v>
      </c>
      <c r="DJ48">
        <f>((3/11)*100)</f>
        <v>27.27272727272727</v>
      </c>
      <c r="DK48">
        <f>((10/11)*100)</f>
        <v>90.909090909090907</v>
      </c>
      <c r="DL48">
        <f>((5/12)*100)</f>
        <v>41.666666666666671</v>
      </c>
      <c r="DM48">
        <f>((2/12)*100)</f>
        <v>16.666666666666664</v>
      </c>
      <c r="DN48">
        <f>((10/12)*100)</f>
        <v>83.333333333333343</v>
      </c>
      <c r="DP48">
        <f>((5/10)*100)</f>
        <v>50</v>
      </c>
      <c r="DQ48">
        <f>((1/10)*100)</f>
        <v>10</v>
      </c>
      <c r="DR48">
        <f>((2/10)*100)</f>
        <v>20</v>
      </c>
      <c r="DS48">
        <f>((5/11)*100)</f>
        <v>45.454545454545453</v>
      </c>
      <c r="DT48">
        <f>((3/11)*100)</f>
        <v>27.27272727272727</v>
      </c>
      <c r="DU48">
        <f>((1/11)*100)</f>
        <v>9.0909090909090917</v>
      </c>
      <c r="DV48">
        <f>((1/11)*100)</f>
        <v>9.0909090909090917</v>
      </c>
      <c r="DW48">
        <f>((3/11)*100)</f>
        <v>27.27272727272727</v>
      </c>
      <c r="DX48">
        <f>((9/11)*100)</f>
        <v>81.818181818181827</v>
      </c>
      <c r="DY48">
        <f>((2/10)*100)</f>
        <v>20</v>
      </c>
      <c r="DZ48">
        <f>((1/10)*100)</f>
        <v>10</v>
      </c>
      <c r="EA48">
        <f>((9/10)*100)</f>
        <v>90</v>
      </c>
    </row>
    <row r="49" spans="1:131" x14ac:dyDescent="0.25">
      <c r="A49">
        <v>179.036092</v>
      </c>
      <c r="B49">
        <v>4.7237109999999998</v>
      </c>
      <c r="C49">
        <v>163.775113</v>
      </c>
      <c r="D49">
        <v>6.9118959999999996</v>
      </c>
      <c r="E49">
        <v>180.57809700000001</v>
      </c>
      <c r="F49">
        <v>4.2062650000000001</v>
      </c>
      <c r="G49">
        <v>180.77363500000001</v>
      </c>
      <c r="H49">
        <v>7.9076170000000001</v>
      </c>
      <c r="K49">
        <f>(13/200)</f>
        <v>6.5000000000000002E-2</v>
      </c>
      <c r="L49">
        <f>(10/200)</f>
        <v>0.05</v>
      </c>
      <c r="M49">
        <f>(12/200)</f>
        <v>0.06</v>
      </c>
      <c r="N49">
        <f>(12/200)</f>
        <v>0.06</v>
      </c>
      <c r="P49">
        <f>(9/200)</f>
        <v>4.4999999999999998E-2</v>
      </c>
      <c r="Q49">
        <f>(11/200)</f>
        <v>5.5E-2</v>
      </c>
      <c r="R49">
        <f>(10/200)</f>
        <v>0.05</v>
      </c>
      <c r="S49">
        <f>(10/200)</f>
        <v>0.05</v>
      </c>
      <c r="U49">
        <f>0.065+0.045</f>
        <v>0.11</v>
      </c>
      <c r="V49">
        <f>0.05+0.055</f>
        <v>0.10500000000000001</v>
      </c>
      <c r="W49">
        <f>0.06+0.05</f>
        <v>0.11</v>
      </c>
      <c r="X49">
        <f>0.06+0.05</f>
        <v>0.11</v>
      </c>
      <c r="Z49">
        <f>SQRT((ABS($A$50-$A$49)^2+(ABS($B$50-$B$49)^2)))</f>
        <v>19.467257374509547</v>
      </c>
      <c r="AA49">
        <f>SQRT((ABS($C$50-$C$49)^2+(ABS($D$50-$D$49)^2)))</f>
        <v>27.312810794853185</v>
      </c>
      <c r="AB49">
        <f>SQRT((ABS($E$50-$E$49)^2+(ABS($F$50-$F$49)^2)))</f>
        <v>20.100350874204707</v>
      </c>
      <c r="AC49">
        <f>SQRT((ABS($G$50-$G$49)^2+(ABS($H$50-$H$49)^2)))</f>
        <v>20.284177952756234</v>
      </c>
      <c r="AJ49">
        <f>1/0.11</f>
        <v>9.0909090909090917</v>
      </c>
      <c r="AK49">
        <f>1/0.105</f>
        <v>9.5238095238095237</v>
      </c>
      <c r="AL49">
        <f>1/0.11</f>
        <v>9.0909090909090917</v>
      </c>
      <c r="AM49">
        <f>1/0.11</f>
        <v>9.0909090909090917</v>
      </c>
      <c r="AO49">
        <f>$Z49/$U49</f>
        <v>176.97506704099587</v>
      </c>
      <c r="AP49">
        <f>$AA49/$V49</f>
        <v>260.12200757003029</v>
      </c>
      <c r="AQ49">
        <f>$AB49/$W49</f>
        <v>182.73046249277007</v>
      </c>
      <c r="AR49">
        <f>$AC49/$X49</f>
        <v>184.4016177523294</v>
      </c>
      <c r="AV49">
        <f>((0.065/0.11)*100)</f>
        <v>59.090909090909093</v>
      </c>
      <c r="AW49">
        <f>((0.05/0.105)*100)</f>
        <v>47.61904761904762</v>
      </c>
      <c r="AX49">
        <f>((0.06/0.11)*100)</f>
        <v>54.54545454545454</v>
      </c>
      <c r="AY49">
        <f>((0.06/0.11)*100)</f>
        <v>54.54545454545454</v>
      </c>
      <c r="BA49">
        <f>((0.045/0.11)*100)</f>
        <v>40.909090909090907</v>
      </c>
      <c r="BB49">
        <f>((0.055/0.105)*100)</f>
        <v>52.380952380952387</v>
      </c>
      <c r="BC49">
        <f>((0.05/0.11)*100)</f>
        <v>45.45454545454546</v>
      </c>
      <c r="BD49">
        <f>((0.05/0.11)*100)</f>
        <v>45.45454545454546</v>
      </c>
      <c r="BF49">
        <f>ABS($B$49-$D$49)</f>
        <v>2.1881849999999998</v>
      </c>
      <c r="BG49">
        <f>ABS($F$49-$H$49)</f>
        <v>3.701352</v>
      </c>
      <c r="BL49">
        <f>SQRT((ABS($A$49-$E$49)^2+(ABS($B$49-$F$49)^2)))</f>
        <v>1.6265084638393534</v>
      </c>
      <c r="BM49">
        <f>SQRT((ABS($C$49-$G$50)^2+(ABS($D$49-$H$50)^2)))</f>
        <v>3.5209467657766362</v>
      </c>
      <c r="BO49">
        <f>SQRT((ABS($A$49-$G$49)^2+(ABS($B$49-$H$49)^2)))</f>
        <v>3.6271632295342129</v>
      </c>
      <c r="BP49">
        <f>SQRT((ABS($C$49-$E$50)^2+(ABS($D$49-$F$50)^2)))</f>
        <v>3.8164653874162284</v>
      </c>
      <c r="BU49">
        <v>13</v>
      </c>
      <c r="BV49">
        <v>7</v>
      </c>
      <c r="BW49">
        <v>4</v>
      </c>
      <c r="BX49">
        <v>5</v>
      </c>
      <c r="BY49">
        <v>10</v>
      </c>
      <c r="BZ49">
        <v>7</v>
      </c>
      <c r="CA49">
        <v>3</v>
      </c>
      <c r="CB49">
        <v>2</v>
      </c>
      <c r="CC49">
        <v>12</v>
      </c>
      <c r="CD49">
        <v>4</v>
      </c>
      <c r="CE49">
        <v>3</v>
      </c>
      <c r="CF49">
        <v>11</v>
      </c>
      <c r="CG49">
        <v>12</v>
      </c>
      <c r="CH49">
        <v>5</v>
      </c>
      <c r="CI49">
        <v>2</v>
      </c>
      <c r="CJ49">
        <v>11</v>
      </c>
      <c r="CL49">
        <v>9</v>
      </c>
      <c r="CM49">
        <v>5</v>
      </c>
      <c r="CN49">
        <v>1</v>
      </c>
      <c r="CO49">
        <v>2</v>
      </c>
      <c r="CP49">
        <v>11</v>
      </c>
      <c r="CQ49">
        <v>5</v>
      </c>
      <c r="CR49">
        <v>2</v>
      </c>
      <c r="CS49">
        <v>1</v>
      </c>
      <c r="CT49">
        <v>10</v>
      </c>
      <c r="CU49">
        <v>1</v>
      </c>
      <c r="CV49">
        <v>2</v>
      </c>
      <c r="CW49">
        <v>9</v>
      </c>
      <c r="CX49">
        <v>10</v>
      </c>
      <c r="CY49">
        <v>2</v>
      </c>
      <c r="CZ49">
        <v>1</v>
      </c>
      <c r="DA49">
        <v>9</v>
      </c>
      <c r="DC49">
        <f>((7/13)*100)</f>
        <v>53.846153846153847</v>
      </c>
      <c r="DD49">
        <f>((4/13)*100)</f>
        <v>30.76923076923077</v>
      </c>
      <c r="DE49">
        <f>((5/13)*100)</f>
        <v>38.461538461538467</v>
      </c>
      <c r="DF49">
        <f>((7/10)*100)</f>
        <v>70</v>
      </c>
      <c r="DG49">
        <f>((3/10)*100)</f>
        <v>30</v>
      </c>
      <c r="DH49">
        <f>((2/10)*100)</f>
        <v>20</v>
      </c>
      <c r="DI49">
        <f>((4/12)*100)</f>
        <v>33.333333333333329</v>
      </c>
      <c r="DJ49">
        <f>((3/12)*100)</f>
        <v>25</v>
      </c>
      <c r="DK49">
        <f>((11/12)*100)</f>
        <v>91.666666666666657</v>
      </c>
      <c r="DL49">
        <f>((5/12)*100)</f>
        <v>41.666666666666671</v>
      </c>
      <c r="DM49">
        <f>((2/12)*100)</f>
        <v>16.666666666666664</v>
      </c>
      <c r="DN49">
        <f>((11/12)*100)</f>
        <v>91.666666666666657</v>
      </c>
      <c r="DP49">
        <f>((5/9)*100)</f>
        <v>55.555555555555557</v>
      </c>
      <c r="DQ49">
        <f>((1/9)*100)</f>
        <v>11.111111111111111</v>
      </c>
      <c r="DR49">
        <f>((2/9)*100)</f>
        <v>22.222222222222221</v>
      </c>
      <c r="DS49">
        <f>((5/11)*100)</f>
        <v>45.454545454545453</v>
      </c>
      <c r="DT49">
        <f>((2/11)*100)</f>
        <v>18.181818181818183</v>
      </c>
      <c r="DU49">
        <f>((1/11)*100)</f>
        <v>9.0909090909090917</v>
      </c>
      <c r="DV49">
        <f>((1/10)*100)</f>
        <v>10</v>
      </c>
      <c r="DW49">
        <f>((2/10)*100)</f>
        <v>20</v>
      </c>
      <c r="DX49">
        <f>((9/10)*100)</f>
        <v>90</v>
      </c>
      <c r="DY49">
        <f>((2/10)*100)</f>
        <v>20</v>
      </c>
      <c r="DZ49">
        <f>((1/10)*100)</f>
        <v>10</v>
      </c>
      <c r="EA49">
        <f>((9/10)*100)</f>
        <v>90</v>
      </c>
    </row>
    <row r="50" spans="1:131" x14ac:dyDescent="0.25">
      <c r="A50">
        <v>159.58777800000001</v>
      </c>
      <c r="B50">
        <v>5.5823099999999997</v>
      </c>
      <c r="C50">
        <v>136.51743300000001</v>
      </c>
      <c r="D50">
        <v>5.1773889999999998</v>
      </c>
      <c r="E50">
        <v>160.49210199999999</v>
      </c>
      <c r="F50">
        <v>4.9658110000000004</v>
      </c>
      <c r="G50">
        <v>160.49131600000001</v>
      </c>
      <c r="H50">
        <v>8.1822280000000003</v>
      </c>
      <c r="K50">
        <f>(13/200)</f>
        <v>6.5000000000000002E-2</v>
      </c>
      <c r="L50">
        <f>(11/200)</f>
        <v>5.5E-2</v>
      </c>
      <c r="M50">
        <f>(12/200)</f>
        <v>0.06</v>
      </c>
      <c r="N50">
        <f>(12/200)</f>
        <v>0.06</v>
      </c>
      <c r="P50">
        <f>(8/200)</f>
        <v>0.04</v>
      </c>
      <c r="Q50">
        <f>(10/200)</f>
        <v>0.05</v>
      </c>
      <c r="R50">
        <f>(9/200)</f>
        <v>4.4999999999999998E-2</v>
      </c>
      <c r="S50">
        <f>(10/200)</f>
        <v>0.05</v>
      </c>
      <c r="U50">
        <f>0.065+0.04</f>
        <v>0.10500000000000001</v>
      </c>
      <c r="V50">
        <f>0.055+0.05</f>
        <v>0.10500000000000001</v>
      </c>
      <c r="W50">
        <f>0.06+0.045</f>
        <v>0.105</v>
      </c>
      <c r="X50">
        <f>0.06+0.05</f>
        <v>0.11</v>
      </c>
      <c r="Z50">
        <f>SQRT((ABS($A$51-$A$50)^2+(ABS($B$51-$B$50)^2)))</f>
        <v>27.874119582613048</v>
      </c>
      <c r="AA50">
        <f>SQRT((ABS($C$51-$C$50)^2+(ABS($D$51-$D$50)^2)))</f>
        <v>20.552735563985767</v>
      </c>
      <c r="AB50">
        <f>SQRT((ABS($E$51-$E$50)^2+(ABS($F$51-$F$50)^2)))</f>
        <v>28.909443028403242</v>
      </c>
      <c r="AC50">
        <f>SQRT((ABS($G$51-$G$50)^2+(ABS($H$51-$H$50)^2)))</f>
        <v>28.68388715309225</v>
      </c>
      <c r="AJ50">
        <f>1/0.105</f>
        <v>9.5238095238095237</v>
      </c>
      <c r="AK50">
        <f>1/0.105</f>
        <v>9.5238095238095237</v>
      </c>
      <c r="AL50">
        <f>1/0.105</f>
        <v>9.5238095238095237</v>
      </c>
      <c r="AM50">
        <f>1/0.11</f>
        <v>9.0909090909090917</v>
      </c>
      <c r="AO50">
        <f>$Z50/$U50</f>
        <v>265.46780554869565</v>
      </c>
      <c r="AP50">
        <f>$AA50/$V50</f>
        <v>195.74033870462634</v>
      </c>
      <c r="AQ50">
        <f>$AB50/$W50</f>
        <v>275.32802884193563</v>
      </c>
      <c r="AR50">
        <f>$AC50/$X50</f>
        <v>260.76261048265684</v>
      </c>
      <c r="AV50">
        <f>((0.065/0.105)*100)</f>
        <v>61.904761904761905</v>
      </c>
      <c r="AW50">
        <f>((0.055/0.105)*100)</f>
        <v>52.380952380952387</v>
      </c>
      <c r="AX50">
        <f>((0.06/0.105)*100)</f>
        <v>57.142857142857139</v>
      </c>
      <c r="AY50">
        <f>((0.06/0.11)*100)</f>
        <v>54.54545454545454</v>
      </c>
      <c r="BA50">
        <f>((0.04/0.105)*100)</f>
        <v>38.095238095238102</v>
      </c>
      <c r="BB50">
        <f>((0.05/0.105)*100)</f>
        <v>47.61904761904762</v>
      </c>
      <c r="BC50">
        <f>((0.045/0.105)*100)</f>
        <v>42.857142857142854</v>
      </c>
      <c r="BD50">
        <f>((0.05/0.11)*100)</f>
        <v>45.45454545454546</v>
      </c>
      <c r="BF50">
        <f>ABS($B$50-$D$50)</f>
        <v>0.40492099999999986</v>
      </c>
      <c r="BG50">
        <f>ABS($F$50-$H$50)</f>
        <v>3.2164169999999999</v>
      </c>
      <c r="BL50">
        <f>SQRT((ABS($A$50-$E$50)^2+(ABS($B$50-$F$50)^2)))</f>
        <v>1.0944738068939577</v>
      </c>
      <c r="BM50">
        <f>SQRT((ABS($C$50-$G$51)^2+(ABS($D$50-$H$51)^2)))</f>
        <v>4.8244599559436807</v>
      </c>
      <c r="BO50">
        <f>SQRT((ABS($A$50-$G$50)^2+(ABS($B$50-$H$50)^2)))</f>
        <v>2.7524451900388498</v>
      </c>
      <c r="BP50">
        <f>SQRT((ABS($C$50-$E$51)^2+(ABS($D$50-$F$51)^2)))</f>
        <v>5.374039370569049</v>
      </c>
      <c r="BU50">
        <v>13</v>
      </c>
      <c r="BV50">
        <v>7</v>
      </c>
      <c r="BW50">
        <v>4</v>
      </c>
      <c r="BX50">
        <v>4</v>
      </c>
      <c r="BY50">
        <v>11</v>
      </c>
      <c r="BZ50">
        <v>6</v>
      </c>
      <c r="CA50">
        <v>4</v>
      </c>
      <c r="CB50">
        <v>4</v>
      </c>
      <c r="CC50">
        <v>12</v>
      </c>
      <c r="CD50">
        <v>4</v>
      </c>
      <c r="CE50">
        <v>4</v>
      </c>
      <c r="CF50">
        <v>12</v>
      </c>
      <c r="CG50">
        <v>12</v>
      </c>
      <c r="CH50">
        <v>4</v>
      </c>
      <c r="CI50">
        <v>4</v>
      </c>
      <c r="CJ50">
        <v>12</v>
      </c>
      <c r="CL50">
        <v>8</v>
      </c>
      <c r="CM50">
        <v>5</v>
      </c>
      <c r="CN50">
        <v>0</v>
      </c>
      <c r="CO50">
        <v>1</v>
      </c>
      <c r="CP50">
        <v>10</v>
      </c>
      <c r="CQ50">
        <v>4</v>
      </c>
      <c r="CR50">
        <v>2</v>
      </c>
      <c r="CS50">
        <v>2</v>
      </c>
      <c r="CT50">
        <v>9</v>
      </c>
      <c r="CU50">
        <v>0</v>
      </c>
      <c r="CV50">
        <v>2</v>
      </c>
      <c r="CW50">
        <v>9</v>
      </c>
      <c r="CX50">
        <v>10</v>
      </c>
      <c r="CY50">
        <v>1</v>
      </c>
      <c r="CZ50">
        <v>2</v>
      </c>
      <c r="DA50">
        <v>9</v>
      </c>
      <c r="DC50">
        <f>((7/13)*100)</f>
        <v>53.846153846153847</v>
      </c>
      <c r="DD50">
        <f>((4/13)*100)</f>
        <v>30.76923076923077</v>
      </c>
      <c r="DE50">
        <f>((4/13)*100)</f>
        <v>30.76923076923077</v>
      </c>
      <c r="DF50">
        <f>((6/11)*100)</f>
        <v>54.54545454545454</v>
      </c>
      <c r="DG50">
        <f>((4/11)*100)</f>
        <v>36.363636363636367</v>
      </c>
      <c r="DH50">
        <f>((4/11)*100)</f>
        <v>36.363636363636367</v>
      </c>
      <c r="DI50">
        <f>((4/12)*100)</f>
        <v>33.333333333333329</v>
      </c>
      <c r="DJ50">
        <f>((4/12)*100)</f>
        <v>33.333333333333329</v>
      </c>
      <c r="DK50">
        <f>((12/12)*100)</f>
        <v>100</v>
      </c>
      <c r="DL50">
        <f>((4/12)*100)</f>
        <v>33.333333333333329</v>
      </c>
      <c r="DM50">
        <f>((4/12)*100)</f>
        <v>33.333333333333329</v>
      </c>
      <c r="DN50">
        <f>((12/12)*100)</f>
        <v>100</v>
      </c>
      <c r="DP50">
        <f>((5/8)*100)</f>
        <v>62.5</v>
      </c>
      <c r="DQ50">
        <f>((0/8)*100)</f>
        <v>0</v>
      </c>
      <c r="DR50">
        <f>((1/8)*100)</f>
        <v>12.5</v>
      </c>
      <c r="DS50">
        <f>((4/10)*100)</f>
        <v>40</v>
      </c>
      <c r="DT50">
        <f>((2/10)*100)</f>
        <v>20</v>
      </c>
      <c r="DU50">
        <f>((2/10)*100)</f>
        <v>20</v>
      </c>
      <c r="DV50">
        <f>((0/9)*100)</f>
        <v>0</v>
      </c>
      <c r="DW50">
        <f>((2/9)*100)</f>
        <v>22.222222222222221</v>
      </c>
      <c r="DX50">
        <f>((9/9)*100)</f>
        <v>100</v>
      </c>
      <c r="DY50">
        <f>((1/10)*100)</f>
        <v>10</v>
      </c>
      <c r="DZ50">
        <f>((2/10)*100)</f>
        <v>20</v>
      </c>
      <c r="EA50">
        <f>((9/10)*100)</f>
        <v>90</v>
      </c>
    </row>
    <row r="51" spans="1:131" x14ac:dyDescent="0.25">
      <c r="A51">
        <v>131.75390200000001</v>
      </c>
      <c r="B51">
        <v>4.0850160000000004</v>
      </c>
      <c r="C51">
        <v>116.023808</v>
      </c>
      <c r="D51">
        <v>6.7350390000000004</v>
      </c>
      <c r="E51">
        <v>131.65778399999999</v>
      </c>
      <c r="F51">
        <v>2.8830239999999998</v>
      </c>
      <c r="G51">
        <v>131.860523</v>
      </c>
      <c r="H51">
        <v>6.4377870000000001</v>
      </c>
      <c r="K51">
        <f>(13/200)</f>
        <v>6.5000000000000002E-2</v>
      </c>
      <c r="L51">
        <f>(11/200)</f>
        <v>5.5E-2</v>
      </c>
      <c r="M51">
        <f>(13/200)</f>
        <v>6.5000000000000002E-2</v>
      </c>
      <c r="N51">
        <f>(12/200)</f>
        <v>0.06</v>
      </c>
      <c r="P51">
        <f>(9/200)</f>
        <v>4.4999999999999998E-2</v>
      </c>
      <c r="Q51">
        <f>(12/200)</f>
        <v>0.06</v>
      </c>
      <c r="R51">
        <f>(12/200)</f>
        <v>0.06</v>
      </c>
      <c r="S51">
        <f>(10/200)</f>
        <v>0.05</v>
      </c>
      <c r="U51">
        <f>0.065+0.045</f>
        <v>0.11</v>
      </c>
      <c r="V51">
        <f>0.055+0.06</f>
        <v>0.11499999999999999</v>
      </c>
      <c r="W51">
        <f>0.065+0.06</f>
        <v>0.125</v>
      </c>
      <c r="X51">
        <f>0.06+0.05</f>
        <v>0.11</v>
      </c>
      <c r="Z51">
        <f>SQRT((ABS($A$52-$A$51)^2+(ABS($B$52-$B$51)^2)))</f>
        <v>21.802715078229912</v>
      </c>
      <c r="AA51">
        <f>SQRT((ABS($C$52-$C$51)^2+(ABS($D$52-$D$51)^2)))</f>
        <v>20.922131670678777</v>
      </c>
      <c r="AB51">
        <f>SQRT((ABS($E$52-$E$51)^2+(ABS($F$52-$F$51)^2)))</f>
        <v>22.36098467054482</v>
      </c>
      <c r="AC51">
        <f>SQRT((ABS($G$52-$G$51)^2+(ABS($H$52-$H$51)^2)))</f>
        <v>20.380993176322008</v>
      </c>
      <c r="AJ51">
        <f>1/0.11</f>
        <v>9.0909090909090917</v>
      </c>
      <c r="AK51">
        <f>1/0.115</f>
        <v>8.695652173913043</v>
      </c>
      <c r="AL51">
        <f>1/0.125</f>
        <v>8</v>
      </c>
      <c r="AM51">
        <f>1/0.11</f>
        <v>9.0909090909090917</v>
      </c>
      <c r="AO51">
        <f>$Z51/$U51</f>
        <v>198.20650071118101</v>
      </c>
      <c r="AP51">
        <f>$AA51/$V51</f>
        <v>181.93157974503285</v>
      </c>
      <c r="AQ51">
        <f>$AB51/$W51</f>
        <v>178.88787736435856</v>
      </c>
      <c r="AR51">
        <f>$AC51/$X51</f>
        <v>185.2817561483819</v>
      </c>
      <c r="AV51">
        <f>((0.065/0.11)*100)</f>
        <v>59.090909090909093</v>
      </c>
      <c r="AW51">
        <f>((0.055/0.115)*100)</f>
        <v>47.826086956521735</v>
      </c>
      <c r="AX51">
        <f>((0.065/0.125)*100)</f>
        <v>52</v>
      </c>
      <c r="AY51">
        <f>((0.06/0.11)*100)</f>
        <v>54.54545454545454</v>
      </c>
      <c r="BA51">
        <f>((0.045/0.11)*100)</f>
        <v>40.909090909090907</v>
      </c>
      <c r="BB51">
        <f>((0.06/0.115)*100)</f>
        <v>52.173913043478258</v>
      </c>
      <c r="BC51">
        <f>((0.06/0.125)*100)</f>
        <v>48</v>
      </c>
      <c r="BD51">
        <f>((0.05/0.11)*100)</f>
        <v>45.45454545454546</v>
      </c>
      <c r="BF51">
        <f>ABS($B$51-$D$51)</f>
        <v>2.650023</v>
      </c>
      <c r="BG51">
        <f>ABS($F$51-$H$51)</f>
        <v>3.5547630000000003</v>
      </c>
      <c r="BL51">
        <f>SQRT((ABS($A$51-$E$51)^2+(ABS($B$51-$F$51)^2)))</f>
        <v>1.2058289422583972</v>
      </c>
      <c r="BM51">
        <f>SQRT((ABS($C$51-$G$52)^2+(ABS($D$51-$H$52)^2)))</f>
        <v>4.6286477649222615</v>
      </c>
      <c r="BO51">
        <f>SQRT((ABS($A$51-$G$51)^2+(ABS($B$51-$H$51)^2)))</f>
        <v>2.3551856436557173</v>
      </c>
      <c r="BP51">
        <f>SQRT((ABS($C$51-$E$52)^2+(ABS($D$51-$F$52)^2)))</f>
        <v>7.2799078048641492</v>
      </c>
      <c r="BU51">
        <v>13</v>
      </c>
      <c r="BV51">
        <v>6</v>
      </c>
      <c r="BW51">
        <v>2</v>
      </c>
      <c r="BX51">
        <v>4</v>
      </c>
      <c r="BY51">
        <v>11</v>
      </c>
      <c r="BZ51">
        <v>6</v>
      </c>
      <c r="CA51">
        <v>6</v>
      </c>
      <c r="CB51">
        <v>3</v>
      </c>
      <c r="CC51">
        <v>13</v>
      </c>
      <c r="CD51">
        <v>3</v>
      </c>
      <c r="CE51">
        <v>6</v>
      </c>
      <c r="CF51">
        <v>10</v>
      </c>
      <c r="CG51">
        <v>12</v>
      </c>
      <c r="CH51">
        <v>4</v>
      </c>
      <c r="CI51">
        <v>3</v>
      </c>
      <c r="CJ51">
        <v>10</v>
      </c>
      <c r="CL51">
        <v>9</v>
      </c>
      <c r="CM51">
        <v>4</v>
      </c>
      <c r="CN51">
        <v>1</v>
      </c>
      <c r="CO51">
        <v>1</v>
      </c>
      <c r="CP51">
        <v>12</v>
      </c>
      <c r="CQ51">
        <v>5</v>
      </c>
      <c r="CR51">
        <v>5</v>
      </c>
      <c r="CS51">
        <v>3</v>
      </c>
      <c r="CT51">
        <v>12</v>
      </c>
      <c r="CU51">
        <v>1</v>
      </c>
      <c r="CV51">
        <v>5</v>
      </c>
      <c r="CW51">
        <v>10</v>
      </c>
      <c r="CX51">
        <v>10</v>
      </c>
      <c r="CY51">
        <v>1</v>
      </c>
      <c r="CZ51">
        <v>3</v>
      </c>
      <c r="DA51">
        <v>10</v>
      </c>
      <c r="DC51">
        <f>((6/13)*100)</f>
        <v>46.153846153846153</v>
      </c>
      <c r="DD51">
        <f>((2/13)*100)</f>
        <v>15.384615384615385</v>
      </c>
      <c r="DE51">
        <f>((4/13)*100)</f>
        <v>30.76923076923077</v>
      </c>
      <c r="DF51">
        <f>((6/11)*100)</f>
        <v>54.54545454545454</v>
      </c>
      <c r="DG51">
        <f>((6/11)*100)</f>
        <v>54.54545454545454</v>
      </c>
      <c r="DH51">
        <f>((3/11)*100)</f>
        <v>27.27272727272727</v>
      </c>
      <c r="DI51">
        <f>((3/13)*100)</f>
        <v>23.076923076923077</v>
      </c>
      <c r="DJ51">
        <f>((6/13)*100)</f>
        <v>46.153846153846153</v>
      </c>
      <c r="DK51">
        <f>((10/13)*100)</f>
        <v>76.923076923076934</v>
      </c>
      <c r="DL51">
        <f>((4/12)*100)</f>
        <v>33.333333333333329</v>
      </c>
      <c r="DM51">
        <f>((3/12)*100)</f>
        <v>25</v>
      </c>
      <c r="DN51">
        <f>((10/12)*100)</f>
        <v>83.333333333333343</v>
      </c>
      <c r="DP51">
        <f>((4/9)*100)</f>
        <v>44.444444444444443</v>
      </c>
      <c r="DQ51">
        <f>((1/9)*100)</f>
        <v>11.111111111111111</v>
      </c>
      <c r="DR51">
        <f>((1/9)*100)</f>
        <v>11.111111111111111</v>
      </c>
      <c r="DS51">
        <f>((5/12)*100)</f>
        <v>41.666666666666671</v>
      </c>
      <c r="DT51">
        <f>((5/12)*100)</f>
        <v>41.666666666666671</v>
      </c>
      <c r="DU51">
        <f>((3/12)*100)</f>
        <v>25</v>
      </c>
      <c r="DV51">
        <f>((1/12)*100)</f>
        <v>8.3333333333333321</v>
      </c>
      <c r="DW51">
        <f>((5/12)*100)</f>
        <v>41.666666666666671</v>
      </c>
      <c r="DX51">
        <f>((10/12)*100)</f>
        <v>83.333333333333343</v>
      </c>
      <c r="DY51">
        <f>((1/10)*100)</f>
        <v>10</v>
      </c>
      <c r="DZ51">
        <f>((3/10)*100)</f>
        <v>30</v>
      </c>
      <c r="EA51">
        <f>((10/10)*100)</f>
        <v>100</v>
      </c>
    </row>
    <row r="52" spans="1:131" x14ac:dyDescent="0.25">
      <c r="A52">
        <v>109.99387700000001</v>
      </c>
      <c r="B52">
        <v>5.4487230000000002</v>
      </c>
      <c r="C52">
        <v>95.111050000000006</v>
      </c>
      <c r="D52">
        <v>7.3612549999999999</v>
      </c>
      <c r="E52">
        <v>109.31980900000001</v>
      </c>
      <c r="F52">
        <v>3.8971779999999998</v>
      </c>
      <c r="G52">
        <v>111.52737000000002</v>
      </c>
      <c r="H52">
        <v>7.8334130000000002</v>
      </c>
      <c r="K52">
        <f>(14/200)</f>
        <v>7.0000000000000007E-2</v>
      </c>
      <c r="L52">
        <f>(11/200)</f>
        <v>5.5E-2</v>
      </c>
      <c r="M52">
        <f>(11/200)</f>
        <v>5.5E-2</v>
      </c>
      <c r="N52">
        <f>(13/200)</f>
        <v>6.5000000000000002E-2</v>
      </c>
      <c r="P52">
        <f>(10/200)</f>
        <v>0.05</v>
      </c>
      <c r="Q52">
        <f>(12/200)</f>
        <v>0.06</v>
      </c>
      <c r="R52">
        <f>(12/200)</f>
        <v>0.06</v>
      </c>
      <c r="S52">
        <f>(11/200)</f>
        <v>5.5E-2</v>
      </c>
      <c r="U52">
        <f>0.07+0.05</f>
        <v>0.12000000000000001</v>
      </c>
      <c r="V52">
        <f>0.055+0.06</f>
        <v>0.11499999999999999</v>
      </c>
      <c r="W52">
        <f>0.055+0.06</f>
        <v>0.11499999999999999</v>
      </c>
      <c r="X52">
        <f>0.065+0.055</f>
        <v>0.12</v>
      </c>
      <c r="Z52">
        <f>SQRT((ABS($A$53-$A$52)^2+(ABS($B$53-$B$52)^2)))</f>
        <v>21.166609600379036</v>
      </c>
      <c r="AA52">
        <f>SQRT((ABS($C$53-$C$52)^2+(ABS($D$53-$D$52)^2)))</f>
        <v>16.574848081126106</v>
      </c>
      <c r="AB52">
        <f>SQRT((ABS($E$53-$E$52)^2+(ABS($F$53-$F$52)^2)))</f>
        <v>19.526442455735204</v>
      </c>
      <c r="AC52">
        <f>SQRT((ABS($G$53-$G$52)^2+(ABS($H$53-$H$52)^2)))</f>
        <v>19.634211817014769</v>
      </c>
      <c r="AJ52">
        <f>1/0.12</f>
        <v>8.3333333333333339</v>
      </c>
      <c r="AK52">
        <f>1/0.115</f>
        <v>8.695652173913043</v>
      </c>
      <c r="AL52">
        <f>1/0.115</f>
        <v>8.695652173913043</v>
      </c>
      <c r="AM52">
        <f>1/0.12</f>
        <v>8.3333333333333339</v>
      </c>
      <c r="AO52">
        <f>$Z52/$U52</f>
        <v>176.38841333649196</v>
      </c>
      <c r="AP52">
        <f>$AA52/$V52</f>
        <v>144.12911374892266</v>
      </c>
      <c r="AQ52">
        <f>$AB52/$W52</f>
        <v>169.79515178900178</v>
      </c>
      <c r="AR52">
        <f>$AC52/$X52</f>
        <v>163.61843180845642</v>
      </c>
      <c r="AV52">
        <f>((0.07/0.12)*100)</f>
        <v>58.333333333333336</v>
      </c>
      <c r="AW52">
        <f>((0.055/0.115)*100)</f>
        <v>47.826086956521735</v>
      </c>
      <c r="AX52">
        <f>((0.055/0.115)*100)</f>
        <v>47.826086956521735</v>
      </c>
      <c r="AY52">
        <f>((0.065/0.12)*100)</f>
        <v>54.166666666666671</v>
      </c>
      <c r="BA52">
        <f>((0.05/0.12)*100)</f>
        <v>41.666666666666671</v>
      </c>
      <c r="BB52">
        <f>((0.06/0.115)*100)</f>
        <v>52.173913043478258</v>
      </c>
      <c r="BC52">
        <f>((0.06/0.115)*100)</f>
        <v>52.173913043478258</v>
      </c>
      <c r="BD52">
        <f>((0.055/0.12)*100)</f>
        <v>45.833333333333336</v>
      </c>
      <c r="BF52">
        <f>ABS($B$52-$D$52)</f>
        <v>1.9125319999999997</v>
      </c>
      <c r="BG52">
        <f>ABS($F$52-$H$52)</f>
        <v>3.9362350000000004</v>
      </c>
      <c r="BL52">
        <f>SQRT((ABS($A$52-$E$52)^2+(ABS($B$52-$F$52)^2)))</f>
        <v>1.6916440392851591</v>
      </c>
      <c r="BM52">
        <f>SQRT((ABS($C$52-$G$53)^2+(ABS($D$52-$H$53)^2)))</f>
        <v>3.3654931163694246</v>
      </c>
      <c r="BO52">
        <f>SQRT((ABS($A$52-$G$52)^2+(ABS($B$52-$H$52)^2)))</f>
        <v>2.8351979079332401</v>
      </c>
      <c r="BP52">
        <f>SQRT((ABS($C$52-$E$53)^2+(ABS($D$52-$F$53)^2)))</f>
        <v>5.9227663134653596</v>
      </c>
      <c r="BU52">
        <v>14</v>
      </c>
      <c r="BV52">
        <v>6</v>
      </c>
      <c r="BW52">
        <v>2</v>
      </c>
      <c r="BX52">
        <v>5</v>
      </c>
      <c r="BY52">
        <v>11</v>
      </c>
      <c r="BZ52">
        <v>3</v>
      </c>
      <c r="CA52">
        <v>6</v>
      </c>
      <c r="CB52">
        <v>4</v>
      </c>
      <c r="CC52">
        <v>11</v>
      </c>
      <c r="CD52">
        <v>1</v>
      </c>
      <c r="CE52">
        <v>6</v>
      </c>
      <c r="CF52">
        <v>9</v>
      </c>
      <c r="CG52">
        <v>13</v>
      </c>
      <c r="CH52">
        <v>5</v>
      </c>
      <c r="CI52">
        <v>4</v>
      </c>
      <c r="CJ52">
        <v>9</v>
      </c>
      <c r="CL52">
        <v>10</v>
      </c>
      <c r="CM52">
        <v>5</v>
      </c>
      <c r="CN52">
        <v>0</v>
      </c>
      <c r="CO52">
        <v>2</v>
      </c>
      <c r="CP52">
        <v>12</v>
      </c>
      <c r="CQ52">
        <v>4</v>
      </c>
      <c r="CR52">
        <v>7</v>
      </c>
      <c r="CS52">
        <v>3</v>
      </c>
      <c r="CT52">
        <v>12</v>
      </c>
      <c r="CU52">
        <v>0</v>
      </c>
      <c r="CV52">
        <v>7</v>
      </c>
      <c r="CW52">
        <v>8</v>
      </c>
      <c r="CX52">
        <v>11</v>
      </c>
      <c r="CY52">
        <v>2</v>
      </c>
      <c r="CZ52">
        <v>3</v>
      </c>
      <c r="DA52">
        <v>8</v>
      </c>
      <c r="DC52">
        <f>((6/14)*100)</f>
        <v>42.857142857142854</v>
      </c>
      <c r="DD52">
        <f>((2/14)*100)</f>
        <v>14.285714285714285</v>
      </c>
      <c r="DE52">
        <f>((5/14)*100)</f>
        <v>35.714285714285715</v>
      </c>
      <c r="DF52">
        <f>((3/11)*100)</f>
        <v>27.27272727272727</v>
      </c>
      <c r="DG52">
        <f>((6/11)*100)</f>
        <v>54.54545454545454</v>
      </c>
      <c r="DH52">
        <f>((4/11)*100)</f>
        <v>36.363636363636367</v>
      </c>
      <c r="DI52">
        <f>((1/11)*100)</f>
        <v>9.0909090909090917</v>
      </c>
      <c r="DJ52">
        <f>((6/11)*100)</f>
        <v>54.54545454545454</v>
      </c>
      <c r="DK52">
        <f>((9/11)*100)</f>
        <v>81.818181818181827</v>
      </c>
      <c r="DL52">
        <f>((5/13)*100)</f>
        <v>38.461538461538467</v>
      </c>
      <c r="DM52">
        <f>((4/13)*100)</f>
        <v>30.76923076923077</v>
      </c>
      <c r="DN52">
        <f>((9/13)*100)</f>
        <v>69.230769230769226</v>
      </c>
      <c r="DP52">
        <f>((5/10)*100)</f>
        <v>50</v>
      </c>
      <c r="DQ52">
        <f>((0/10)*100)</f>
        <v>0</v>
      </c>
      <c r="DR52">
        <f>((2/10)*100)</f>
        <v>20</v>
      </c>
      <c r="DS52">
        <f>((4/12)*100)</f>
        <v>33.333333333333329</v>
      </c>
      <c r="DT52">
        <f>((7/12)*100)</f>
        <v>58.333333333333336</v>
      </c>
      <c r="DU52">
        <f>((3/12)*100)</f>
        <v>25</v>
      </c>
      <c r="DV52">
        <f>((0/12)*100)</f>
        <v>0</v>
      </c>
      <c r="DW52">
        <f>((7/12)*100)</f>
        <v>58.333333333333336</v>
      </c>
      <c r="DX52">
        <f>((8/12)*100)</f>
        <v>66.666666666666657</v>
      </c>
      <c r="DY52">
        <f>((2/11)*100)</f>
        <v>18.181818181818183</v>
      </c>
      <c r="DZ52">
        <f>((3/11)*100)</f>
        <v>27.27272727272727</v>
      </c>
      <c r="EA52">
        <f>((8/11)*100)</f>
        <v>72.727272727272734</v>
      </c>
    </row>
    <row r="53" spans="1:131" x14ac:dyDescent="0.25">
      <c r="A53">
        <v>88.833580000000012</v>
      </c>
      <c r="B53">
        <v>5.96563</v>
      </c>
      <c r="C53">
        <v>78.550607000000014</v>
      </c>
      <c r="D53">
        <v>6.6703739999999998</v>
      </c>
      <c r="E53">
        <v>89.810642000000001</v>
      </c>
      <c r="F53">
        <v>4.7183710000000003</v>
      </c>
      <c r="G53">
        <v>91.900511000000009</v>
      </c>
      <c r="H53">
        <v>8.3707019999999996</v>
      </c>
      <c r="K53">
        <f>(15/200)</f>
        <v>7.4999999999999997E-2</v>
      </c>
      <c r="L53">
        <f>(11/200)</f>
        <v>5.5E-2</v>
      </c>
      <c r="M53">
        <f>(13/200)</f>
        <v>6.5000000000000002E-2</v>
      </c>
      <c r="N53">
        <f>(10/200)</f>
        <v>0.05</v>
      </c>
      <c r="P53">
        <f>(12/200)</f>
        <v>0.06</v>
      </c>
      <c r="Q53">
        <f>(15/200)</f>
        <v>7.4999999999999997E-2</v>
      </c>
      <c r="R53">
        <f>(15/200)</f>
        <v>7.4999999999999997E-2</v>
      </c>
      <c r="S53">
        <f>(12/200)</f>
        <v>0.06</v>
      </c>
      <c r="U53">
        <f>0.075+0.06</f>
        <v>0.13500000000000001</v>
      </c>
      <c r="V53">
        <f>0.055+0.075</f>
        <v>0.13</v>
      </c>
      <c r="W53">
        <f>0.065+0.075</f>
        <v>0.14000000000000001</v>
      </c>
      <c r="X53">
        <f>0.05+0.06</f>
        <v>0.11</v>
      </c>
      <c r="Z53">
        <f>SQRT((ABS($A$54-$A$53)^2+(ABS($B$54-$B$53)^2)))</f>
        <v>15.263556805787736</v>
      </c>
      <c r="AA53">
        <f>SQRT((ABS($C$54-$C$53)^2+(ABS($D$54-$D$53)^2)))</f>
        <v>15.454680665526064</v>
      </c>
      <c r="AB53">
        <f>SQRT((ABS($E$54-$E$53)^2+(ABS($F$54-$F$53)^2)))</f>
        <v>14.939607621247108</v>
      </c>
      <c r="AC53">
        <f>SQRT((ABS($G$54-$G$53)^2+(ABS($H$54-$H$53)^2)))</f>
        <v>13.825835395488406</v>
      </c>
      <c r="AJ53">
        <f>1/0.135</f>
        <v>7.4074074074074066</v>
      </c>
      <c r="AK53">
        <f>1/0.13</f>
        <v>7.6923076923076916</v>
      </c>
      <c r="AL53">
        <f>1/0.14</f>
        <v>7.1428571428571423</v>
      </c>
      <c r="AM53">
        <f>1/0.11</f>
        <v>9.0909090909090917</v>
      </c>
      <c r="AO53">
        <f>$Z53/$U53</f>
        <v>113.06338374657582</v>
      </c>
      <c r="AP53">
        <f>$AA53/$V53</f>
        <v>118.88215896558511</v>
      </c>
      <c r="AQ53">
        <f>$AB53/$W53</f>
        <v>106.7114830089079</v>
      </c>
      <c r="AR53">
        <f>$AC53/$X53</f>
        <v>125.68941268625824</v>
      </c>
      <c r="AV53">
        <f>((0.075/0.135)*100)</f>
        <v>55.55555555555555</v>
      </c>
      <c r="AW53">
        <f>((0.055/0.13)*100)</f>
        <v>42.307692307692307</v>
      </c>
      <c r="AX53">
        <f>((0.065/0.14)*100)</f>
        <v>46.428571428571423</v>
      </c>
      <c r="AY53">
        <f>((0.05/0.11)*100)</f>
        <v>45.45454545454546</v>
      </c>
      <c r="BA53">
        <f>((0.06/0.135)*100)</f>
        <v>44.444444444444443</v>
      </c>
      <c r="BB53">
        <f>((0.075/0.13)*100)</f>
        <v>57.692307692307686</v>
      </c>
      <c r="BC53">
        <f>((0.075/0.14)*100)</f>
        <v>53.571428571428569</v>
      </c>
      <c r="BD53">
        <f>((0.06/0.11)*100)</f>
        <v>54.54545454545454</v>
      </c>
      <c r="BF53">
        <f>ABS($B$53-$D$53)</f>
        <v>0.70474399999999982</v>
      </c>
      <c r="BG53">
        <f>ABS($F$53-$H$53)</f>
        <v>3.6523309999999993</v>
      </c>
      <c r="BL53">
        <f>SQRT((ABS($A$53-$E$53)^2+(ABS($B$53-$F$53)^2)))</f>
        <v>1.5843942580446884</v>
      </c>
      <c r="BM53">
        <f>SQRT((ABS($C$53-$G$54)^2+(ABS($D$53-$H$54)^2)))</f>
        <v>1.5479663951714218</v>
      </c>
      <c r="BO53">
        <f>SQRT((ABS($A$53-$G$53)^2+(ABS($B$53-$H$53)^2)))</f>
        <v>3.8974911268590438</v>
      </c>
      <c r="BP53">
        <f>SQRT((ABS($C$53-$E$54)^2+(ABS($D$53-$F$54)^2)))</f>
        <v>3.9437600846741434</v>
      </c>
      <c r="BU53">
        <v>15</v>
      </c>
      <c r="BV53">
        <v>3</v>
      </c>
      <c r="BW53">
        <v>2</v>
      </c>
      <c r="BX53">
        <v>7</v>
      </c>
      <c r="BY53">
        <v>11</v>
      </c>
      <c r="BZ53">
        <v>2</v>
      </c>
      <c r="CA53">
        <v>8</v>
      </c>
      <c r="CB53">
        <v>0</v>
      </c>
      <c r="CC53">
        <v>13</v>
      </c>
      <c r="CD53">
        <v>2</v>
      </c>
      <c r="CE53">
        <v>8</v>
      </c>
      <c r="CF53">
        <v>5</v>
      </c>
      <c r="CG53">
        <v>10</v>
      </c>
      <c r="CH53">
        <v>7</v>
      </c>
      <c r="CI53">
        <v>0</v>
      </c>
      <c r="CJ53">
        <v>5</v>
      </c>
      <c r="CL53">
        <v>12</v>
      </c>
      <c r="CM53">
        <v>4</v>
      </c>
      <c r="CN53">
        <v>2</v>
      </c>
      <c r="CO53">
        <v>4</v>
      </c>
      <c r="CP53">
        <v>15</v>
      </c>
      <c r="CQ53">
        <v>3</v>
      </c>
      <c r="CR53">
        <v>10</v>
      </c>
      <c r="CS53">
        <v>5</v>
      </c>
      <c r="CT53">
        <v>15</v>
      </c>
      <c r="CU53">
        <v>2</v>
      </c>
      <c r="CV53">
        <v>10</v>
      </c>
      <c r="CW53">
        <v>10</v>
      </c>
      <c r="CX53">
        <v>12</v>
      </c>
      <c r="CY53">
        <v>4</v>
      </c>
      <c r="CZ53">
        <v>5</v>
      </c>
      <c r="DA53">
        <v>10</v>
      </c>
      <c r="DC53">
        <f>((3/15)*100)</f>
        <v>20</v>
      </c>
      <c r="DD53">
        <f>((2/15)*100)</f>
        <v>13.333333333333334</v>
      </c>
      <c r="DE53">
        <f>((7/15)*100)</f>
        <v>46.666666666666664</v>
      </c>
      <c r="DF53">
        <f>((2/11)*100)</f>
        <v>18.181818181818183</v>
      </c>
      <c r="DG53">
        <f>((8/11)*100)</f>
        <v>72.727272727272734</v>
      </c>
      <c r="DH53">
        <f>((0/11)*100)</f>
        <v>0</v>
      </c>
      <c r="DI53">
        <f>((2/13)*100)</f>
        <v>15.384615384615385</v>
      </c>
      <c r="DJ53">
        <f>((8/13)*100)</f>
        <v>61.53846153846154</v>
      </c>
      <c r="DK53">
        <f>((5/13)*100)</f>
        <v>38.461538461538467</v>
      </c>
      <c r="DL53">
        <f>((7/10)*100)</f>
        <v>70</v>
      </c>
      <c r="DM53">
        <f>((0/10)*100)</f>
        <v>0</v>
      </c>
      <c r="DN53">
        <f>((5/10)*100)</f>
        <v>50</v>
      </c>
      <c r="DP53">
        <f>((4/12)*100)</f>
        <v>33.333333333333329</v>
      </c>
      <c r="DQ53">
        <f>((2/12)*100)</f>
        <v>16.666666666666664</v>
      </c>
      <c r="DR53">
        <f>((4/12)*100)</f>
        <v>33.333333333333329</v>
      </c>
      <c r="DS53">
        <f>((3/15)*100)</f>
        <v>20</v>
      </c>
      <c r="DT53">
        <f>((10/15)*100)</f>
        <v>66.666666666666657</v>
      </c>
      <c r="DU53">
        <f>((5/15)*100)</f>
        <v>33.333333333333329</v>
      </c>
      <c r="DV53">
        <f>((2/15)*100)</f>
        <v>13.333333333333334</v>
      </c>
      <c r="DW53">
        <f>((10/15)*100)</f>
        <v>66.666666666666657</v>
      </c>
      <c r="DX53">
        <f>((10/15)*100)</f>
        <v>66.666666666666657</v>
      </c>
      <c r="DY53">
        <f>((4/12)*100)</f>
        <v>33.333333333333329</v>
      </c>
      <c r="DZ53">
        <f>((5/12)*100)</f>
        <v>41.666666666666671</v>
      </c>
      <c r="EA53">
        <f>((10/12)*100)</f>
        <v>83.333333333333343</v>
      </c>
    </row>
    <row r="54" spans="1:131" x14ac:dyDescent="0.25">
      <c r="A54">
        <v>73.575077000000007</v>
      </c>
      <c r="B54">
        <v>5.5728799999999996</v>
      </c>
      <c r="C54">
        <v>63.109439000000009</v>
      </c>
      <c r="D54">
        <v>7.3165050000000003</v>
      </c>
      <c r="E54">
        <v>74.879757000000012</v>
      </c>
      <c r="F54">
        <v>5.2288110000000003</v>
      </c>
      <c r="G54">
        <v>78.076535000000007</v>
      </c>
      <c r="H54">
        <v>8.1439599999999999</v>
      </c>
      <c r="K54">
        <f>(14/200)</f>
        <v>7.0000000000000007E-2</v>
      </c>
      <c r="L54">
        <f>(11/200)</f>
        <v>5.5E-2</v>
      </c>
      <c r="M54">
        <f>(13/200)</f>
        <v>6.5000000000000002E-2</v>
      </c>
      <c r="N54">
        <f>(12/200)</f>
        <v>0.06</v>
      </c>
      <c r="P54">
        <f>(12/200)</f>
        <v>0.06</v>
      </c>
      <c r="Q54">
        <f>(14/200)</f>
        <v>7.0000000000000007E-2</v>
      </c>
      <c r="R54">
        <f>(13/200)</f>
        <v>6.5000000000000002E-2</v>
      </c>
      <c r="S54">
        <f>(15/200)</f>
        <v>7.4999999999999997E-2</v>
      </c>
      <c r="U54">
        <f>0.07+0.06</f>
        <v>0.13</v>
      </c>
      <c r="V54">
        <f>0.055+0.07</f>
        <v>0.125</v>
      </c>
      <c r="W54">
        <f>0.065+0.065</f>
        <v>0.13</v>
      </c>
      <c r="X54">
        <f>0.06+0.075</f>
        <v>0.13500000000000001</v>
      </c>
      <c r="Z54">
        <f>SQRT((ABS($A$55-$A$54)^2+(ABS($B$55-$B$54)^2)))</f>
        <v>17.994896648445213</v>
      </c>
      <c r="AA54">
        <f>SQRT((ABS($C$55-$C$54)^2+(ABS($D$55-$D$54)^2)))</f>
        <v>18.457070491298012</v>
      </c>
      <c r="AB54">
        <f>SQRT((ABS($E$55-$E$54)^2+(ABS($F$55-$F$54)^2)))</f>
        <v>17.747511593543617</v>
      </c>
      <c r="AC54">
        <f>SQRT((ABS($G$55-$G$54)^2+(ABS($H$55-$H$54)^2)))</f>
        <v>16.170816540138372</v>
      </c>
      <c r="AJ54">
        <f>1/0.13</f>
        <v>7.6923076923076916</v>
      </c>
      <c r="AK54">
        <f>1/0.125</f>
        <v>8</v>
      </c>
      <c r="AL54">
        <f>1/0.13</f>
        <v>7.6923076923076916</v>
      </c>
      <c r="AM54">
        <f>1/0.135</f>
        <v>7.4074074074074066</v>
      </c>
      <c r="AO54">
        <f>$Z54/$U54</f>
        <v>138.42228191111701</v>
      </c>
      <c r="AP54">
        <f>$AA54/$V54</f>
        <v>147.6565639303841</v>
      </c>
      <c r="AQ54">
        <f>$AB54/$W54</f>
        <v>136.5193199503355</v>
      </c>
      <c r="AR54">
        <f>$AC54/$X54</f>
        <v>119.78382622324719</v>
      </c>
      <c r="AV54">
        <f>((0.07/0.13)*100)</f>
        <v>53.846153846153854</v>
      </c>
      <c r="AW54">
        <f>((0.055/0.125)*100)</f>
        <v>44</v>
      </c>
      <c r="AX54">
        <f>((0.065/0.13)*100)</f>
        <v>50</v>
      </c>
      <c r="AY54">
        <f>((0.06/0.135)*100)</f>
        <v>44.444444444444443</v>
      </c>
      <c r="BA54">
        <f>((0.06/0.13)*100)</f>
        <v>46.153846153846153</v>
      </c>
      <c r="BB54">
        <f>((0.07/0.125)*100)</f>
        <v>56.000000000000007</v>
      </c>
      <c r="BC54">
        <f>((0.065/0.13)*100)</f>
        <v>50</v>
      </c>
      <c r="BD54">
        <f>((0.075/0.135)*100)</f>
        <v>55.55555555555555</v>
      </c>
      <c r="BF54">
        <f>ABS($B$54-$D$54)</f>
        <v>1.7436250000000006</v>
      </c>
      <c r="BG54">
        <f>ABS($F$54-$H$54)</f>
        <v>2.9151489999999995</v>
      </c>
      <c r="BL54">
        <f>SQRT((ABS($A$54-$E$54)^2+(ABS($B$54-$F$54)^2)))</f>
        <v>1.3492862480441323</v>
      </c>
      <c r="BM54">
        <f>SQRT((ABS($C$54-$G$55)^2+(ABS($D$54-$H$55)^2)))</f>
        <v>1.5492389958098745</v>
      </c>
      <c r="BO54">
        <f>SQRT((ABS($A$54-$G$54)^2+(ABS($B$54-$H$54)^2)))</f>
        <v>5.1839730412265839</v>
      </c>
      <c r="BP54">
        <f>SQRT((ABS($C$54-$E$55)^2+(ABS($D$54-$F$55)^2)))</f>
        <v>6.4428837605396074</v>
      </c>
      <c r="BU54">
        <v>14</v>
      </c>
      <c r="BV54">
        <v>2</v>
      </c>
      <c r="BW54">
        <v>2</v>
      </c>
      <c r="BX54">
        <v>8</v>
      </c>
      <c r="BY54">
        <v>11</v>
      </c>
      <c r="BZ54">
        <v>1</v>
      </c>
      <c r="CA54">
        <v>9</v>
      </c>
      <c r="CB54">
        <v>2</v>
      </c>
      <c r="CC54">
        <v>13</v>
      </c>
      <c r="CD54">
        <v>2</v>
      </c>
      <c r="CE54">
        <v>9</v>
      </c>
      <c r="CF54">
        <v>6</v>
      </c>
      <c r="CG54">
        <v>12</v>
      </c>
      <c r="CH54">
        <v>8</v>
      </c>
      <c r="CI54">
        <v>2</v>
      </c>
      <c r="CJ54">
        <v>6</v>
      </c>
      <c r="CL54">
        <v>12</v>
      </c>
      <c r="CM54">
        <v>3</v>
      </c>
      <c r="CN54">
        <v>1</v>
      </c>
      <c r="CO54">
        <v>9</v>
      </c>
      <c r="CP54">
        <v>14</v>
      </c>
      <c r="CQ54">
        <v>2</v>
      </c>
      <c r="CR54">
        <v>10</v>
      </c>
      <c r="CS54">
        <v>4</v>
      </c>
      <c r="CT54">
        <v>13</v>
      </c>
      <c r="CU54">
        <v>1</v>
      </c>
      <c r="CV54">
        <v>10</v>
      </c>
      <c r="CW54">
        <v>7</v>
      </c>
      <c r="CX54">
        <v>15</v>
      </c>
      <c r="CY54">
        <v>9</v>
      </c>
      <c r="CZ54">
        <v>4</v>
      </c>
      <c r="DA54">
        <v>7</v>
      </c>
      <c r="DC54">
        <f>((2/14)*100)</f>
        <v>14.285714285714285</v>
      </c>
      <c r="DD54">
        <f>((2/14)*100)</f>
        <v>14.285714285714285</v>
      </c>
      <c r="DE54">
        <f>((8/14)*100)</f>
        <v>57.142857142857139</v>
      </c>
      <c r="DF54">
        <f>((1/11)*100)</f>
        <v>9.0909090909090917</v>
      </c>
      <c r="DG54">
        <f>((9/11)*100)</f>
        <v>81.818181818181827</v>
      </c>
      <c r="DH54">
        <f>((2/11)*100)</f>
        <v>18.181818181818183</v>
      </c>
      <c r="DI54">
        <f>((2/13)*100)</f>
        <v>15.384615384615385</v>
      </c>
      <c r="DJ54">
        <f>((9/13)*100)</f>
        <v>69.230769230769226</v>
      </c>
      <c r="DK54">
        <f>((6/13)*100)</f>
        <v>46.153846153846153</v>
      </c>
      <c r="DL54">
        <f>((8/12)*100)</f>
        <v>66.666666666666657</v>
      </c>
      <c r="DM54">
        <f>((2/12)*100)</f>
        <v>16.666666666666664</v>
      </c>
      <c r="DN54">
        <f>((6/12)*100)</f>
        <v>50</v>
      </c>
      <c r="DP54">
        <f>((3/12)*100)</f>
        <v>25</v>
      </c>
      <c r="DQ54">
        <f>((1/12)*100)</f>
        <v>8.3333333333333321</v>
      </c>
      <c r="DR54">
        <f>((9/12)*100)</f>
        <v>75</v>
      </c>
      <c r="DS54">
        <f>((2/14)*100)</f>
        <v>14.285714285714285</v>
      </c>
      <c r="DT54">
        <f>((10/14)*100)</f>
        <v>71.428571428571431</v>
      </c>
      <c r="DU54">
        <f>((4/14)*100)</f>
        <v>28.571428571428569</v>
      </c>
      <c r="DV54">
        <f>((1/13)*100)</f>
        <v>7.6923076923076925</v>
      </c>
      <c r="DW54">
        <f>((10/13)*100)</f>
        <v>76.923076923076934</v>
      </c>
      <c r="DX54">
        <f>((7/13)*100)</f>
        <v>53.846153846153847</v>
      </c>
      <c r="DY54">
        <f>((9/15)*100)</f>
        <v>60</v>
      </c>
      <c r="DZ54">
        <f>((4/15)*100)</f>
        <v>26.666666666666668</v>
      </c>
      <c r="EA54">
        <f>((7/15)*100)</f>
        <v>46.666666666666664</v>
      </c>
    </row>
    <row r="55" spans="1:131" x14ac:dyDescent="0.25">
      <c r="A55">
        <v>55.581337000000012</v>
      </c>
      <c r="B55">
        <v>5.3688549999999999</v>
      </c>
      <c r="C55">
        <v>44.660289000000013</v>
      </c>
      <c r="D55">
        <v>6.7758430000000001</v>
      </c>
      <c r="E55">
        <v>57.135215000000009</v>
      </c>
      <c r="F55">
        <v>4.9041620000000004</v>
      </c>
      <c r="G55">
        <v>61.906402000000014</v>
      </c>
      <c r="H55">
        <v>8.2926420000000007</v>
      </c>
      <c r="K55">
        <f>(15/200)</f>
        <v>7.4999999999999997E-2</v>
      </c>
      <c r="L55">
        <f>(12/200)</f>
        <v>0.06</v>
      </c>
      <c r="M55">
        <f>(14/200)</f>
        <v>7.0000000000000007E-2</v>
      </c>
      <c r="N55">
        <f>(12/200)</f>
        <v>0.06</v>
      </c>
      <c r="P55">
        <f>(12/200)</f>
        <v>0.06</v>
      </c>
      <c r="Q55">
        <f>(17/200)</f>
        <v>8.5000000000000006E-2</v>
      </c>
      <c r="R55">
        <f>(15/200)</f>
        <v>7.4999999999999997E-2</v>
      </c>
      <c r="S55">
        <f>(14/200)</f>
        <v>7.0000000000000007E-2</v>
      </c>
      <c r="U55">
        <f>0.075+0.06</f>
        <v>0.13500000000000001</v>
      </c>
      <c r="V55">
        <f>0.06+0.085</f>
        <v>0.14500000000000002</v>
      </c>
      <c r="W55">
        <f>0.07+0.075</f>
        <v>0.14500000000000002</v>
      </c>
      <c r="X55">
        <f>0.06+0.07</f>
        <v>0.13</v>
      </c>
      <c r="Z55">
        <f>SQRT((ABS($A$56-$A$55)^2+(ABS($B$56-$B$55)^2)))</f>
        <v>19.481074134007628</v>
      </c>
      <c r="AA55">
        <f>SQRT((ABS($C$56-$C$55)^2+(ABS($D$56-$D$55)^2)))</f>
        <v>17.905155158254512</v>
      </c>
      <c r="AB55">
        <f>SQRT((ABS($E$56-$E$55)^2+(ABS($F$56-$F$55)^2)))</f>
        <v>18.511401781077954</v>
      </c>
      <c r="AC55">
        <f>SQRT((ABS($G$56-$G$55)^2+(ABS($H$56-$H$55)^2)))</f>
        <v>17.268543844315452</v>
      </c>
      <c r="AJ55">
        <f>1/0.135</f>
        <v>7.4074074074074066</v>
      </c>
      <c r="AK55">
        <f>1/0.145</f>
        <v>6.8965517241379315</v>
      </c>
      <c r="AL55">
        <f>1/0.145</f>
        <v>6.8965517241379315</v>
      </c>
      <c r="AM55">
        <f>1/0.13</f>
        <v>7.6923076923076916</v>
      </c>
      <c r="AO55">
        <f>$Z55/$U55</f>
        <v>144.30425284450092</v>
      </c>
      <c r="AP55">
        <f>$AA55/$V55</f>
        <v>123.48382867761731</v>
      </c>
      <c r="AQ55">
        <f>$AB55/$W55</f>
        <v>127.66483986950311</v>
      </c>
      <c r="AR55">
        <f>$AC55/$X55</f>
        <v>132.83495264858041</v>
      </c>
      <c r="AV55">
        <f>((0.075/0.135)*100)</f>
        <v>55.55555555555555</v>
      </c>
      <c r="AW55">
        <f>((0.06/0.145)*100)</f>
        <v>41.379310344827587</v>
      </c>
      <c r="AX55">
        <f>((0.07/0.145)*100)</f>
        <v>48.275862068965523</v>
      </c>
      <c r="AY55">
        <f>((0.06/0.13)*100)</f>
        <v>46.153846153846153</v>
      </c>
      <c r="BA55">
        <f>((0.06/0.135)*100)</f>
        <v>44.444444444444443</v>
      </c>
      <c r="BB55">
        <f>((0.085/0.145)*100)</f>
        <v>58.62068965517242</v>
      </c>
      <c r="BC55">
        <f>((0.075/0.145)*100)</f>
        <v>51.724137931034484</v>
      </c>
      <c r="BD55">
        <f>((0.07/0.13)*100)</f>
        <v>53.846153846153854</v>
      </c>
      <c r="BF55">
        <f>ABS($B$55-$D$55)</f>
        <v>1.4069880000000001</v>
      </c>
      <c r="BG55">
        <f>ABS($F$55-$H$55)</f>
        <v>3.3884800000000004</v>
      </c>
      <c r="BL55">
        <f>SQRT((ABS($A$55-$E$55)^2+(ABS($B$55-$F$55)^2)))</f>
        <v>1.6218743549156303</v>
      </c>
      <c r="BM55">
        <f>SQRT((ABS($C$55-$G$56)^2+(ABS($D$55-$H$56)^2)))</f>
        <v>1.2256187533915262</v>
      </c>
      <c r="BO55">
        <f>SQRT((ABS($A$55-$G$55)^2+(ABS($B$55-$H$55)^2)))</f>
        <v>6.9681401877110671</v>
      </c>
      <c r="BP55">
        <f>SQRT((ABS($C$55-$E$56)^2+(ABS($D$55-$F$56)^2)))</f>
        <v>6.3311273871566547</v>
      </c>
      <c r="BU55">
        <v>15</v>
      </c>
      <c r="BV55">
        <v>1</v>
      </c>
      <c r="BW55">
        <v>1</v>
      </c>
      <c r="BX55">
        <v>9</v>
      </c>
      <c r="BY55">
        <v>12</v>
      </c>
      <c r="BZ55">
        <v>1</v>
      </c>
      <c r="CA55">
        <v>10</v>
      </c>
      <c r="CB55">
        <v>0</v>
      </c>
      <c r="CC55">
        <v>14</v>
      </c>
      <c r="CD55">
        <v>1</v>
      </c>
      <c r="CE55">
        <v>10</v>
      </c>
      <c r="CF55">
        <v>4</v>
      </c>
      <c r="CG55">
        <v>12</v>
      </c>
      <c r="CH55">
        <v>9</v>
      </c>
      <c r="CI55">
        <v>0</v>
      </c>
      <c r="CJ55">
        <v>4</v>
      </c>
      <c r="CL55">
        <v>12</v>
      </c>
      <c r="CM55">
        <v>2</v>
      </c>
      <c r="CN55">
        <v>1</v>
      </c>
      <c r="CO55">
        <v>8</v>
      </c>
      <c r="CP55">
        <v>17</v>
      </c>
      <c r="CQ55">
        <v>3</v>
      </c>
      <c r="CR55">
        <v>13</v>
      </c>
      <c r="CS55">
        <v>5</v>
      </c>
      <c r="CT55">
        <v>15</v>
      </c>
      <c r="CU55">
        <v>1</v>
      </c>
      <c r="CV55">
        <v>13</v>
      </c>
      <c r="CW55">
        <v>7</v>
      </c>
      <c r="CX55">
        <v>14</v>
      </c>
      <c r="CY55">
        <v>8</v>
      </c>
      <c r="CZ55">
        <v>5</v>
      </c>
      <c r="DA55">
        <v>7</v>
      </c>
      <c r="DC55">
        <f>((1/15)*100)</f>
        <v>6.666666666666667</v>
      </c>
      <c r="DD55">
        <f>((1/15)*100)</f>
        <v>6.666666666666667</v>
      </c>
      <c r="DE55">
        <f>((9/15)*100)</f>
        <v>60</v>
      </c>
      <c r="DF55">
        <f>((1/12)*100)</f>
        <v>8.3333333333333321</v>
      </c>
      <c r="DG55">
        <f>((10/12)*100)</f>
        <v>83.333333333333343</v>
      </c>
      <c r="DH55">
        <f>((0/12)*100)</f>
        <v>0</v>
      </c>
      <c r="DI55">
        <f>((1/14)*100)</f>
        <v>7.1428571428571423</v>
      </c>
      <c r="DJ55">
        <f>((10/14)*100)</f>
        <v>71.428571428571431</v>
      </c>
      <c r="DK55">
        <f>((4/14)*100)</f>
        <v>28.571428571428569</v>
      </c>
      <c r="DL55">
        <f>((9/12)*100)</f>
        <v>75</v>
      </c>
      <c r="DM55">
        <f>((0/12)*100)</f>
        <v>0</v>
      </c>
      <c r="DN55">
        <f>((4/12)*100)</f>
        <v>33.333333333333329</v>
      </c>
      <c r="DP55">
        <f>((2/12)*100)</f>
        <v>16.666666666666664</v>
      </c>
      <c r="DQ55">
        <f>((1/12)*100)</f>
        <v>8.3333333333333321</v>
      </c>
      <c r="DR55">
        <f>((8/12)*100)</f>
        <v>66.666666666666657</v>
      </c>
      <c r="DS55">
        <f>((3/17)*100)</f>
        <v>17.647058823529413</v>
      </c>
      <c r="DT55">
        <f>((13/17)*100)</f>
        <v>76.470588235294116</v>
      </c>
      <c r="DU55">
        <f>((5/17)*100)</f>
        <v>29.411764705882355</v>
      </c>
      <c r="DV55">
        <f>((1/15)*100)</f>
        <v>6.666666666666667</v>
      </c>
      <c r="DW55">
        <f>((13/15)*100)</f>
        <v>86.666666666666671</v>
      </c>
      <c r="DX55">
        <f>((7/15)*100)</f>
        <v>46.666666666666664</v>
      </c>
      <c r="DY55">
        <f>((8/14)*100)</f>
        <v>57.142857142857139</v>
      </c>
      <c r="DZ55">
        <f>((5/14)*100)</f>
        <v>35.714285714285715</v>
      </c>
      <c r="EA55">
        <f>((7/14)*100)</f>
        <v>50</v>
      </c>
    </row>
    <row r="56" spans="1:131" x14ac:dyDescent="0.25">
      <c r="A56">
        <v>36.100263000000012</v>
      </c>
      <c r="B56">
        <v>5.3665700000000003</v>
      </c>
      <c r="C56">
        <v>26.757961000000009</v>
      </c>
      <c r="D56">
        <v>6.4576710000000004</v>
      </c>
      <c r="E56">
        <v>38.623851000000009</v>
      </c>
      <c r="F56">
        <v>4.8667619999999996</v>
      </c>
      <c r="G56">
        <v>44.640316000000013</v>
      </c>
      <c r="H56">
        <v>8.0012989999999995</v>
      </c>
      <c r="K56">
        <f>(15/200)</f>
        <v>7.4999999999999997E-2</v>
      </c>
      <c r="N56">
        <f>(15/200)</f>
        <v>7.4999999999999997E-2</v>
      </c>
      <c r="P56">
        <f>(14/200)</f>
        <v>7.0000000000000007E-2</v>
      </c>
      <c r="Q56">
        <f>(19/200)</f>
        <v>9.5000000000000001E-2</v>
      </c>
      <c r="R56">
        <f>(17/200)</f>
        <v>8.5000000000000006E-2</v>
      </c>
      <c r="S56">
        <f>(15/200)</f>
        <v>7.4999999999999997E-2</v>
      </c>
      <c r="U56">
        <f>0.075+0.07</f>
        <v>0.14500000000000002</v>
      </c>
      <c r="X56">
        <f>0.075+0.075</f>
        <v>0.15</v>
      </c>
      <c r="Z56">
        <f>SQRT((ABS($A$57-$A$56)^2+(ABS($B$57-$B$56)^2)))</f>
        <v>15.600696588311752</v>
      </c>
      <c r="AC56">
        <f>SQRT((ABS($G$57-$G$56)^2+(ABS($H$57-$H$56)^2)))</f>
        <v>17.752624819822557</v>
      </c>
      <c r="AJ56">
        <f>1/0.145</f>
        <v>6.8965517241379315</v>
      </c>
      <c r="AM56">
        <f>1/0.15</f>
        <v>6.666666666666667</v>
      </c>
      <c r="AO56">
        <f>$Z56/$U56</f>
        <v>107.59101095387415</v>
      </c>
      <c r="AR56">
        <f>$AC56/$X56</f>
        <v>118.35083213215039</v>
      </c>
      <c r="AV56">
        <f>((0.075/0.145)*100)</f>
        <v>51.724137931034484</v>
      </c>
      <c r="AY56">
        <f>((0.075/0.15)*100)</f>
        <v>50</v>
      </c>
      <c r="BA56">
        <f>((0.07/0.145)*100)</f>
        <v>48.275862068965523</v>
      </c>
      <c r="BD56">
        <f>((0.075/0.15)*100)</f>
        <v>50</v>
      </c>
      <c r="BF56">
        <f>ABS($B$56-$D$56)</f>
        <v>1.0911010000000001</v>
      </c>
      <c r="BG56">
        <f>ABS($F$56-$H$56)</f>
        <v>3.1345369999999999</v>
      </c>
      <c r="BL56">
        <f>SQRT((ABS($A$56-$E$56)^2+(ABS($B$56-$F$56)^2)))</f>
        <v>2.5726065440731474</v>
      </c>
      <c r="BO56">
        <f>SQRT((ABS($A$56-$G$56)^2+(ABS($B$56-$H$56)^2)))</f>
        <v>8.9372424240506092</v>
      </c>
      <c r="BU56">
        <v>15</v>
      </c>
      <c r="BV56">
        <v>1</v>
      </c>
      <c r="BW56">
        <v>0</v>
      </c>
      <c r="BX56">
        <v>11</v>
      </c>
      <c r="CG56">
        <v>15</v>
      </c>
      <c r="CH56">
        <v>11</v>
      </c>
      <c r="CI56">
        <v>0</v>
      </c>
      <c r="CJ56">
        <v>3</v>
      </c>
      <c r="CL56">
        <v>14</v>
      </c>
      <c r="CM56">
        <v>3</v>
      </c>
      <c r="CN56">
        <v>1</v>
      </c>
      <c r="CO56">
        <v>11</v>
      </c>
      <c r="CP56">
        <v>19</v>
      </c>
      <c r="CQ56">
        <v>5</v>
      </c>
      <c r="CR56">
        <v>15</v>
      </c>
      <c r="CS56">
        <v>4</v>
      </c>
      <c r="CT56">
        <v>17</v>
      </c>
      <c r="CU56">
        <v>2</v>
      </c>
      <c r="CV56">
        <v>15</v>
      </c>
      <c r="CW56">
        <v>5</v>
      </c>
      <c r="CX56">
        <v>15</v>
      </c>
      <c r="CY56">
        <v>11</v>
      </c>
      <c r="CZ56">
        <v>3</v>
      </c>
      <c r="DA56">
        <v>5</v>
      </c>
      <c r="DC56">
        <f>((1/15)*100)</f>
        <v>6.666666666666667</v>
      </c>
      <c r="DD56">
        <f>((0/15)*100)</f>
        <v>0</v>
      </c>
      <c r="DE56">
        <f>((11/15)*100)</f>
        <v>73.333333333333329</v>
      </c>
      <c r="DL56">
        <f>((11/15)*100)</f>
        <v>73.333333333333329</v>
      </c>
      <c r="DM56">
        <f>((0/15)*100)</f>
        <v>0</v>
      </c>
      <c r="DN56">
        <f>((3/15)*100)</f>
        <v>20</v>
      </c>
      <c r="DP56">
        <f>((3/14)*100)</f>
        <v>21.428571428571427</v>
      </c>
      <c r="DQ56">
        <f>((1/14)*100)</f>
        <v>7.1428571428571423</v>
      </c>
      <c r="DR56">
        <f>((11/14)*100)</f>
        <v>78.571428571428569</v>
      </c>
      <c r="DS56">
        <f>((5/19)*100)</f>
        <v>26.315789473684209</v>
      </c>
      <c r="DT56">
        <f>((15/19)*100)</f>
        <v>78.94736842105263</v>
      </c>
      <c r="DU56">
        <f>((4/19)*100)</f>
        <v>21.052631578947366</v>
      </c>
      <c r="DV56">
        <f>((2/17)*100)</f>
        <v>11.76470588235294</v>
      </c>
      <c r="DW56">
        <f>((15/17)*100)</f>
        <v>88.235294117647058</v>
      </c>
      <c r="DX56">
        <f>((5/17)*100)</f>
        <v>29.411764705882355</v>
      </c>
      <c r="DY56">
        <f>((11/15)*100)</f>
        <v>73.333333333333329</v>
      </c>
      <c r="DZ56">
        <f>((3/15)*100)</f>
        <v>20</v>
      </c>
      <c r="EA56">
        <f>((5/15)*100)</f>
        <v>33.333333333333329</v>
      </c>
    </row>
    <row r="57" spans="1:131" x14ac:dyDescent="0.25">
      <c r="A57">
        <v>20.509872000000016</v>
      </c>
      <c r="B57">
        <v>4.7996109999999996</v>
      </c>
      <c r="G57">
        <v>26.900390000000016</v>
      </c>
      <c r="H57">
        <v>7.3299469999999998</v>
      </c>
      <c r="BI57">
        <v>2.1332205000000002</v>
      </c>
      <c r="BJ57">
        <v>2.29284</v>
      </c>
      <c r="BO57">
        <f>SQRT((ABS($A$57-$G$57)^2+(ABS($B$57-$H$57)^2)))</f>
        <v>6.8732321786201869</v>
      </c>
    </row>
    <row r="58" spans="1:131" x14ac:dyDescent="0.25">
      <c r="A58" t="s">
        <v>22</v>
      </c>
      <c r="B58" t="s">
        <v>22</v>
      </c>
      <c r="C58" t="s">
        <v>22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2F97-E7E3-406A-85A2-B1848D5FDA3D}">
  <dimension ref="A1:CB1113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303</v>
      </c>
      <c r="BQ1" t="s">
        <v>304</v>
      </c>
      <c r="BR1" t="s">
        <v>305</v>
      </c>
      <c r="BS1" t="s">
        <v>306</v>
      </c>
      <c r="BT1" t="s">
        <v>307</v>
      </c>
      <c r="BU1" t="s">
        <v>308</v>
      </c>
      <c r="BV1" t="s">
        <v>309</v>
      </c>
      <c r="BW1" t="s">
        <v>310</v>
      </c>
      <c r="BX1" t="s">
        <v>311</v>
      </c>
      <c r="BY1" t="s">
        <v>312</v>
      </c>
      <c r="BZ1" t="s">
        <v>313</v>
      </c>
      <c r="CA1" t="s">
        <v>314</v>
      </c>
      <c r="CB1" t="s">
        <v>315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287</v>
      </c>
      <c r="U2">
        <v>182</v>
      </c>
      <c r="X2" t="s">
        <v>276</v>
      </c>
      <c r="Y2" t="s">
        <v>259</v>
      </c>
      <c r="Z2">
        <f>(Z$6/Z$4)*100</f>
        <v>97.252747252747255</v>
      </c>
      <c r="AD2">
        <f>(AD$6/AD$4)*100</f>
        <v>95.431472081218274</v>
      </c>
      <c r="AF2">
        <f>(AF$8/AF$6)*100</f>
        <v>97</v>
      </c>
      <c r="AI2" t="s">
        <v>206</v>
      </c>
      <c r="AJ2">
        <f>COUNTIF($P:$P,0)</f>
        <v>20</v>
      </c>
      <c r="AK2">
        <f>(AJ2/AJ7)*100</f>
        <v>1.8281535648994516</v>
      </c>
      <c r="AL2">
        <f>(20/200)</f>
        <v>0.1</v>
      </c>
      <c r="AN2">
        <v>12</v>
      </c>
      <c r="AO2">
        <v>4</v>
      </c>
      <c r="AP2">
        <v>19</v>
      </c>
      <c r="AQ2">
        <v>16</v>
      </c>
      <c r="AR2">
        <v>3</v>
      </c>
      <c r="AT2">
        <f>(($AO$3-$AN$2)/($AN$3-$AN$2))</f>
        <v>0.78947368421052633</v>
      </c>
      <c r="AU2">
        <f>(($AP$2-$AN$2)/($AN$3-$AN$2))</f>
        <v>0.36842105263157893</v>
      </c>
      <c r="AV2">
        <f>(($AQ$2-$AN$2)/($AN$3-$AN$2))</f>
        <v>0.21052631578947367</v>
      </c>
      <c r="AW2">
        <f>(($AN$2-$AO$2)/($AO$3-$AO$2))</f>
        <v>0.34782608695652173</v>
      </c>
      <c r="AX2">
        <f>(($AP$2-$AO$2)/($AO$3-$AO$2))</f>
        <v>0.65217391304347827</v>
      </c>
      <c r="AY2">
        <f>(($AQ$2-$AO$2)/($AO$3-$AO$2))</f>
        <v>0.52173913043478259</v>
      </c>
      <c r="AZ2">
        <f>(($AN$3-$AP$2)/($AP$3-$AP$2))</f>
        <v>0.6</v>
      </c>
      <c r="BA2">
        <f>(($AO$3-$AP$2)/($AP$3-$AP$2))</f>
        <v>0.4</v>
      </c>
      <c r="BB2">
        <f>(($AQ$3-$AP$3)/($AP$4-$AP$3))</f>
        <v>0</v>
      </c>
      <c r="BC2">
        <f>(($AN$3-$AQ$2)/($AQ$3-$AQ$2))</f>
        <v>0.65217391304347827</v>
      </c>
      <c r="BD2">
        <f>(($AO$3-$AQ$2)/($AQ$3-$AQ$2))</f>
        <v>0.47826086956521741</v>
      </c>
      <c r="BE2">
        <f>(($AP$2-$AQ$2)/($AQ$3-$AQ$2))</f>
        <v>0.13043478260869565</v>
      </c>
      <c r="BG2" t="s">
        <v>22</v>
      </c>
      <c r="BH2">
        <v>3</v>
      </c>
      <c r="BI2">
        <f>($BH$6-$BH$3)/200</f>
        <v>7.4999999999999997E-2</v>
      </c>
      <c r="BJ2">
        <f>($BH$38-$BH$2)/200</f>
        <v>0.94499999999999995</v>
      </c>
      <c r="BK2">
        <f>SUM($BJ:$BJ)</f>
        <v>5.4949999999999992</v>
      </c>
      <c r="BL2" t="s">
        <v>30</v>
      </c>
      <c r="BM2">
        <f>AVERAGE($BI:$BI)</f>
        <v>8.4560439560439585E-2</v>
      </c>
      <c r="BN2">
        <f>BK4/BK2</f>
        <v>33.121019108280258</v>
      </c>
      <c r="BQ2">
        <f>1-(($AO$3-$AN$2)/($AN$3-$AN$2))</f>
        <v>0.21052631578947367</v>
      </c>
      <c r="BR2">
        <f>(($AP$2-$AN$2)/($AN$3-$AN$2))</f>
        <v>0.36842105263157893</v>
      </c>
      <c r="BS2">
        <f>(($AQ$2-$AN$2)/($AN$3-$AN$2))</f>
        <v>0.21052631578947367</v>
      </c>
      <c r="BT2">
        <f>(($AN$2-$AO$2)/($AO$3-$AO$2))</f>
        <v>0.34782608695652173</v>
      </c>
      <c r="BU2">
        <f>1-(($AP$2-$AO$2)/($AO$3-$AO$2))</f>
        <v>0.34782608695652173</v>
      </c>
      <c r="BV2">
        <f>1-(($AQ$2-$AO$2)/($AO$3-$AO$2))</f>
        <v>0.47826086956521741</v>
      </c>
      <c r="BW2">
        <f>1-(($AN$3-$AP$2)/($AP$3-$AP$2))</f>
        <v>0.4</v>
      </c>
      <c r="BX2">
        <f>(($AO$3-$AP$2)/($AP$3-$AP$2))</f>
        <v>0.4</v>
      </c>
      <c r="BY2">
        <f>(($AQ$3-$AP$3)/($AP$4-$AP$3))</f>
        <v>0</v>
      </c>
      <c r="BZ2">
        <f>1-(($AN$3-$AQ$2)/($AQ$3-$AQ$2))</f>
        <v>0.34782608695652173</v>
      </c>
      <c r="CA2">
        <f>(($AO$3-$AQ$2)/($AQ$3-$AQ$2))</f>
        <v>0.47826086956521741</v>
      </c>
      <c r="CB2">
        <f>(($AP$2-$AQ$2)/($AQ$3-$AQ$2))</f>
        <v>0.13043478260869565</v>
      </c>
    </row>
    <row r="3" spans="1:80" x14ac:dyDescent="0.25">
      <c r="A3">
        <v>2</v>
      </c>
      <c r="Q3" t="str">
        <f>CONCATENATE(C3,E3,G3,I3)</f>
        <v/>
      </c>
      <c r="R3">
        <v>2</v>
      </c>
      <c r="T3" t="s">
        <v>281</v>
      </c>
      <c r="U3">
        <v>123</v>
      </c>
      <c r="V3">
        <f xml:space="preserve"> (U3/U$2)*100</f>
        <v>67.582417582417591</v>
      </c>
      <c r="X3" t="s">
        <v>276</v>
      </c>
      <c r="Y3" t="s">
        <v>260</v>
      </c>
      <c r="Z3" t="s">
        <v>247</v>
      </c>
      <c r="AB3" t="s">
        <v>276</v>
      </c>
      <c r="AC3" t="str">
        <f>CONCATENATE($R3,$R4,$R5,$R6)</f>
        <v>2143</v>
      </c>
      <c r="AD3" t="s">
        <v>247</v>
      </c>
      <c r="AF3" t="s">
        <v>249</v>
      </c>
      <c r="AI3" t="s">
        <v>207</v>
      </c>
      <c r="AJ3">
        <f>COUNTIF($P:$P,1)</f>
        <v>293</v>
      </c>
      <c r="AK3">
        <f>(AJ3/AJ7)*100</f>
        <v>26.782449725776964</v>
      </c>
      <c r="AL3">
        <f>(293/200)</f>
        <v>1.4650000000000001</v>
      </c>
      <c r="AN3">
        <v>31</v>
      </c>
      <c r="AO3">
        <v>27</v>
      </c>
      <c r="AP3">
        <v>39</v>
      </c>
      <c r="AQ3">
        <v>39</v>
      </c>
      <c r="AR3">
        <v>192</v>
      </c>
      <c r="AT3">
        <f>(($AO$4-$AN$3)/($AN$4-$AN$3))</f>
        <v>0.90476190476190477</v>
      </c>
      <c r="AU3">
        <f>(($AP$3-$AN$3)/($AN$4-$AN$3))</f>
        <v>0.38095238095238093</v>
      </c>
      <c r="AV3">
        <f>(($AQ$3-$AN$3)/($AN$4-$AN$3))</f>
        <v>0.38095238095238093</v>
      </c>
      <c r="AW3">
        <f>(($AN$3-$AO$3)/($AO$4-$AO$3))</f>
        <v>0.17391304347826086</v>
      </c>
      <c r="AX3">
        <f>(($AP$3-$AO$3)/($AO$4-$AO$3))</f>
        <v>0.52173913043478259</v>
      </c>
      <c r="AY3">
        <f>(($AQ$3-$AO$3)/($AO$4-$AO$3))</f>
        <v>0.52173913043478259</v>
      </c>
      <c r="AZ3">
        <f>(($AN$4-$AP$3)/($AP$4-$AP$3))</f>
        <v>0.61904761904761907</v>
      </c>
      <c r="BA3">
        <f>(($AO$4-$AP$3)/($AP$4-$AP$3))</f>
        <v>0.52380952380952384</v>
      </c>
      <c r="BB3">
        <f>(($AQ$4-$AP$4)/($AP$5-$AP$4))</f>
        <v>4.7619047619047616E-2</v>
      </c>
      <c r="BC3">
        <f>(($AN$4-$AQ$3)/($AQ$4-$AQ$3))</f>
        <v>0.59090909090909094</v>
      </c>
      <c r="BD3">
        <f>(($AO$4-$AQ$3)/($AQ$4-$AQ$3))</f>
        <v>0.5</v>
      </c>
      <c r="BE3">
        <f>(($AP$3-$AQ$3)/($AQ$4-$AQ$3))</f>
        <v>0</v>
      </c>
      <c r="BG3">
        <v>2</v>
      </c>
      <c r="BH3">
        <v>4</v>
      </c>
      <c r="BI3">
        <f>($BH$7-$BH$4)/200</f>
        <v>7.4999999999999997E-2</v>
      </c>
      <c r="BJ3">
        <f>($BH$78-$BH$39)/200</f>
        <v>1.0649999999999999</v>
      </c>
      <c r="BK3" t="s">
        <v>247</v>
      </c>
      <c r="BL3" t="s">
        <v>31</v>
      </c>
      <c r="BM3">
        <f>STDEV($BI:$BI)</f>
        <v>1.7802606296998542E-2</v>
      </c>
      <c r="BQ3">
        <f>1-(($AO$4-$AN$3)/($AN$4-$AN$3))</f>
        <v>9.5238095238095233E-2</v>
      </c>
      <c r="BR3">
        <f>(($AP$3-$AN$3)/($AN$4-$AN$3))</f>
        <v>0.38095238095238093</v>
      </c>
      <c r="BS3">
        <f>(($AQ$3-$AN$3)/($AN$4-$AN$3))</f>
        <v>0.38095238095238093</v>
      </c>
      <c r="BT3">
        <f>(($AN$3-$AO$3)/($AO$4-$AO$3))</f>
        <v>0.17391304347826086</v>
      </c>
      <c r="BU3">
        <f>1-(($AP$3-$AO$3)/($AO$4-$AO$3))</f>
        <v>0.47826086956521741</v>
      </c>
      <c r="BV3">
        <f>1-(($AQ$3-$AO$3)/($AO$4-$AO$3))</f>
        <v>0.47826086956521741</v>
      </c>
      <c r="BW3">
        <f>1-(($AN$4-$AP$3)/($AP$4-$AP$3))</f>
        <v>0.38095238095238093</v>
      </c>
      <c r="BX3">
        <f>1-(($AO$4-$AP$3)/($AP$4-$AP$3))</f>
        <v>0.47619047619047616</v>
      </c>
      <c r="BY3">
        <f>(($AQ$4-$AP$4)/($AP$5-$AP$4))</f>
        <v>4.7619047619047616E-2</v>
      </c>
      <c r="BZ3">
        <f>1-(($AN$4-$AQ$3)/($AQ$4-$AQ$3))</f>
        <v>0.40909090909090906</v>
      </c>
      <c r="CA3">
        <f>(($AO$4-$AQ$3)/($AQ$4-$AQ$3))</f>
        <v>0.5</v>
      </c>
      <c r="CB3">
        <f>(($AP$3-$AQ$3)/($AQ$4-$AQ$3))</f>
        <v>0</v>
      </c>
    </row>
    <row r="4" spans="1:80" x14ac:dyDescent="0.25">
      <c r="A4">
        <v>3</v>
      </c>
      <c r="J4">
        <v>235.43011000000001</v>
      </c>
      <c r="K4" t="s">
        <v>22</v>
      </c>
      <c r="Q4" t="str">
        <f>CONCATENATE(C4,E4,G4,I4)</f>
        <v/>
      </c>
      <c r="R4">
        <v>1</v>
      </c>
      <c r="T4" t="s">
        <v>282</v>
      </c>
      <c r="U4">
        <v>0</v>
      </c>
      <c r="V4">
        <f xml:space="preserve"> (U4/U$2)*100</f>
        <v>0</v>
      </c>
      <c r="X4" t="s">
        <v>276</v>
      </c>
      <c r="Y4" t="s">
        <v>261</v>
      </c>
      <c r="Z4">
        <v>182</v>
      </c>
      <c r="AD4">
        <f>COUNTIF($R:$R,"1")+COUNTIF($R:$R,"2")+COUNTIF($R:$R,"3")+COUNTIF($R:$R,"4")+COUNTIF($R:$R,"3D")+COUNTIF($R:$R,"4D")</f>
        <v>197</v>
      </c>
      <c r="AF4">
        <f>(AF$10/(AF$8+AF$10))*100</f>
        <v>0</v>
      </c>
      <c r="AI4" t="s">
        <v>208</v>
      </c>
      <c r="AJ4">
        <f>COUNTIF($P:$P,2)</f>
        <v>693</v>
      </c>
      <c r="AK4">
        <f>(AJ4/AJ7)*100</f>
        <v>63.345521023765997</v>
      </c>
      <c r="AL4">
        <f>(693/200)</f>
        <v>3.4649999999999999</v>
      </c>
      <c r="AN4">
        <v>52</v>
      </c>
      <c r="AO4">
        <v>50</v>
      </c>
      <c r="AP4">
        <v>60</v>
      </c>
      <c r="AQ4">
        <v>61</v>
      </c>
      <c r="AR4">
        <v>194</v>
      </c>
      <c r="AT4">
        <f>(($AO$5-$AN$5)/($AN$6-$AN$5))</f>
        <v>0.10526315789473684</v>
      </c>
      <c r="AU4">
        <f>(($AP$4-$AN$4)/($AN$5-$AN$4))</f>
        <v>0.42105263157894735</v>
      </c>
      <c r="AV4">
        <f>(($AQ$4-$AN$4)/($AN$5-$AN$4))</f>
        <v>0.47368421052631576</v>
      </c>
      <c r="AW4">
        <f>(($AN$4-$AO$4)/($AO$5-$AO$4))</f>
        <v>8.6956521739130432E-2</v>
      </c>
      <c r="AX4">
        <f>(($AP$4-$AO$4)/($AO$5-$AO$4))</f>
        <v>0.43478260869565216</v>
      </c>
      <c r="AY4">
        <f>(($AQ$4-$AO$4)/($AO$5-$AO$4))</f>
        <v>0.47826086956521741</v>
      </c>
      <c r="AZ4">
        <f>(($AN$5-$AP$4)/($AP$5-$AP$4))</f>
        <v>0.52380952380952384</v>
      </c>
      <c r="BA4">
        <f>(($AO$5-$AP$4)/($AP$5-$AP$4))</f>
        <v>0.61904761904761907</v>
      </c>
      <c r="BB4">
        <f>(($AQ$5-$AP$5)/($AP$6-$AP$5))</f>
        <v>9.5238095238095233E-2</v>
      </c>
      <c r="BC4">
        <f>(($AN$5-$AQ$4)/($AQ$5-$AQ$4))</f>
        <v>0.45454545454545453</v>
      </c>
      <c r="BD4">
        <f>(($AO$5-$AQ$4)/($AQ$5-$AQ$4))</f>
        <v>0.54545454545454541</v>
      </c>
      <c r="BE4">
        <f>(($AP$4-$AQ$3)/($AQ$4-$AQ$3))</f>
        <v>0.95454545454545459</v>
      </c>
      <c r="BG4">
        <v>1</v>
      </c>
      <c r="BH4">
        <v>12</v>
      </c>
      <c r="BI4">
        <f>($BH$8-$BH$5)/200</f>
        <v>7.4999999999999997E-2</v>
      </c>
      <c r="BJ4">
        <f>($BH$117-$BH$79)/200</f>
        <v>0.98</v>
      </c>
      <c r="BK4">
        <f>COUNTA($Y:$Y)-1</f>
        <v>182</v>
      </c>
      <c r="BQ4">
        <f>(($AO$5-$AN$5)/($AN$6-$AN$5))</f>
        <v>0.10526315789473684</v>
      </c>
      <c r="BR4">
        <f>(($AP$4-$AN$4)/($AN$5-$AN$4))</f>
        <v>0.42105263157894735</v>
      </c>
      <c r="BS4">
        <f>(($AQ$4-$AN$4)/($AN$5-$AN$4))</f>
        <v>0.47368421052631576</v>
      </c>
      <c r="BT4">
        <f>(($AN$4-$AO$4)/($AO$5-$AO$4))</f>
        <v>8.6956521739130432E-2</v>
      </c>
      <c r="BU4">
        <f>(($AP$4-$AO$4)/($AO$5-$AO$4))</f>
        <v>0.43478260869565216</v>
      </c>
      <c r="BV4">
        <f>(($AQ$4-$AO$4)/($AO$5-$AO$4))</f>
        <v>0.47826086956521741</v>
      </c>
      <c r="BW4">
        <f>1-(($AN$5-$AP$4)/($AP$5-$AP$4))</f>
        <v>0.47619047619047616</v>
      </c>
      <c r="BX4">
        <f>1-(($AO$5-$AP$4)/($AP$5-$AP$4))</f>
        <v>0.38095238095238093</v>
      </c>
      <c r="BY4">
        <f>(($AQ$5-$AP$5)/($AP$6-$AP$5))</f>
        <v>9.5238095238095233E-2</v>
      </c>
      <c r="BZ4">
        <f>(($AN$5-$AQ$4)/($AQ$5-$AQ$4))</f>
        <v>0.45454545454545453</v>
      </c>
      <c r="CA4">
        <f>1-(($AO$5-$AQ$4)/($AQ$5-$AQ$4))</f>
        <v>0.45454545454545459</v>
      </c>
      <c r="CB4">
        <f>1-(($AP$4-$AQ$3)/($AQ$4-$AQ$3))</f>
        <v>4.5454545454545414E-2</v>
      </c>
    </row>
    <row r="5" spans="1:80" x14ac:dyDescent="0.25">
      <c r="A5">
        <v>4</v>
      </c>
      <c r="D5">
        <v>209.693229</v>
      </c>
      <c r="E5" s="2">
        <v>2</v>
      </c>
      <c r="P5">
        <v>1</v>
      </c>
      <c r="Q5" t="str">
        <f>CONCATENATE(C5,E5,G5,I5)</f>
        <v>2</v>
      </c>
      <c r="R5">
        <v>4</v>
      </c>
      <c r="T5" t="s">
        <v>283</v>
      </c>
      <c r="U5">
        <v>0</v>
      </c>
      <c r="V5">
        <f xml:space="preserve"> (U5/U$2)*100</f>
        <v>0</v>
      </c>
      <c r="X5" t="s">
        <v>277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86</v>
      </c>
      <c r="AK5">
        <f>(AJ5/AJ7)*100</f>
        <v>7.8610603290676417</v>
      </c>
      <c r="AL5">
        <f>(86/200)</f>
        <v>0.43</v>
      </c>
      <c r="AN5">
        <v>71</v>
      </c>
      <c r="AO5">
        <v>73</v>
      </c>
      <c r="AP5">
        <v>81</v>
      </c>
      <c r="AQ5">
        <v>83</v>
      </c>
      <c r="AR5">
        <v>407</v>
      </c>
      <c r="AT5">
        <f>(($AO$6-$AN$6)/($AN$7-$AN$6))</f>
        <v>0.21739130434782608</v>
      </c>
      <c r="AU5">
        <f>(($AP$5-$AN$5)/($AN$6-$AN$5))</f>
        <v>0.52631578947368418</v>
      </c>
      <c r="AV5">
        <f>(($AQ$5-$AN$5)/($AN$6-$AN$5))</f>
        <v>0.63157894736842102</v>
      </c>
      <c r="AW5">
        <f>(($AN$5-$AO$4)/($AO$5-$AO$4))</f>
        <v>0.91304347826086951</v>
      </c>
      <c r="AX5">
        <f>(($AP$5-$AO$5)/($AO$6-$AO$5))</f>
        <v>0.36363636363636365</v>
      </c>
      <c r="AY5">
        <f>(($AQ$5-$AO$5)/($AO$6-$AO$5))</f>
        <v>0.45454545454545453</v>
      </c>
      <c r="AZ5">
        <f>(($AN$6-$AP$5)/($AP$6-$AP$5))</f>
        <v>0.42857142857142855</v>
      </c>
      <c r="BA5">
        <f>(($AO$6-$AP$5)/($AP$6-$AP$5))</f>
        <v>0.66666666666666663</v>
      </c>
      <c r="BB5">
        <f>(($AQ$6-$AP$6)/($AP$7-$AP$6))</f>
        <v>4.5454545454545456E-2</v>
      </c>
      <c r="BC5">
        <f>(($AN$6-$AQ$5)/($AQ$6-$AQ$5))</f>
        <v>0.35</v>
      </c>
      <c r="BD5">
        <f>(($AO$6-$AQ$5)/($AQ$6-$AQ$5))</f>
        <v>0.6</v>
      </c>
      <c r="BE5">
        <f>(($AP$5-$AQ$4)/($AQ$5-$AQ$4))</f>
        <v>0.90909090909090906</v>
      </c>
      <c r="BG5">
        <v>4</v>
      </c>
      <c r="BH5">
        <v>16</v>
      </c>
      <c r="BI5">
        <f>($BH$9-$BH$6)/200</f>
        <v>0.1</v>
      </c>
      <c r="BJ5">
        <f>($BH$156-$BH$118)/200</f>
        <v>1.0049999999999999</v>
      </c>
      <c r="BQ5">
        <f>(($AO$6-$AN$6)/($AN$7-$AN$6))</f>
        <v>0.21739130434782608</v>
      </c>
      <c r="BR5">
        <f>1-(($AP$5-$AN$5)/($AN$6-$AN$5))</f>
        <v>0.47368421052631582</v>
      </c>
      <c r="BS5">
        <f>1-(($AQ$5-$AN$5)/($AN$6-$AN$5))</f>
        <v>0.36842105263157898</v>
      </c>
      <c r="BT5">
        <f>1-(($AN$5-$AO$4)/($AO$5-$AO$4))</f>
        <v>8.6956521739130488E-2</v>
      </c>
      <c r="BU5">
        <f>(($AP$5-$AO$5)/($AO$6-$AO$5))</f>
        <v>0.36363636363636365</v>
      </c>
      <c r="BV5">
        <f>(($AQ$5-$AO$5)/($AO$6-$AO$5))</f>
        <v>0.45454545454545453</v>
      </c>
      <c r="BW5">
        <f>(($AN$6-$AP$5)/($AP$6-$AP$5))</f>
        <v>0.42857142857142855</v>
      </c>
      <c r="BX5">
        <f>1-(($AO$6-$AP$5)/($AP$6-$AP$5))</f>
        <v>0.33333333333333337</v>
      </c>
      <c r="BY5">
        <f>(($AQ$6-$AP$6)/($AP$7-$AP$6))</f>
        <v>4.5454545454545456E-2</v>
      </c>
      <c r="BZ5">
        <f>(($AN$6-$AQ$5)/($AQ$6-$AQ$5))</f>
        <v>0.35</v>
      </c>
      <c r="CA5">
        <f>1-(($AO$6-$AQ$5)/($AQ$6-$AQ$5))</f>
        <v>0.4</v>
      </c>
      <c r="CB5">
        <f>1-(($AP$5-$AQ$4)/($AQ$5-$AQ$4))</f>
        <v>9.0909090909090939E-2</v>
      </c>
    </row>
    <row r="6" spans="1:80" x14ac:dyDescent="0.25">
      <c r="A6">
        <v>5</v>
      </c>
      <c r="D6">
        <v>209.69868400000001</v>
      </c>
      <c r="E6" s="2">
        <v>2</v>
      </c>
      <c r="P6">
        <v>1</v>
      </c>
      <c r="Q6" t="str">
        <f>CONCATENATE(C6,E6,G6,I6)</f>
        <v>2</v>
      </c>
      <c r="R6">
        <v>3</v>
      </c>
      <c r="T6" t="s">
        <v>284</v>
      </c>
      <c r="U6">
        <v>45</v>
      </c>
      <c r="V6">
        <f xml:space="preserve"> (U6/U$2)*100</f>
        <v>24.725274725274726</v>
      </c>
      <c r="X6" t="s">
        <v>278</v>
      </c>
      <c r="Y6" t="s">
        <v>263</v>
      </c>
      <c r="Z6">
        <v>177</v>
      </c>
      <c r="AD6">
        <v>188</v>
      </c>
      <c r="AF6">
        <f>COUNTIF($R:$R,1)+COUNTIF($R:$R,2)</f>
        <v>100</v>
      </c>
      <c r="AI6" t="s">
        <v>210</v>
      </c>
      <c r="AJ6">
        <f>COUNTIF($P:$P,4)</f>
        <v>2</v>
      </c>
      <c r="AK6">
        <f>(AJ6/AJ7)*100</f>
        <v>0.18281535648994515</v>
      </c>
      <c r="AL6">
        <f>(2/200)</f>
        <v>0.01</v>
      </c>
      <c r="AN6">
        <v>90</v>
      </c>
      <c r="AO6">
        <v>95</v>
      </c>
      <c r="AP6">
        <v>102</v>
      </c>
      <c r="AQ6">
        <v>103</v>
      </c>
      <c r="AR6">
        <v>409</v>
      </c>
      <c r="AT6">
        <f>(($AO$7-$AN$7)/($AN$8-$AN$7))</f>
        <v>0.21052631578947367</v>
      </c>
      <c r="AU6">
        <f>(($AP$6-$AN$6)/($AN$7-$AN$6))</f>
        <v>0.52173913043478259</v>
      </c>
      <c r="AV6">
        <f>(($AQ$6-$AN$6)/($AN$7-$AN$6))</f>
        <v>0.56521739130434778</v>
      </c>
      <c r="AW6">
        <f>(($AN$6-$AO$5)/($AO$6-$AO$5))</f>
        <v>0.77272727272727271</v>
      </c>
      <c r="AX6">
        <f>(($AP$6-$AO$6)/($AO$7-$AO$6))</f>
        <v>0.31818181818181818</v>
      </c>
      <c r="AY6">
        <f>(($AQ$6-$AO$6)/($AO$7-$AO$6))</f>
        <v>0.36363636363636365</v>
      </c>
      <c r="AZ6">
        <f>(($AN$7-$AP$6)/($AP$7-$AP$6))</f>
        <v>0.5</v>
      </c>
      <c r="BA6">
        <f>(($AO$7-$AP$6)/($AP$7-$AP$6))</f>
        <v>0.68181818181818177</v>
      </c>
      <c r="BB6">
        <f>(($AQ$7-$AP$7)/($AP$8-$AP$7))</f>
        <v>0</v>
      </c>
      <c r="BC6">
        <f>(($AN$7-$AQ$6)/($AQ$7-$AQ$6))</f>
        <v>0.47619047619047616</v>
      </c>
      <c r="BD6">
        <f>(($AO$7-$AQ$6)/($AQ$7-$AQ$6))</f>
        <v>0.66666666666666663</v>
      </c>
      <c r="BE6">
        <f>(($AP$6-$AQ$5)/($AQ$6-$AQ$5))</f>
        <v>0.95</v>
      </c>
      <c r="BG6">
        <v>3</v>
      </c>
      <c r="BH6">
        <v>19</v>
      </c>
      <c r="BI6">
        <f>($BH$10-$BH$7)/200</f>
        <v>0.06</v>
      </c>
      <c r="BJ6">
        <f>($BH$208-$BH$157)/200</f>
        <v>1.5</v>
      </c>
      <c r="BQ6">
        <f>(($AO$7-$AN$7)/($AN$8-$AN$7))</f>
        <v>0.21052631578947367</v>
      </c>
      <c r="BR6">
        <f>1-(($AP$6-$AN$6)/($AN$7-$AN$6))</f>
        <v>0.47826086956521741</v>
      </c>
      <c r="BS6">
        <f>1-(($AQ$6-$AN$6)/($AN$7-$AN$6))</f>
        <v>0.43478260869565222</v>
      </c>
      <c r="BT6">
        <f>1-(($AN$6-$AO$5)/($AO$6-$AO$5))</f>
        <v>0.22727272727272729</v>
      </c>
      <c r="BU6">
        <f>(($AP$6-$AO$6)/($AO$7-$AO$6))</f>
        <v>0.31818181818181818</v>
      </c>
      <c r="BV6">
        <f>(($AQ$6-$AO$6)/($AO$7-$AO$6))</f>
        <v>0.36363636363636365</v>
      </c>
      <c r="BW6">
        <f>(($AN$7-$AP$6)/($AP$7-$AP$6))</f>
        <v>0.5</v>
      </c>
      <c r="BX6">
        <f>1-(($AO$7-$AP$6)/($AP$7-$AP$6))</f>
        <v>0.31818181818181823</v>
      </c>
      <c r="BY6">
        <f>(($AQ$7-$AP$7)/($AP$8-$AP$7))</f>
        <v>0</v>
      </c>
      <c r="BZ6">
        <f>(($AN$7-$AQ$6)/($AQ$7-$AQ$6))</f>
        <v>0.47619047619047616</v>
      </c>
      <c r="CA6">
        <f>1-(($AO$7-$AQ$6)/($AQ$7-$AQ$6))</f>
        <v>0.33333333333333337</v>
      </c>
      <c r="CB6">
        <f>1-(($AP$6-$AQ$5)/($AQ$6-$AQ$5))</f>
        <v>5.0000000000000044E-2</v>
      </c>
    </row>
    <row r="7" spans="1:80" x14ac:dyDescent="0.25">
      <c r="A7">
        <v>6</v>
      </c>
      <c r="D7">
        <v>209.704814</v>
      </c>
      <c r="E7" s="2">
        <v>2</v>
      </c>
      <c r="P7">
        <v>1</v>
      </c>
      <c r="Q7" t="str">
        <f>CONCATENATE(C7,E7,G7,I7)</f>
        <v>2</v>
      </c>
      <c r="R7">
        <v>2</v>
      </c>
      <c r="T7" t="s">
        <v>285</v>
      </c>
      <c r="U7">
        <v>1</v>
      </c>
      <c r="V7">
        <f xml:space="preserve"> (U7/U$2)*100</f>
        <v>0.5494505494505495</v>
      </c>
      <c r="X7" t="s">
        <v>278</v>
      </c>
      <c r="Y7" t="s">
        <v>264</v>
      </c>
      <c r="AB7" t="s">
        <v>278</v>
      </c>
      <c r="AC7" t="str">
        <f>CONCATENATE($R7,$R8,$R9,$R10)</f>
        <v>2134</v>
      </c>
      <c r="AF7" t="s">
        <v>251</v>
      </c>
      <c r="AI7" t="s">
        <v>211</v>
      </c>
      <c r="AJ7">
        <f>COUNT($P:$P)</f>
        <v>1094</v>
      </c>
      <c r="AN7">
        <v>113</v>
      </c>
      <c r="AO7">
        <v>117</v>
      </c>
      <c r="AP7">
        <v>124</v>
      </c>
      <c r="AQ7">
        <v>124</v>
      </c>
      <c r="AR7">
        <v>605</v>
      </c>
      <c r="AT7">
        <f>(($AO$8-$AN$8)/($AN$9-$AN$8))</f>
        <v>0.2857142857142857</v>
      </c>
      <c r="AU7">
        <f>(($AP$7-$AN$7)/($AN$8-$AN$7))</f>
        <v>0.57894736842105265</v>
      </c>
      <c r="AV7">
        <f>(($AQ$7-$AN$7)/($AN$8-$AN$7))</f>
        <v>0.57894736842105265</v>
      </c>
      <c r="AW7">
        <f>(($AN$7-$AO$6)/($AO$7-$AO$6))</f>
        <v>0.81818181818181823</v>
      </c>
      <c r="AX7">
        <f>(($AP$7-$AO$7)/($AO$8-$AO$7))</f>
        <v>0.33333333333333331</v>
      </c>
      <c r="AY7">
        <f>(($AQ$7-$AO$7)/($AO$8-$AO$7))</f>
        <v>0.33333333333333331</v>
      </c>
      <c r="AZ7">
        <f>(($AN$8-$AP$7)/($AP$8-$AP$7))</f>
        <v>0.36363636363636365</v>
      </c>
      <c r="BA7">
        <f>(($AO$8-$AP$7)/($AP$8-$AP$7))</f>
        <v>0.63636363636363635</v>
      </c>
      <c r="BB7">
        <f>(($AQ$8-$AP$8)/($AP$9-$AP$8))</f>
        <v>4.5454545454545456E-2</v>
      </c>
      <c r="BC7">
        <f>(($AN$8-$AQ$7)/($AQ$8-$AQ$7))</f>
        <v>0.34782608695652173</v>
      </c>
      <c r="BD7">
        <f>(($AO$8-$AQ$7)/($AQ$8-$AQ$7))</f>
        <v>0.60869565217391308</v>
      </c>
      <c r="BE7">
        <f>(($AP$7-$AQ$7)/($AQ$8-$AQ$7))</f>
        <v>0</v>
      </c>
      <c r="BG7">
        <v>2</v>
      </c>
      <c r="BH7">
        <v>27</v>
      </c>
      <c r="BI7">
        <f>($BH$11-$BH$8)/200</f>
        <v>9.5000000000000001E-2</v>
      </c>
      <c r="BQ7">
        <f>(($AO$8-$AN$8)/($AN$9-$AN$8))</f>
        <v>0.2857142857142857</v>
      </c>
      <c r="BR7">
        <f>1-(($AP$7-$AN$7)/($AN$8-$AN$7))</f>
        <v>0.42105263157894735</v>
      </c>
      <c r="BS7">
        <f>1-(($AQ$7-$AN$7)/($AN$8-$AN$7))</f>
        <v>0.42105263157894735</v>
      </c>
      <c r="BT7">
        <f>1-(($AN$7-$AO$6)/($AO$7-$AO$6))</f>
        <v>0.18181818181818177</v>
      </c>
      <c r="BU7">
        <f>(($AP$7-$AO$7)/($AO$8-$AO$7))</f>
        <v>0.33333333333333331</v>
      </c>
      <c r="BV7">
        <f>(($AQ$7-$AO$7)/($AO$8-$AO$7))</f>
        <v>0.33333333333333331</v>
      </c>
      <c r="BW7">
        <f>(($AN$8-$AP$7)/($AP$8-$AP$7))</f>
        <v>0.36363636363636365</v>
      </c>
      <c r="BX7">
        <f>1-(($AO$8-$AP$7)/($AP$8-$AP$7))</f>
        <v>0.36363636363636365</v>
      </c>
      <c r="BY7">
        <f>(($AQ$8-$AP$8)/($AP$9-$AP$8))</f>
        <v>4.5454545454545456E-2</v>
      </c>
      <c r="BZ7">
        <f>(($AN$8-$AQ$7)/($AQ$8-$AQ$7))</f>
        <v>0.34782608695652173</v>
      </c>
      <c r="CA7">
        <f>1-(($AO$8-$AQ$7)/($AQ$8-$AQ$7))</f>
        <v>0.39130434782608692</v>
      </c>
      <c r="CB7">
        <f>(($AP$7-$AQ$7)/($AQ$8-$AQ$7))</f>
        <v>0</v>
      </c>
    </row>
    <row r="8" spans="1:80" x14ac:dyDescent="0.25">
      <c r="A8">
        <v>7</v>
      </c>
      <c r="D8">
        <v>209.72914400000002</v>
      </c>
      <c r="E8" s="2">
        <v>2</v>
      </c>
      <c r="P8">
        <v>1</v>
      </c>
      <c r="Q8" t="str">
        <f>CONCATENATE(C8,E8,G8,I8)</f>
        <v>2</v>
      </c>
      <c r="R8">
        <v>1</v>
      </c>
      <c r="T8" t="s">
        <v>286</v>
      </c>
      <c r="U8">
        <v>8</v>
      </c>
      <c r="V8">
        <f xml:space="preserve"> (U8/U$2)*100</f>
        <v>4.395604395604396</v>
      </c>
      <c r="X8" t="s">
        <v>278</v>
      </c>
      <c r="Y8" t="s">
        <v>265</v>
      </c>
      <c r="AF8">
        <f>COUNTIF($R:$R,3)+COUNTIF($R:$R,4)</f>
        <v>97</v>
      </c>
      <c r="AN8">
        <v>132</v>
      </c>
      <c r="AO8">
        <v>138</v>
      </c>
      <c r="AP8">
        <v>146</v>
      </c>
      <c r="AQ8">
        <v>147</v>
      </c>
      <c r="AR8">
        <v>608</v>
      </c>
      <c r="AT8">
        <f>(($AO$9-$AN$9)/($AN$10-$AN$9))</f>
        <v>0.34782608695652173</v>
      </c>
      <c r="AU8">
        <f>(($AP$8-$AN$8)/($AN$9-$AN$8))</f>
        <v>0.66666666666666663</v>
      </c>
      <c r="AV8">
        <f>(($AQ$8-$AN$8)/($AN$9-$AN$8))</f>
        <v>0.7142857142857143</v>
      </c>
      <c r="AW8">
        <f>(($AN$8-$AO$7)/($AO$8-$AO$7))</f>
        <v>0.7142857142857143</v>
      </c>
      <c r="AX8">
        <f>(($AP$8-$AO$8)/($AO$9-$AO$8))</f>
        <v>0.34782608695652173</v>
      </c>
      <c r="AY8">
        <f>(($AQ$8-$AO$8)/($AO$9-$AO$8))</f>
        <v>0.39130434782608697</v>
      </c>
      <c r="AZ8">
        <f>(($AN$9-$AP$8)/($AP$9-$AP$8))</f>
        <v>0.31818181818181818</v>
      </c>
      <c r="BA8">
        <f>(($AO$9-$AP$8)/($AP$9-$AP$8))</f>
        <v>0.68181818181818177</v>
      </c>
      <c r="BB8">
        <f>(($AQ$9-$AP$9)/($AP$10-$AP$9))</f>
        <v>0.125</v>
      </c>
      <c r="BC8">
        <f>(($AN$9-$AQ$8)/($AQ$9-$AQ$8))</f>
        <v>0.25</v>
      </c>
      <c r="BD8">
        <f>(($AO$9-$AQ$8)/($AQ$9-$AQ$8))</f>
        <v>0.58333333333333337</v>
      </c>
      <c r="BE8">
        <f>(($AP$8-$AQ$7)/($AQ$8-$AQ$7))</f>
        <v>0.95652173913043481</v>
      </c>
      <c r="BG8">
        <v>1</v>
      </c>
      <c r="BH8">
        <v>31</v>
      </c>
      <c r="BI8">
        <f>($BH$12-$BH$9)/200</f>
        <v>6.5000000000000002E-2</v>
      </c>
      <c r="BQ8">
        <f>(($AO$9-$AN$9)/($AN$10-$AN$9))</f>
        <v>0.34782608695652173</v>
      </c>
      <c r="BR8">
        <f>1-(($AP$8-$AN$8)/($AN$9-$AN$8))</f>
        <v>0.33333333333333337</v>
      </c>
      <c r="BS8">
        <f>1-(($AQ$8-$AN$8)/($AN$9-$AN$8))</f>
        <v>0.2857142857142857</v>
      </c>
      <c r="BT8">
        <f>1-(($AN$8-$AO$7)/($AO$8-$AO$7))</f>
        <v>0.2857142857142857</v>
      </c>
      <c r="BU8">
        <f>(($AP$8-$AO$8)/($AO$9-$AO$8))</f>
        <v>0.34782608695652173</v>
      </c>
      <c r="BV8">
        <f>(($AQ$8-$AO$8)/($AO$9-$AO$8))</f>
        <v>0.39130434782608697</v>
      </c>
      <c r="BW8">
        <f>(($AN$9-$AP$8)/($AP$9-$AP$8))</f>
        <v>0.31818181818181818</v>
      </c>
      <c r="BX8">
        <f>1-(($AO$9-$AP$8)/($AP$9-$AP$8))</f>
        <v>0.31818181818181823</v>
      </c>
      <c r="BY8">
        <f>(($AQ$9-$AP$9)/($AP$10-$AP$9))</f>
        <v>0.125</v>
      </c>
      <c r="BZ8">
        <f>(($AN$9-$AQ$8)/($AQ$9-$AQ$8))</f>
        <v>0.25</v>
      </c>
      <c r="CA8">
        <f>1-(($AO$9-$AQ$8)/($AQ$9-$AQ$8))</f>
        <v>0.41666666666666663</v>
      </c>
      <c r="CB8">
        <f>1-(($AP$8-$AQ$7)/($AQ$8-$AQ$7))</f>
        <v>4.3478260869565188E-2</v>
      </c>
    </row>
    <row r="9" spans="1:80" x14ac:dyDescent="0.25">
      <c r="A9">
        <v>8</v>
      </c>
      <c r="D9">
        <v>209.730616</v>
      </c>
      <c r="E9" s="2">
        <v>2</v>
      </c>
      <c r="P9">
        <v>1</v>
      </c>
      <c r="Q9" t="str">
        <f>CONCATENATE(C9,E9,G9,I9)</f>
        <v>2</v>
      </c>
      <c r="R9">
        <v>3</v>
      </c>
      <c r="T9" t="s">
        <v>277</v>
      </c>
      <c r="U9">
        <v>5</v>
      </c>
      <c r="V9">
        <f xml:space="preserve"> (U9/U$2)*100</f>
        <v>2.7472527472527473</v>
      </c>
      <c r="X9" t="s">
        <v>278</v>
      </c>
      <c r="Y9" t="s">
        <v>266</v>
      </c>
      <c r="AF9" t="s">
        <v>252</v>
      </c>
      <c r="AN9">
        <v>153</v>
      </c>
      <c r="AO9">
        <v>161</v>
      </c>
      <c r="AP9">
        <v>168</v>
      </c>
      <c r="AQ9">
        <v>171</v>
      </c>
      <c r="AR9">
        <v>809</v>
      </c>
      <c r="AU9">
        <f>(($AP$9-$AN$9)/($AN$10-$AN$9))</f>
        <v>0.65217391304347827</v>
      </c>
      <c r="AV9">
        <f>(($AQ$9-$AN$9)/($AN$10-$AN$9))</f>
        <v>0.78260869565217395</v>
      </c>
      <c r="AW9">
        <f>(($AN$9-$AO$8)/($AO$9-$AO$8))</f>
        <v>0.65217391304347827</v>
      </c>
      <c r="AX9">
        <f>(($AP$9-$AO$9)/($AO$10-$AO$9))</f>
        <v>0.29166666666666669</v>
      </c>
      <c r="AY9">
        <f>(($AQ$9-$AO$9)/($AO$10-$AO$9))</f>
        <v>0.41666666666666669</v>
      </c>
      <c r="AZ9">
        <f>(($AN$10-$AP$9)/($AP$10-$AP$9))</f>
        <v>0.33333333333333331</v>
      </c>
      <c r="BA9">
        <f>(($AO$10-$AP$9)/($AP$10-$AP$9))</f>
        <v>0.70833333333333337</v>
      </c>
      <c r="BE9">
        <f>(($AP$9-$AQ$8)/($AQ$9-$AQ$8))</f>
        <v>0.875</v>
      </c>
      <c r="BG9">
        <v>3</v>
      </c>
      <c r="BH9">
        <v>39</v>
      </c>
      <c r="BI9">
        <f>($BH$13-$BH$10)/200</f>
        <v>0.105</v>
      </c>
      <c r="BR9">
        <f>1-(($AP$9-$AN$9)/($AN$10-$AN$9))</f>
        <v>0.34782608695652173</v>
      </c>
      <c r="BS9">
        <f>1-(($AQ$9-$AN$9)/($AN$10-$AN$9))</f>
        <v>0.21739130434782605</v>
      </c>
      <c r="BT9">
        <f>1-(($AN$9-$AO$8)/($AO$9-$AO$8))</f>
        <v>0.34782608695652173</v>
      </c>
      <c r="BU9">
        <f>(($AP$9-$AO$9)/($AO$10-$AO$9))</f>
        <v>0.29166666666666669</v>
      </c>
      <c r="BV9">
        <f>(($AQ$9-$AO$9)/($AO$10-$AO$9))</f>
        <v>0.41666666666666669</v>
      </c>
      <c r="BW9">
        <f>(($AN$10-$AP$9)/($AP$10-$AP$9))</f>
        <v>0.33333333333333331</v>
      </c>
      <c r="BX9">
        <f>1-(($AO$10-$AP$9)/($AP$10-$AP$9))</f>
        <v>0.29166666666666663</v>
      </c>
      <c r="CB9">
        <f>1-(($AP$9-$AQ$8)/($AQ$9-$AQ$8))</f>
        <v>0.125</v>
      </c>
    </row>
    <row r="10" spans="1:80" x14ac:dyDescent="0.25">
      <c r="A10">
        <v>9</v>
      </c>
      <c r="D10">
        <v>209.72888399999999</v>
      </c>
      <c r="E10" s="2">
        <v>2</v>
      </c>
      <c r="P10">
        <v>1</v>
      </c>
      <c r="Q10" t="str">
        <f>CONCATENATE(C10,E10,G10,I10)</f>
        <v>2</v>
      </c>
      <c r="R10">
        <v>4</v>
      </c>
      <c r="X10" t="s">
        <v>278</v>
      </c>
      <c r="Y10" t="s">
        <v>263</v>
      </c>
      <c r="AF10">
        <v>0</v>
      </c>
      <c r="AN10">
        <v>176</v>
      </c>
      <c r="AO10">
        <v>185</v>
      </c>
      <c r="AP10">
        <v>192</v>
      </c>
      <c r="AQ10">
        <v>196</v>
      </c>
      <c r="AR10">
        <v>812</v>
      </c>
      <c r="AW10">
        <f>(($AN$10-$AO$9)/($AO$10-$AO$9))</f>
        <v>0.625</v>
      </c>
      <c r="BG10">
        <v>4</v>
      </c>
      <c r="BH10">
        <v>39</v>
      </c>
      <c r="BI10">
        <f>($BH$14-$BH$11)/200</f>
        <v>5.5E-2</v>
      </c>
      <c r="BT10">
        <f>1-(($AN$10-$AO$9)/($AO$10-$AO$9))</f>
        <v>0.375</v>
      </c>
    </row>
    <row r="11" spans="1:80" x14ac:dyDescent="0.25">
      <c r="A11">
        <v>10</v>
      </c>
      <c r="D11">
        <v>209.714934</v>
      </c>
      <c r="E11" s="2">
        <v>2</v>
      </c>
      <c r="P11">
        <v>1</v>
      </c>
      <c r="Q11" t="str">
        <f>CONCATENATE(C11,E11,G11,I11)</f>
        <v>2</v>
      </c>
      <c r="R11">
        <v>2</v>
      </c>
      <c r="X11" t="s">
        <v>277</v>
      </c>
      <c r="Y11" t="s">
        <v>267</v>
      </c>
      <c r="AB11" t="s">
        <v>278</v>
      </c>
      <c r="AC11" t="str">
        <f>CONCATENATE($R11,$R12,$R13,$R14)</f>
        <v>2134</v>
      </c>
      <c r="AF11" t="s">
        <v>253</v>
      </c>
      <c r="AN11">
        <v>195</v>
      </c>
      <c r="AO11">
        <v>211</v>
      </c>
      <c r="AP11">
        <v>212</v>
      </c>
      <c r="AQ11">
        <v>224</v>
      </c>
      <c r="AR11">
        <v>1112</v>
      </c>
      <c r="BG11">
        <v>2</v>
      </c>
      <c r="BH11">
        <v>50</v>
      </c>
      <c r="BI11">
        <f>($BH$15-$BH$12)/200</f>
        <v>9.5000000000000001E-2</v>
      </c>
    </row>
    <row r="12" spans="1:80" x14ac:dyDescent="0.25">
      <c r="A12">
        <v>11</v>
      </c>
      <c r="D12">
        <v>209.727992</v>
      </c>
      <c r="E12" s="2">
        <v>2</v>
      </c>
      <c r="P12">
        <v>1</v>
      </c>
      <c r="Q12" t="str">
        <f>CONCATENATE(C12,E12,G12,I12)</f>
        <v>2</v>
      </c>
      <c r="R12">
        <v>1</v>
      </c>
      <c r="X12" t="s">
        <v>279</v>
      </c>
      <c r="Y12" t="s">
        <v>268</v>
      </c>
      <c r="AF12">
        <v>0</v>
      </c>
      <c r="AN12">
        <v>225</v>
      </c>
      <c r="AO12">
        <v>237</v>
      </c>
      <c r="AP12">
        <v>238</v>
      </c>
      <c r="AQ12">
        <v>245</v>
      </c>
      <c r="BG12">
        <v>1</v>
      </c>
      <c r="BH12">
        <v>52</v>
      </c>
      <c r="BI12">
        <f>($BH$16-$BH$13)/200</f>
        <v>6.5000000000000002E-2</v>
      </c>
    </row>
    <row r="13" spans="1:80" x14ac:dyDescent="0.25">
      <c r="A13">
        <v>12</v>
      </c>
      <c r="B13">
        <v>203.74312499999999</v>
      </c>
      <c r="C13" s="3">
        <v>1</v>
      </c>
      <c r="D13">
        <v>209.760402</v>
      </c>
      <c r="E13" s="2">
        <v>2</v>
      </c>
      <c r="P13">
        <v>2</v>
      </c>
      <c r="Q13" t="str">
        <f>CONCATENATE(C13,E13,G13,I13)</f>
        <v>12</v>
      </c>
      <c r="R13">
        <v>3</v>
      </c>
      <c r="X13" t="s">
        <v>279</v>
      </c>
      <c r="Y13" t="s">
        <v>269</v>
      </c>
      <c r="AF13" t="s">
        <v>254</v>
      </c>
      <c r="AN13">
        <v>252</v>
      </c>
      <c r="AO13">
        <v>258</v>
      </c>
      <c r="AP13">
        <v>262</v>
      </c>
      <c r="AQ13">
        <v>265</v>
      </c>
      <c r="AT13">
        <f>(($AO$11-$AN$11)/($AN$12-$AN$11))</f>
        <v>0.53333333333333333</v>
      </c>
      <c r="AU13">
        <f>(($AP$11-$AN$11)/($AN$12-$AN$11))</f>
        <v>0.56666666666666665</v>
      </c>
      <c r="AV13">
        <f>(($AQ$10-$AN$11)/($AN$12-$AN$11))</f>
        <v>3.3333333333333333E-2</v>
      </c>
      <c r="AW13">
        <f>(($AN$12-$AO$11)/($AO$12-$AO$11))</f>
        <v>0.53846153846153844</v>
      </c>
      <c r="AX13">
        <f>(($AP$11-$AO$11)/($AO$12-$AO$11))</f>
        <v>3.8461538461538464E-2</v>
      </c>
      <c r="AY13">
        <f>(($AQ$11-$AO$11)/($AO$12-$AO$11))</f>
        <v>0.5</v>
      </c>
      <c r="AZ13">
        <f>(($AN$12-$AP$11)/($AP$12-$AP$11))</f>
        <v>0.5</v>
      </c>
      <c r="BA13">
        <f>(($AO$12-$AP$11)/($AP$12-$AP$11))</f>
        <v>0.96153846153846156</v>
      </c>
      <c r="BB13">
        <f>(($AQ$11-$AP$11)/($AP$12-$AP$11))</f>
        <v>0.46153846153846156</v>
      </c>
      <c r="BC13">
        <f>(($AN$12-$AQ$11)/($AQ$12-$AQ$11))</f>
        <v>4.7619047619047616E-2</v>
      </c>
      <c r="BD13">
        <f>(($AO$11-$AQ$10)/($AQ$11-$AQ$10))</f>
        <v>0.5357142857142857</v>
      </c>
      <c r="BE13">
        <f>(($AP$11-$AQ$10)/($AQ$11-$AQ$10))</f>
        <v>0.5714285714285714</v>
      </c>
      <c r="BG13">
        <v>3</v>
      </c>
      <c r="BH13">
        <v>60</v>
      </c>
      <c r="BI13">
        <f>($BH$17-$BH$14)/200</f>
        <v>0.1</v>
      </c>
      <c r="BQ13">
        <f>1-(($AO$11-$AN$11)/($AN$12-$AN$11))</f>
        <v>0.46666666666666667</v>
      </c>
      <c r="BR13">
        <f>1-(($AP$11-$AN$11)/($AN$12-$AN$11))</f>
        <v>0.43333333333333335</v>
      </c>
      <c r="BS13">
        <f>(($AQ$10-$AN$11)/($AN$12-$AN$11))</f>
        <v>3.3333333333333333E-2</v>
      </c>
      <c r="BT13">
        <f>1-(($AN$12-$AO$11)/($AO$12-$AO$11))</f>
        <v>0.46153846153846156</v>
      </c>
      <c r="BU13">
        <f>(($AP$11-$AO$11)/($AO$12-$AO$11))</f>
        <v>3.8461538461538464E-2</v>
      </c>
      <c r="BV13">
        <f>(($AQ$11-$AO$11)/($AO$12-$AO$11))</f>
        <v>0.5</v>
      </c>
      <c r="BW13">
        <f>(($AN$12-$AP$11)/($AP$12-$AP$11))</f>
        <v>0.5</v>
      </c>
      <c r="BX13">
        <f>1-(($AO$12-$AP$11)/($AP$12-$AP$11))</f>
        <v>3.8461538461538436E-2</v>
      </c>
      <c r="BY13">
        <f>(($AQ$11-$AP$11)/($AP$12-$AP$11))</f>
        <v>0.46153846153846156</v>
      </c>
      <c r="BZ13">
        <f>(($AN$12-$AQ$11)/($AQ$12-$AQ$11))</f>
        <v>4.7619047619047616E-2</v>
      </c>
      <c r="CA13">
        <f>1-(($AO$11-$AQ$10)/($AQ$11-$AQ$10))</f>
        <v>0.4642857142857143</v>
      </c>
      <c r="CB13">
        <f>1-(($AP$11-$AQ$10)/($AQ$11-$AQ$10))</f>
        <v>0.4285714285714286</v>
      </c>
    </row>
    <row r="14" spans="1:80" x14ac:dyDescent="0.25">
      <c r="A14">
        <v>13</v>
      </c>
      <c r="B14">
        <v>203.83856500000002</v>
      </c>
      <c r="C14" s="3">
        <v>1</v>
      </c>
      <c r="D14">
        <v>209.675296</v>
      </c>
      <c r="E14" s="2">
        <v>2</v>
      </c>
      <c r="P14">
        <v>2</v>
      </c>
      <c r="Q14" t="str">
        <f>CONCATENATE(C14,E14,G14,I14)</f>
        <v>12</v>
      </c>
      <c r="R14">
        <v>4</v>
      </c>
      <c r="X14" t="s">
        <v>279</v>
      </c>
      <c r="Y14" t="s">
        <v>270</v>
      </c>
      <c r="AF14">
        <v>0</v>
      </c>
      <c r="AN14">
        <v>275</v>
      </c>
      <c r="AO14">
        <v>279</v>
      </c>
      <c r="AP14">
        <v>286</v>
      </c>
      <c r="AQ14">
        <v>286</v>
      </c>
      <c r="AT14">
        <f>(($AO$12-$AN$12)/($AN$13-$AN$12))</f>
        <v>0.44444444444444442</v>
      </c>
      <c r="AU14">
        <f>(($AP$12-$AN$12)/($AN$13-$AN$12))</f>
        <v>0.48148148148148145</v>
      </c>
      <c r="AV14">
        <f>(($AQ$11-$AN$11)/($AN$12-$AN$11))</f>
        <v>0.96666666666666667</v>
      </c>
      <c r="AW14">
        <f>(($AN$13-$AO$12)/($AO$13-$AO$12))</f>
        <v>0.7142857142857143</v>
      </c>
      <c r="AX14">
        <f>(($AP$12-$AO$12)/($AO$13-$AO$12))</f>
        <v>4.7619047619047616E-2</v>
      </c>
      <c r="AY14">
        <f>(($AQ$12-$AO$12)/($AO$13-$AO$12))</f>
        <v>0.38095238095238093</v>
      </c>
      <c r="AZ14">
        <f>(($AN$13-$AP$12)/($AP$13-$AP$12))</f>
        <v>0.58333333333333337</v>
      </c>
      <c r="BA14">
        <f>(($AO$13-$AP$12)/($AP$13-$AP$12))</f>
        <v>0.83333333333333337</v>
      </c>
      <c r="BB14">
        <f>(($AQ$12-$AP$12)/($AP$13-$AP$12))</f>
        <v>0.29166666666666669</v>
      </c>
      <c r="BC14">
        <f>(($AN$13-$AQ$12)/($AQ$13-$AQ$12))</f>
        <v>0.35</v>
      </c>
      <c r="BD14">
        <f>(($AO$12-$AQ$11)/($AQ$12-$AQ$11))</f>
        <v>0.61904761904761907</v>
      </c>
      <c r="BE14">
        <f>(($AP$12-$AQ$11)/($AQ$12-$AQ$11))</f>
        <v>0.66666666666666663</v>
      </c>
      <c r="BG14">
        <v>4</v>
      </c>
      <c r="BH14">
        <v>61</v>
      </c>
      <c r="BI14">
        <f>($BH$18-$BH$15)/200</f>
        <v>0.06</v>
      </c>
      <c r="BQ14">
        <f>(($AO$12-$AN$12)/($AN$13-$AN$12))</f>
        <v>0.44444444444444442</v>
      </c>
      <c r="BR14">
        <f>(($AP$12-$AN$12)/($AN$13-$AN$12))</f>
        <v>0.48148148148148145</v>
      </c>
      <c r="BS14">
        <f>1-(($AQ$11-$AN$11)/($AN$12-$AN$11))</f>
        <v>3.3333333333333326E-2</v>
      </c>
      <c r="BT14">
        <f>1-(($AN$13-$AO$12)/($AO$13-$AO$12))</f>
        <v>0.2857142857142857</v>
      </c>
      <c r="BU14">
        <f>(($AP$12-$AO$12)/($AO$13-$AO$12))</f>
        <v>4.7619047619047616E-2</v>
      </c>
      <c r="BV14">
        <f>(($AQ$12-$AO$12)/($AO$13-$AO$12))</f>
        <v>0.38095238095238093</v>
      </c>
      <c r="BW14">
        <f>1-(($AN$13-$AP$12)/($AP$13-$AP$12))</f>
        <v>0.41666666666666663</v>
      </c>
      <c r="BX14">
        <f>1-(($AO$13-$AP$12)/($AP$13-$AP$12))</f>
        <v>0.16666666666666663</v>
      </c>
      <c r="BY14">
        <f>(($AQ$12-$AP$12)/($AP$13-$AP$12))</f>
        <v>0.29166666666666669</v>
      </c>
      <c r="BZ14">
        <f>(($AN$13-$AQ$12)/($AQ$13-$AQ$12))</f>
        <v>0.35</v>
      </c>
      <c r="CA14">
        <f>1-(($AO$12-$AQ$11)/($AQ$12-$AQ$11))</f>
        <v>0.38095238095238093</v>
      </c>
      <c r="CB14">
        <f>1-(($AP$12-$AQ$11)/($AQ$12-$AQ$11))</f>
        <v>0.33333333333333337</v>
      </c>
    </row>
    <row r="15" spans="1:80" x14ac:dyDescent="0.25">
      <c r="A15">
        <v>14</v>
      </c>
      <c r="B15">
        <v>203.83284600000002</v>
      </c>
      <c r="C15" s="3">
        <v>1</v>
      </c>
      <c r="D15">
        <v>209.693229</v>
      </c>
      <c r="E15" s="2">
        <v>2</v>
      </c>
      <c r="P15">
        <v>2</v>
      </c>
      <c r="Q15" t="str">
        <f>CONCATENATE(C15,E15,G15,I15)</f>
        <v>12</v>
      </c>
      <c r="R15">
        <v>1</v>
      </c>
      <c r="X15" t="s">
        <v>279</v>
      </c>
      <c r="Y15" t="s">
        <v>271</v>
      </c>
      <c r="AB15" t="s">
        <v>279</v>
      </c>
      <c r="AC15" t="str">
        <f>CONCATENATE($R15,$R16,$R17,$R18)</f>
        <v>1234</v>
      </c>
      <c r="AF15" t="s">
        <v>255</v>
      </c>
      <c r="AN15">
        <v>295</v>
      </c>
      <c r="AO15">
        <v>298</v>
      </c>
      <c r="AP15">
        <v>306</v>
      </c>
      <c r="AQ15">
        <v>306</v>
      </c>
      <c r="AT15">
        <f>(($AO$13-$AN$13)/($AN$14-$AN$13))</f>
        <v>0.2608695652173913</v>
      </c>
      <c r="AU15">
        <f>(($AP$13-$AN$13)/($AN$14-$AN$13))</f>
        <v>0.43478260869565216</v>
      </c>
      <c r="AV15">
        <f>(($AQ$12-$AN$12)/($AN$13-$AN$12))</f>
        <v>0.7407407407407407</v>
      </c>
      <c r="AW15">
        <f>(($AN$14-$AO$13)/($AO$14-$AO$13))</f>
        <v>0.80952380952380953</v>
      </c>
      <c r="AX15">
        <f>(($AP$13-$AO$13)/($AO$14-$AO$13))</f>
        <v>0.19047619047619047</v>
      </c>
      <c r="AY15">
        <f>(($AQ$13-$AO$13)/($AO$14-$AO$13))</f>
        <v>0.33333333333333331</v>
      </c>
      <c r="AZ15">
        <f>(($AN$14-$AP$13)/($AP$14-$AP$13))</f>
        <v>0.54166666666666663</v>
      </c>
      <c r="BA15">
        <f>(($AO$14-$AP$13)/($AP$14-$AP$13))</f>
        <v>0.70833333333333337</v>
      </c>
      <c r="BB15">
        <f>(($AQ$13-$AP$13)/($AP$14-$AP$13))</f>
        <v>0.125</v>
      </c>
      <c r="BC15">
        <f>(($AN$14-$AQ$13)/($AQ$14-$AQ$13))</f>
        <v>0.47619047619047616</v>
      </c>
      <c r="BD15">
        <f>(($AO$13-$AQ$12)/($AQ$13-$AQ$12))</f>
        <v>0.65</v>
      </c>
      <c r="BE15">
        <f>(($AP$13-$AQ$12)/($AQ$13-$AQ$12))</f>
        <v>0.85</v>
      </c>
      <c r="BG15">
        <v>1</v>
      </c>
      <c r="BH15">
        <v>71</v>
      </c>
      <c r="BI15">
        <f>($BH$19-$BH$16)/200</f>
        <v>8.5000000000000006E-2</v>
      </c>
      <c r="BQ15">
        <f>(($AO$13-$AN$13)/($AN$14-$AN$13))</f>
        <v>0.2608695652173913</v>
      </c>
      <c r="BR15">
        <f>(($AP$13-$AN$13)/($AN$14-$AN$13))</f>
        <v>0.43478260869565216</v>
      </c>
      <c r="BS15">
        <f>1-(($AQ$12-$AN$12)/($AN$13-$AN$12))</f>
        <v>0.2592592592592593</v>
      </c>
      <c r="BT15">
        <f>1-(($AN$14-$AO$13)/($AO$14-$AO$13))</f>
        <v>0.19047619047619047</v>
      </c>
      <c r="BU15">
        <f>(($AP$13-$AO$13)/($AO$14-$AO$13))</f>
        <v>0.19047619047619047</v>
      </c>
      <c r="BV15">
        <f>(($AQ$13-$AO$13)/($AO$14-$AO$13))</f>
        <v>0.33333333333333331</v>
      </c>
      <c r="BW15">
        <f>1-(($AN$14-$AP$13)/($AP$14-$AP$13))</f>
        <v>0.45833333333333337</v>
      </c>
      <c r="BX15">
        <f>1-(($AO$14-$AP$13)/($AP$14-$AP$13))</f>
        <v>0.29166666666666663</v>
      </c>
      <c r="BY15">
        <f>(($AQ$13-$AP$13)/($AP$14-$AP$13))</f>
        <v>0.125</v>
      </c>
      <c r="BZ15">
        <f>(($AN$14-$AQ$13)/($AQ$14-$AQ$13))</f>
        <v>0.47619047619047616</v>
      </c>
      <c r="CA15">
        <f>1-(($AO$13-$AQ$12)/($AQ$13-$AQ$12))</f>
        <v>0.35</v>
      </c>
      <c r="CB15">
        <f>1-(($AP$13-$AQ$12)/($AQ$13-$AQ$12))</f>
        <v>0.15000000000000002</v>
      </c>
    </row>
    <row r="16" spans="1:80" x14ac:dyDescent="0.25">
      <c r="A16">
        <v>15</v>
      </c>
      <c r="B16">
        <v>203.82933300000002</v>
      </c>
      <c r="C16" s="3">
        <v>1</v>
      </c>
      <c r="P16">
        <v>1</v>
      </c>
      <c r="Q16" t="str">
        <f>CONCATENATE(C16,E16,G16,I16)</f>
        <v>1</v>
      </c>
      <c r="R16">
        <v>2</v>
      </c>
      <c r="X16" t="s">
        <v>279</v>
      </c>
      <c r="Y16" t="s">
        <v>268</v>
      </c>
      <c r="AF16">
        <v>0</v>
      </c>
      <c r="AN16">
        <v>319</v>
      </c>
      <c r="AO16">
        <v>321</v>
      </c>
      <c r="AP16">
        <v>329</v>
      </c>
      <c r="AQ16">
        <v>329</v>
      </c>
      <c r="AT16">
        <f>(($AO$14-$AN$14)/($AN$15-$AN$14))</f>
        <v>0.2</v>
      </c>
      <c r="AU16">
        <f>(($AP$14-$AN$14)/($AN$15-$AN$14))</f>
        <v>0.55000000000000004</v>
      </c>
      <c r="AV16">
        <f>(($AQ$13-$AN$13)/($AN$14-$AN$13))</f>
        <v>0.56521739130434778</v>
      </c>
      <c r="AW16">
        <f>(($AN$15-$AO$14)/($AO$15-$AO$14))</f>
        <v>0.84210526315789469</v>
      </c>
      <c r="AX16">
        <f>(($AP$14-$AO$14)/($AO$15-$AO$14))</f>
        <v>0.36842105263157893</v>
      </c>
      <c r="AY16">
        <f>(($AQ$14-$AO$14)/($AO$15-$AO$14))</f>
        <v>0.36842105263157893</v>
      </c>
      <c r="AZ16">
        <f>(($AN$15-$AP$14)/($AP$15-$AP$14))</f>
        <v>0.45</v>
      </c>
      <c r="BA16">
        <f>(($AO$15-$AP$14)/($AP$15-$AP$14))</f>
        <v>0.6</v>
      </c>
      <c r="BB16">
        <f>(($AQ$14-$AP$14)/($AP$15-$AP$14))</f>
        <v>0</v>
      </c>
      <c r="BC16">
        <f>(($AN$15-$AQ$14)/($AQ$15-$AQ$14))</f>
        <v>0.45</v>
      </c>
      <c r="BD16">
        <f>(($AO$14-$AQ$13)/($AQ$14-$AQ$13))</f>
        <v>0.66666666666666663</v>
      </c>
      <c r="BE16">
        <f>(($AP$14-$AQ$14)/($AQ$15-$AQ$14))</f>
        <v>0</v>
      </c>
      <c r="BG16">
        <v>2</v>
      </c>
      <c r="BH16">
        <v>73</v>
      </c>
      <c r="BI16">
        <f>($BH$20-$BH$17)/200</f>
        <v>7.0000000000000007E-2</v>
      </c>
      <c r="BQ16">
        <f>(($AO$14-$AN$14)/($AN$15-$AN$14))</f>
        <v>0.2</v>
      </c>
      <c r="BR16">
        <f>1-(($AP$14-$AN$14)/($AN$15-$AN$14))</f>
        <v>0.44999999999999996</v>
      </c>
      <c r="BS16">
        <f>1-(($AQ$13-$AN$13)/($AN$14-$AN$13))</f>
        <v>0.43478260869565222</v>
      </c>
      <c r="BT16">
        <f>1-(($AN$15-$AO$14)/($AO$15-$AO$14))</f>
        <v>0.15789473684210531</v>
      </c>
      <c r="BU16">
        <f>(($AP$14-$AO$14)/($AO$15-$AO$14))</f>
        <v>0.36842105263157893</v>
      </c>
      <c r="BV16">
        <f>(($AQ$14-$AO$14)/($AO$15-$AO$14))</f>
        <v>0.36842105263157893</v>
      </c>
      <c r="BW16">
        <f>(($AN$15-$AP$14)/($AP$15-$AP$14))</f>
        <v>0.45</v>
      </c>
      <c r="BX16">
        <f>1-(($AO$15-$AP$14)/($AP$15-$AP$14))</f>
        <v>0.4</v>
      </c>
      <c r="BY16">
        <f>(($AQ$14-$AP$14)/($AP$15-$AP$14))</f>
        <v>0</v>
      </c>
      <c r="BZ16">
        <f>(($AN$15-$AQ$14)/($AQ$15-$AQ$14))</f>
        <v>0.45</v>
      </c>
      <c r="CA16">
        <f>1-(($AO$14-$AQ$13)/($AQ$14-$AQ$13))</f>
        <v>0.33333333333333337</v>
      </c>
      <c r="CB16">
        <f>(($AP$14-$AQ$14)/($AQ$15-$AQ$14))</f>
        <v>0</v>
      </c>
    </row>
    <row r="17" spans="1:80" x14ac:dyDescent="0.25">
      <c r="A17">
        <v>16</v>
      </c>
      <c r="B17">
        <v>203.80453</v>
      </c>
      <c r="C17" s="3">
        <v>1</v>
      </c>
      <c r="H17">
        <v>208.31062600000001</v>
      </c>
      <c r="I17" s="4">
        <v>4</v>
      </c>
      <c r="P17">
        <v>2</v>
      </c>
      <c r="Q17" t="str">
        <f>CONCATENATE(C17,E17,G17,I17)</f>
        <v>14</v>
      </c>
      <c r="R17">
        <v>3</v>
      </c>
      <c r="X17" t="s">
        <v>279</v>
      </c>
      <c r="Y17" t="s">
        <v>269</v>
      </c>
      <c r="AF17" t="s">
        <v>256</v>
      </c>
      <c r="AN17">
        <v>338</v>
      </c>
      <c r="AO17">
        <v>342</v>
      </c>
      <c r="AP17">
        <v>351</v>
      </c>
      <c r="AQ17">
        <v>351</v>
      </c>
      <c r="AT17">
        <f>(($AO$15-$AN$15)/($AN$16-$AN$15))</f>
        <v>0.125</v>
      </c>
      <c r="AU17">
        <f>(($AP$15-$AN$15)/($AN$16-$AN$15))</f>
        <v>0.45833333333333331</v>
      </c>
      <c r="AV17">
        <f>(($AQ$14-$AN$14)/($AN$15-$AN$14))</f>
        <v>0.55000000000000004</v>
      </c>
      <c r="AW17">
        <f>(($AN$16-$AO$15)/($AO$16-$AO$15))</f>
        <v>0.91304347826086951</v>
      </c>
      <c r="AX17">
        <f>(($AP$15-$AO$15)/($AO$16-$AO$15))</f>
        <v>0.34782608695652173</v>
      </c>
      <c r="AY17">
        <f>(($AQ$15-$AO$15)/($AO$16-$AO$15))</f>
        <v>0.34782608695652173</v>
      </c>
      <c r="AZ17">
        <f>(($AN$16-$AP$15)/($AP$16-$AP$15))</f>
        <v>0.56521739130434778</v>
      </c>
      <c r="BA17">
        <f>(($AO$16-$AP$15)/($AP$16-$AP$15))</f>
        <v>0.65217391304347827</v>
      </c>
      <c r="BB17">
        <f>(($AQ$15-$AP$15)/($AP$16-$AP$15))</f>
        <v>0</v>
      </c>
      <c r="BC17">
        <f>(($AN$16-$AQ$15)/($AQ$16-$AQ$15))</f>
        <v>0.56521739130434778</v>
      </c>
      <c r="BD17">
        <f>(($AO$15-$AQ$14)/($AQ$15-$AQ$14))</f>
        <v>0.6</v>
      </c>
      <c r="BE17">
        <f>(($AP$15-$AQ$15)/($AQ$16-$AQ$15))</f>
        <v>0</v>
      </c>
      <c r="BG17">
        <v>3</v>
      </c>
      <c r="BH17">
        <v>81</v>
      </c>
      <c r="BI17">
        <f>($BH$21-$BH$18)/200</f>
        <v>9.5000000000000001E-2</v>
      </c>
      <c r="BQ17">
        <f>(($AO$15-$AN$15)/($AN$16-$AN$15))</f>
        <v>0.125</v>
      </c>
      <c r="BR17">
        <f>(($AP$15-$AN$15)/($AN$16-$AN$15))</f>
        <v>0.45833333333333331</v>
      </c>
      <c r="BS17">
        <f>1-(($AQ$14-$AN$14)/($AN$15-$AN$14))</f>
        <v>0.44999999999999996</v>
      </c>
      <c r="BT17">
        <f>1-(($AN$16-$AO$15)/($AO$16-$AO$15))</f>
        <v>8.6956521739130488E-2</v>
      </c>
      <c r="BU17">
        <f>(($AP$15-$AO$15)/($AO$16-$AO$15))</f>
        <v>0.34782608695652173</v>
      </c>
      <c r="BV17">
        <f>(($AQ$15-$AO$15)/($AO$16-$AO$15))</f>
        <v>0.34782608695652173</v>
      </c>
      <c r="BW17">
        <f>1-(($AN$16-$AP$15)/($AP$16-$AP$15))</f>
        <v>0.43478260869565222</v>
      </c>
      <c r="BX17">
        <f>1-(($AO$16-$AP$15)/($AP$16-$AP$15))</f>
        <v>0.34782608695652173</v>
      </c>
      <c r="BY17">
        <f>(($AQ$15-$AP$15)/($AP$16-$AP$15))</f>
        <v>0</v>
      </c>
      <c r="BZ17">
        <f>1-(($AN$16-$AQ$15)/($AQ$16-$AQ$15))</f>
        <v>0.43478260869565222</v>
      </c>
      <c r="CA17">
        <f>1-(($AO$15-$AQ$14)/($AQ$15-$AQ$14))</f>
        <v>0.4</v>
      </c>
      <c r="CB17">
        <f>(($AP$15-$AQ$15)/($AQ$16-$AQ$15))</f>
        <v>0</v>
      </c>
    </row>
    <row r="18" spans="1:80" x14ac:dyDescent="0.25">
      <c r="A18">
        <v>17</v>
      </c>
      <c r="B18">
        <v>203.90206000000001</v>
      </c>
      <c r="C18" s="3">
        <v>1</v>
      </c>
      <c r="H18">
        <v>208.25126900000001</v>
      </c>
      <c r="I18" s="4">
        <v>4</v>
      </c>
      <c r="P18">
        <v>2</v>
      </c>
      <c r="Q18" t="str">
        <f>CONCATENATE(C18,E18,G18,I18)</f>
        <v>14</v>
      </c>
      <c r="R18">
        <v>4</v>
      </c>
      <c r="X18" t="s">
        <v>279</v>
      </c>
      <c r="Y18" t="s">
        <v>270</v>
      </c>
      <c r="AF18">
        <v>0</v>
      </c>
      <c r="AN18">
        <v>359</v>
      </c>
      <c r="AO18">
        <v>363</v>
      </c>
      <c r="AP18">
        <v>373</v>
      </c>
      <c r="AQ18">
        <v>374</v>
      </c>
      <c r="AT18">
        <f>(($AO$16-$AN$16)/($AN$17-$AN$16))</f>
        <v>0.10526315789473684</v>
      </c>
      <c r="AU18">
        <f>(($AP$16-$AN$16)/($AN$17-$AN$16))</f>
        <v>0.52631578947368418</v>
      </c>
      <c r="AV18">
        <f>(($AQ$15-$AN$15)/($AN$16-$AN$15))</f>
        <v>0.45833333333333331</v>
      </c>
      <c r="AW18">
        <f>(($AN$17-$AO$16)/($AO$17-$AO$16))</f>
        <v>0.80952380952380953</v>
      </c>
      <c r="AX18">
        <f>(($AP$16-$AO$16)/($AO$17-$AO$16))</f>
        <v>0.38095238095238093</v>
      </c>
      <c r="AY18">
        <f>(($AQ$16-$AO$16)/($AO$17-$AO$16))</f>
        <v>0.38095238095238093</v>
      </c>
      <c r="AZ18">
        <f>(($AN$17-$AP$16)/($AP$17-$AP$16))</f>
        <v>0.40909090909090912</v>
      </c>
      <c r="BA18">
        <f>(($AO$17-$AP$16)/($AP$17-$AP$16))</f>
        <v>0.59090909090909094</v>
      </c>
      <c r="BB18">
        <f>(($AQ$16-$AP$16)/($AP$17-$AP$16))</f>
        <v>0</v>
      </c>
      <c r="BC18">
        <f>(($AN$17-$AQ$16)/($AQ$17-$AQ$16))</f>
        <v>0.40909090909090912</v>
      </c>
      <c r="BD18">
        <f>(($AO$16-$AQ$15)/($AQ$16-$AQ$15))</f>
        <v>0.65217391304347827</v>
      </c>
      <c r="BE18">
        <f>(($AP$16-$AQ$16)/($AQ$17-$AQ$16))</f>
        <v>0</v>
      </c>
      <c r="BG18">
        <v>4</v>
      </c>
      <c r="BH18">
        <v>83</v>
      </c>
      <c r="BI18">
        <f>($BH$22-$BH$19)/200</f>
        <v>6.5000000000000002E-2</v>
      </c>
      <c r="BQ18">
        <f>(($AO$16-$AN$16)/($AN$17-$AN$16))</f>
        <v>0.10526315789473684</v>
      </c>
      <c r="BR18">
        <f>1-(($AP$16-$AN$16)/($AN$17-$AN$16))</f>
        <v>0.47368421052631582</v>
      </c>
      <c r="BS18">
        <f>(($AQ$15-$AN$15)/($AN$16-$AN$15))</f>
        <v>0.45833333333333331</v>
      </c>
      <c r="BT18">
        <f>1-(($AN$17-$AO$16)/($AO$17-$AO$16))</f>
        <v>0.19047619047619047</v>
      </c>
      <c r="BU18">
        <f>(($AP$16-$AO$16)/($AO$17-$AO$16))</f>
        <v>0.38095238095238093</v>
      </c>
      <c r="BV18">
        <f>(($AQ$16-$AO$16)/($AO$17-$AO$16))</f>
        <v>0.38095238095238093</v>
      </c>
      <c r="BW18">
        <f>(($AN$17-$AP$16)/($AP$17-$AP$16))</f>
        <v>0.40909090909090912</v>
      </c>
      <c r="BX18">
        <f>1-(($AO$17-$AP$16)/($AP$17-$AP$16))</f>
        <v>0.40909090909090906</v>
      </c>
      <c r="BY18">
        <f>(($AQ$16-$AP$16)/($AP$17-$AP$16))</f>
        <v>0</v>
      </c>
      <c r="BZ18">
        <f>(($AN$17-$AQ$16)/($AQ$17-$AQ$16))</f>
        <v>0.40909090909090912</v>
      </c>
      <c r="CA18">
        <f>1-(($AO$16-$AQ$15)/($AQ$16-$AQ$15))</f>
        <v>0.34782608695652173</v>
      </c>
      <c r="CB18">
        <f>(($AP$16-$AQ$16)/($AQ$17-$AQ$16))</f>
        <v>0</v>
      </c>
    </row>
    <row r="19" spans="1:80" x14ac:dyDescent="0.25">
      <c r="A19">
        <v>18</v>
      </c>
      <c r="B19">
        <v>203.896556</v>
      </c>
      <c r="C19" s="3">
        <v>1</v>
      </c>
      <c r="H19">
        <v>208.278277</v>
      </c>
      <c r="I19" s="4">
        <v>4</v>
      </c>
      <c r="P19">
        <v>2</v>
      </c>
      <c r="Q19" t="str">
        <f>CONCATENATE(C19,E19,G19,I19)</f>
        <v>14</v>
      </c>
      <c r="R19">
        <v>1</v>
      </c>
      <c r="X19" t="s">
        <v>279</v>
      </c>
      <c r="Y19" t="s">
        <v>271</v>
      </c>
      <c r="AB19" t="s">
        <v>279</v>
      </c>
      <c r="AC19" t="str">
        <f>CONCATENATE($R19,$R20,$R21,$R22)</f>
        <v>1234</v>
      </c>
      <c r="AF19" t="s">
        <v>257</v>
      </c>
      <c r="AG19" t="s">
        <v>258</v>
      </c>
      <c r="AN19">
        <v>379</v>
      </c>
      <c r="AO19">
        <v>382</v>
      </c>
      <c r="AP19">
        <v>395</v>
      </c>
      <c r="AQ19">
        <v>397</v>
      </c>
      <c r="AT19">
        <f>(($AO$17-$AN$17)/($AN$18-$AN$17))</f>
        <v>0.19047619047619047</v>
      </c>
      <c r="AU19">
        <f>(($AP$17-$AN$17)/($AN$18-$AN$17))</f>
        <v>0.61904761904761907</v>
      </c>
      <c r="AV19">
        <f>(($AQ$16-$AN$16)/($AN$17-$AN$16))</f>
        <v>0.52631578947368418</v>
      </c>
      <c r="AW19">
        <f>(($AN$18-$AO$17)/($AO$18-$AO$17))</f>
        <v>0.80952380952380953</v>
      </c>
      <c r="AX19">
        <f>(($AP$17-$AO$17)/($AO$18-$AO$17))</f>
        <v>0.42857142857142855</v>
      </c>
      <c r="AY19">
        <f>(($AQ$17-$AO$17)/($AO$18-$AO$17))</f>
        <v>0.42857142857142855</v>
      </c>
      <c r="AZ19">
        <f>(($AN$18-$AP$17)/($AP$18-$AP$17))</f>
        <v>0.36363636363636365</v>
      </c>
      <c r="BA19">
        <f>(($AO$18-$AP$17)/($AP$18-$AP$17))</f>
        <v>0.54545454545454541</v>
      </c>
      <c r="BB19">
        <f>(($AQ$17-$AP$17)/($AP$18-$AP$17))</f>
        <v>0</v>
      </c>
      <c r="BC19">
        <f>(($AN$18-$AQ$17)/($AQ$18-$AQ$17))</f>
        <v>0.34782608695652173</v>
      </c>
      <c r="BD19">
        <f>(($AO$17-$AQ$16)/($AQ$17-$AQ$16))</f>
        <v>0.59090909090909094</v>
      </c>
      <c r="BE19">
        <f>(($AP$17-$AQ$17)/($AQ$18-$AQ$17))</f>
        <v>0</v>
      </c>
      <c r="BG19">
        <v>1</v>
      </c>
      <c r="BH19">
        <v>90</v>
      </c>
      <c r="BI19">
        <f>($BH$23-$BH$20)/200</f>
        <v>0.09</v>
      </c>
      <c r="BQ19">
        <f>(($AO$17-$AN$17)/($AN$18-$AN$17))</f>
        <v>0.19047619047619047</v>
      </c>
      <c r="BR19">
        <f>1-(($AP$17-$AN$17)/($AN$18-$AN$17))</f>
        <v>0.38095238095238093</v>
      </c>
      <c r="BS19">
        <f>1-(($AQ$16-$AN$16)/($AN$17-$AN$16))</f>
        <v>0.47368421052631582</v>
      </c>
      <c r="BT19">
        <f>1-(($AN$18-$AO$17)/($AO$18-$AO$17))</f>
        <v>0.19047619047619047</v>
      </c>
      <c r="BU19">
        <f>(($AP$17-$AO$17)/($AO$18-$AO$17))</f>
        <v>0.42857142857142855</v>
      </c>
      <c r="BV19">
        <f>(($AQ$17-$AO$17)/($AO$18-$AO$17))</f>
        <v>0.42857142857142855</v>
      </c>
      <c r="BW19">
        <f>(($AN$18-$AP$17)/($AP$18-$AP$17))</f>
        <v>0.36363636363636365</v>
      </c>
      <c r="BX19">
        <f>1-(($AO$18-$AP$17)/($AP$18-$AP$17))</f>
        <v>0.45454545454545459</v>
      </c>
      <c r="BY19">
        <f>(($AQ$17-$AP$17)/($AP$18-$AP$17))</f>
        <v>0</v>
      </c>
      <c r="BZ19">
        <f>(($AN$18-$AQ$17)/($AQ$18-$AQ$17))</f>
        <v>0.34782608695652173</v>
      </c>
      <c r="CA19">
        <f>1-(($AO$17-$AQ$16)/($AQ$17-$AQ$16))</f>
        <v>0.40909090909090906</v>
      </c>
      <c r="CB19">
        <f>(($AP$17-$AQ$17)/($AQ$18-$AQ$17))</f>
        <v>0</v>
      </c>
    </row>
    <row r="20" spans="1:80" x14ac:dyDescent="0.25">
      <c r="A20">
        <v>19</v>
      </c>
      <c r="B20">
        <v>203.74312499999999</v>
      </c>
      <c r="C20" s="3">
        <v>1</v>
      </c>
      <c r="F20">
        <v>205.27826200000001</v>
      </c>
      <c r="G20" s="5">
        <v>3</v>
      </c>
      <c r="H20">
        <v>208.31335300000001</v>
      </c>
      <c r="I20" s="4">
        <v>4</v>
      </c>
      <c r="P20">
        <v>3</v>
      </c>
      <c r="Q20" t="str">
        <f>CONCATENATE(C20,E20,G20,I20)</f>
        <v>134</v>
      </c>
      <c r="R20">
        <v>2</v>
      </c>
      <c r="X20" t="s">
        <v>279</v>
      </c>
      <c r="Y20" t="s">
        <v>268</v>
      </c>
      <c r="AF20">
        <v>0</v>
      </c>
      <c r="AG20">
        <v>0</v>
      </c>
      <c r="AN20">
        <v>406</v>
      </c>
      <c r="AO20">
        <v>414</v>
      </c>
      <c r="AP20">
        <v>420</v>
      </c>
      <c r="AQ20">
        <v>421</v>
      </c>
      <c r="AT20">
        <f>(($AO$18-$AN$18)/($AN$19-$AN$18))</f>
        <v>0.2</v>
      </c>
      <c r="AU20">
        <f>(($AP$18-$AN$18)/($AN$19-$AN$18))</f>
        <v>0.7</v>
      </c>
      <c r="AV20">
        <f>(($AQ$17-$AN$17)/($AN$18-$AN$17))</f>
        <v>0.61904761904761907</v>
      </c>
      <c r="AW20">
        <f>(($AN$19-$AO$18)/($AO$19-$AO$18))</f>
        <v>0.84210526315789469</v>
      </c>
      <c r="AX20">
        <f>(($AP$18-$AO$18)/($AO$19-$AO$18))</f>
        <v>0.52631578947368418</v>
      </c>
      <c r="AY20">
        <f>(($AQ$18-$AO$18)/($AO$19-$AO$18))</f>
        <v>0.57894736842105265</v>
      </c>
      <c r="AZ20">
        <f>(($AN$19-$AP$18)/($AP$19-$AP$18))</f>
        <v>0.27272727272727271</v>
      </c>
      <c r="BA20">
        <f>(($AO$19-$AP$18)/($AP$19-$AP$18))</f>
        <v>0.40909090909090912</v>
      </c>
      <c r="BB20">
        <f>(($AQ$18-$AP$18)/($AP$19-$AP$18))</f>
        <v>4.5454545454545456E-2</v>
      </c>
      <c r="BC20">
        <f>(($AN$19-$AQ$18)/($AQ$19-$AQ$18))</f>
        <v>0.21739130434782608</v>
      </c>
      <c r="BD20">
        <f>(($AO$18-$AQ$17)/($AQ$18-$AQ$17))</f>
        <v>0.52173913043478259</v>
      </c>
      <c r="BE20">
        <f>(($AP$18-$AQ$17)/($AQ$18-$AQ$17))</f>
        <v>0.95652173913043481</v>
      </c>
      <c r="BG20">
        <v>2</v>
      </c>
      <c r="BH20">
        <v>95</v>
      </c>
      <c r="BI20">
        <f>($BH$24-$BH$21)/200</f>
        <v>7.4999999999999997E-2</v>
      </c>
      <c r="BQ20">
        <f>(($AO$18-$AN$18)/($AN$19-$AN$18))</f>
        <v>0.2</v>
      </c>
      <c r="BR20">
        <f>1-(($AP$18-$AN$18)/($AN$19-$AN$18))</f>
        <v>0.30000000000000004</v>
      </c>
      <c r="BS20">
        <f>1-(($AQ$17-$AN$17)/($AN$18-$AN$17))</f>
        <v>0.38095238095238093</v>
      </c>
      <c r="BT20">
        <f>1-(($AN$19-$AO$18)/($AO$19-$AO$18))</f>
        <v>0.15789473684210531</v>
      </c>
      <c r="BU20">
        <f>1-(($AP$18-$AO$18)/($AO$19-$AO$18))</f>
        <v>0.47368421052631582</v>
      </c>
      <c r="BV20">
        <f>1-(($AQ$18-$AO$18)/($AO$19-$AO$18))</f>
        <v>0.42105263157894735</v>
      </c>
      <c r="BW20">
        <f>(($AN$19-$AP$18)/($AP$19-$AP$18))</f>
        <v>0.27272727272727271</v>
      </c>
      <c r="BX20">
        <f>(($AO$19-$AP$18)/($AP$19-$AP$18))</f>
        <v>0.40909090909090912</v>
      </c>
      <c r="BY20">
        <f>(($AQ$18-$AP$18)/($AP$19-$AP$18))</f>
        <v>4.5454545454545456E-2</v>
      </c>
      <c r="BZ20">
        <f>(($AN$19-$AQ$18)/($AQ$19-$AQ$18))</f>
        <v>0.21739130434782608</v>
      </c>
      <c r="CA20">
        <f>1-(($AO$18-$AQ$17)/($AQ$18-$AQ$17))</f>
        <v>0.47826086956521741</v>
      </c>
      <c r="CB20">
        <f>1-(($AP$18-$AQ$17)/($AQ$18-$AQ$17))</f>
        <v>4.3478260869565188E-2</v>
      </c>
    </row>
    <row r="21" spans="1:80" x14ac:dyDescent="0.25">
      <c r="A21">
        <v>20</v>
      </c>
      <c r="F21">
        <v>205.27753000000001</v>
      </c>
      <c r="G21" s="5">
        <v>3</v>
      </c>
      <c r="H21">
        <v>208.35069200000001</v>
      </c>
      <c r="I21" s="4">
        <v>4</v>
      </c>
      <c r="P21">
        <v>2</v>
      </c>
      <c r="Q21" t="str">
        <f>CONCATENATE(C21,E21,G21,I21)</f>
        <v>34</v>
      </c>
      <c r="R21">
        <v>3</v>
      </c>
      <c r="X21" t="s">
        <v>279</v>
      </c>
      <c r="Y21" t="s">
        <v>269</v>
      </c>
      <c r="AF21">
        <v>0</v>
      </c>
      <c r="AG21">
        <v>0</v>
      </c>
      <c r="AN21">
        <v>410</v>
      </c>
      <c r="AO21">
        <v>437</v>
      </c>
      <c r="AP21">
        <v>441</v>
      </c>
      <c r="AQ21">
        <v>443</v>
      </c>
      <c r="AT21">
        <f>(($AO$19-$AN$19)/($AN$20-$AN$19))</f>
        <v>0.1111111111111111</v>
      </c>
      <c r="AU21">
        <f>(($AP$19-$AN$19)/($AN$20-$AN$19))</f>
        <v>0.59259259259259256</v>
      </c>
      <c r="AV21">
        <f>(($AQ$18-$AN$18)/($AN$19-$AN$18))</f>
        <v>0.75</v>
      </c>
      <c r="BD21">
        <f>(($AO$19-$AQ$18)/($AQ$19-$AQ$18))</f>
        <v>0.34782608695652173</v>
      </c>
      <c r="BE21">
        <f>(($AP$19-$AQ$18)/($AQ$19-$AQ$18))</f>
        <v>0.91304347826086951</v>
      </c>
      <c r="BG21">
        <v>3</v>
      </c>
      <c r="BH21">
        <v>102</v>
      </c>
      <c r="BI21">
        <f>($BH$25-$BH$22)/200</f>
        <v>0.105</v>
      </c>
      <c r="BQ21">
        <f>(($AO$19-$AN$19)/($AN$20-$AN$19))</f>
        <v>0.1111111111111111</v>
      </c>
      <c r="BR21">
        <f>1-(($AP$19-$AN$19)/($AN$20-$AN$19))</f>
        <v>0.40740740740740744</v>
      </c>
      <c r="BS21">
        <f>1-(($AQ$18-$AN$18)/($AN$19-$AN$18))</f>
        <v>0.25</v>
      </c>
      <c r="CA21">
        <f>(($AO$19-$AQ$18)/($AQ$19-$AQ$18))</f>
        <v>0.34782608695652173</v>
      </c>
      <c r="CB21">
        <f>1-(($AP$19-$AQ$18)/($AQ$19-$AQ$18))</f>
        <v>8.6956521739130488E-2</v>
      </c>
    </row>
    <row r="22" spans="1:80" x14ac:dyDescent="0.25">
      <c r="A22">
        <v>21</v>
      </c>
      <c r="F22">
        <v>205.29929200000001</v>
      </c>
      <c r="G22" s="5">
        <v>3</v>
      </c>
      <c r="H22">
        <v>208.328563</v>
      </c>
      <c r="I22" s="4">
        <v>4</v>
      </c>
      <c r="P22">
        <v>2</v>
      </c>
      <c r="Q22" t="str">
        <f>CONCATENATE(C22,E22,G22,I22)</f>
        <v>34</v>
      </c>
      <c r="R22">
        <v>4</v>
      </c>
      <c r="X22" t="s">
        <v>279</v>
      </c>
      <c r="Y22" t="s">
        <v>270</v>
      </c>
      <c r="AF22">
        <v>0</v>
      </c>
      <c r="AG22">
        <v>0</v>
      </c>
      <c r="AN22">
        <v>431</v>
      </c>
      <c r="AO22">
        <v>459</v>
      </c>
      <c r="AP22">
        <v>464</v>
      </c>
      <c r="AQ22">
        <v>466</v>
      </c>
      <c r="AV22">
        <f>(($AQ$19-$AN$19)/($AN$20-$AN$19))</f>
        <v>0.66666666666666663</v>
      </c>
      <c r="BG22">
        <v>4</v>
      </c>
      <c r="BH22">
        <v>103</v>
      </c>
      <c r="BI22">
        <f>($BH$26-$BH$23)/200</f>
        <v>5.5E-2</v>
      </c>
      <c r="BS22">
        <f>1-(($AQ$19-$AN$19)/($AN$20-$AN$19))</f>
        <v>0.33333333333333337</v>
      </c>
    </row>
    <row r="23" spans="1:80" x14ac:dyDescent="0.25">
      <c r="A23">
        <v>22</v>
      </c>
      <c r="F23">
        <v>205.34081900000001</v>
      </c>
      <c r="G23" s="5">
        <v>3</v>
      </c>
      <c r="H23">
        <v>208.31555399999999</v>
      </c>
      <c r="I23" s="4">
        <v>4</v>
      </c>
      <c r="P23">
        <v>2</v>
      </c>
      <c r="Q23" t="str">
        <f>CONCATENATE(C23,E23,G23,I23)</f>
        <v>34</v>
      </c>
      <c r="R23">
        <v>1</v>
      </c>
      <c r="X23" t="s">
        <v>279</v>
      </c>
      <c r="Y23" t="s">
        <v>271</v>
      </c>
      <c r="AB23" t="s">
        <v>279</v>
      </c>
      <c r="AC23" t="str">
        <f>CONCATENATE($R23,$R24,$R25,$R26)</f>
        <v>1234</v>
      </c>
      <c r="AF23">
        <v>0</v>
      </c>
      <c r="AG23">
        <v>0</v>
      </c>
      <c r="AN23">
        <v>455</v>
      </c>
      <c r="AO23">
        <v>480</v>
      </c>
      <c r="AP23">
        <v>486</v>
      </c>
      <c r="AQ23">
        <v>488</v>
      </c>
      <c r="BG23">
        <v>1</v>
      </c>
      <c r="BH23">
        <v>113</v>
      </c>
      <c r="BI23">
        <f>($BH$27-$BH$24)/200</f>
        <v>7.4999999999999997E-2</v>
      </c>
    </row>
    <row r="24" spans="1:80" x14ac:dyDescent="0.25">
      <c r="A24">
        <v>23</v>
      </c>
      <c r="F24">
        <v>205.26746600000001</v>
      </c>
      <c r="G24" s="5">
        <v>3</v>
      </c>
      <c r="H24">
        <v>208.317656</v>
      </c>
      <c r="I24" s="4">
        <v>4</v>
      </c>
      <c r="P24">
        <v>2</v>
      </c>
      <c r="Q24" t="str">
        <f>CONCATENATE(C24,E24,G24,I24)</f>
        <v>34</v>
      </c>
      <c r="R24">
        <v>2</v>
      </c>
      <c r="X24" t="s">
        <v>279</v>
      </c>
      <c r="Y24" t="s">
        <v>268</v>
      </c>
      <c r="AF24">
        <v>0</v>
      </c>
      <c r="AG24">
        <v>0</v>
      </c>
      <c r="AN24">
        <v>476</v>
      </c>
      <c r="AO24">
        <v>502</v>
      </c>
      <c r="AP24">
        <v>507</v>
      </c>
      <c r="AQ24">
        <v>510</v>
      </c>
      <c r="BG24">
        <v>2</v>
      </c>
      <c r="BH24">
        <v>117</v>
      </c>
      <c r="BI24">
        <f>($BH$28-$BH$25)/200</f>
        <v>7.0000000000000007E-2</v>
      </c>
    </row>
    <row r="25" spans="1:80" x14ac:dyDescent="0.25">
      <c r="A25">
        <v>24</v>
      </c>
      <c r="F25">
        <v>205.24371200000002</v>
      </c>
      <c r="G25" s="5">
        <v>3</v>
      </c>
      <c r="H25">
        <v>208.31828200000001</v>
      </c>
      <c r="I25" s="4">
        <v>4</v>
      </c>
      <c r="P25">
        <v>2</v>
      </c>
      <c r="Q25" t="str">
        <f>CONCATENATE(C25,E25,G25,I25)</f>
        <v>34</v>
      </c>
      <c r="R25">
        <v>3</v>
      </c>
      <c r="X25" t="s">
        <v>279</v>
      </c>
      <c r="Y25" t="s">
        <v>269</v>
      </c>
      <c r="AN25">
        <v>496</v>
      </c>
      <c r="AO25">
        <v>523</v>
      </c>
      <c r="AP25">
        <v>530</v>
      </c>
      <c r="AQ25">
        <v>532</v>
      </c>
      <c r="AT25">
        <f>(($AO$20-$AN$21)/($AN$22-$AN$21))</f>
        <v>0.19047619047619047</v>
      </c>
      <c r="AU25">
        <f>(($AP$20-$AN$21)/($AN$22-$AN$21))</f>
        <v>0.47619047619047616</v>
      </c>
      <c r="AV25">
        <f>(($AQ$20-$AN$21)/($AN$22-$AN$21))</f>
        <v>0.52380952380952384</v>
      </c>
      <c r="AW25">
        <f>(($AN$22-$AO$20)/($AO$21-$AO$20))</f>
        <v>0.73913043478260865</v>
      </c>
      <c r="AX25">
        <f>(($AP$20-$AO$20)/($AO$21-$AO$20))</f>
        <v>0.2608695652173913</v>
      </c>
      <c r="AY25">
        <f>(($AQ$20-$AO$20)/($AO$21-$AO$20))</f>
        <v>0.30434782608695654</v>
      </c>
      <c r="AZ25">
        <f>(($AN$22-$AP$20)/($AP$21-$AP$20))</f>
        <v>0.52380952380952384</v>
      </c>
      <c r="BA25">
        <f>(($AO$21-$AP$20)/($AP$21-$AP$20))</f>
        <v>0.80952380952380953</v>
      </c>
      <c r="BB25">
        <f>(($AQ$20-$AP$20)/($AP$21-$AP$20))</f>
        <v>4.7619047619047616E-2</v>
      </c>
      <c r="BC25">
        <f>(($AN$22-$AQ$20)/($AQ$21-$AQ$20))</f>
        <v>0.45454545454545453</v>
      </c>
      <c r="BD25">
        <f>(($AO$21-$AQ$20)/($AQ$21-$AQ$20))</f>
        <v>0.72727272727272729</v>
      </c>
      <c r="BE25">
        <f>(($AP$21-$AQ$20)/($AQ$21-$AQ$20))</f>
        <v>0.90909090909090906</v>
      </c>
      <c r="BG25">
        <v>3</v>
      </c>
      <c r="BH25">
        <v>124</v>
      </c>
      <c r="BI25">
        <f>($BH$29-$BH$26)/200</f>
        <v>0.11</v>
      </c>
      <c r="BQ25">
        <f>(($AO$20-$AN$21)/($AN$22-$AN$21))</f>
        <v>0.19047619047619047</v>
      </c>
      <c r="BR25">
        <f>(($AP$20-$AN$21)/($AN$22-$AN$21))</f>
        <v>0.47619047619047616</v>
      </c>
      <c r="BS25">
        <f>1-(($AQ$20-$AN$21)/($AN$22-$AN$21))</f>
        <v>0.47619047619047616</v>
      </c>
      <c r="BT25">
        <f>1-(($AN$22-$AO$20)/($AO$21-$AO$20))</f>
        <v>0.26086956521739135</v>
      </c>
      <c r="BU25">
        <f>(($AP$20-$AO$20)/($AO$21-$AO$20))</f>
        <v>0.2608695652173913</v>
      </c>
      <c r="BV25">
        <f>(($AQ$20-$AO$20)/($AO$21-$AO$20))</f>
        <v>0.30434782608695654</v>
      </c>
      <c r="BW25">
        <f>1-(($AN$22-$AP$20)/($AP$21-$AP$20))</f>
        <v>0.47619047619047616</v>
      </c>
      <c r="BX25">
        <f>1-(($AO$21-$AP$20)/($AP$21-$AP$20))</f>
        <v>0.19047619047619047</v>
      </c>
      <c r="BY25">
        <f>(($AQ$20-$AP$20)/($AP$21-$AP$20))</f>
        <v>4.7619047619047616E-2</v>
      </c>
      <c r="BZ25">
        <f>(($AN$22-$AQ$20)/($AQ$21-$AQ$20))</f>
        <v>0.45454545454545453</v>
      </c>
      <c r="CA25">
        <f>1-(($AO$21-$AQ$20)/($AQ$21-$AQ$20))</f>
        <v>0.27272727272727271</v>
      </c>
      <c r="CB25">
        <f>1-(($AP$21-$AQ$20)/($AQ$21-$AQ$20))</f>
        <v>9.0909090909090939E-2</v>
      </c>
    </row>
    <row r="26" spans="1:80" x14ac:dyDescent="0.25">
      <c r="A26">
        <v>25</v>
      </c>
      <c r="F26">
        <v>205.329184</v>
      </c>
      <c r="G26" s="5">
        <v>3</v>
      </c>
      <c r="H26">
        <v>208.31062600000001</v>
      </c>
      <c r="I26" s="4">
        <v>4</v>
      </c>
      <c r="P26">
        <v>2</v>
      </c>
      <c r="Q26" t="str">
        <f>CONCATENATE(C26,E26,G26,I26)</f>
        <v>34</v>
      </c>
      <c r="R26">
        <v>4</v>
      </c>
      <c r="X26" t="s">
        <v>279</v>
      </c>
      <c r="Y26" t="s">
        <v>270</v>
      </c>
      <c r="AN26">
        <v>518</v>
      </c>
      <c r="AO26">
        <v>545</v>
      </c>
      <c r="AP26">
        <v>553</v>
      </c>
      <c r="AQ26">
        <v>554</v>
      </c>
      <c r="AT26">
        <f>(($AO$21-$AN$22)/($AN$23-$AN$22))</f>
        <v>0.25</v>
      </c>
      <c r="AU26">
        <f>(($AP$21-$AN$22)/($AN$23-$AN$22))</f>
        <v>0.41666666666666669</v>
      </c>
      <c r="AV26">
        <f>(($AQ$21-$AN$22)/($AN$23-$AN$22))</f>
        <v>0.5</v>
      </c>
      <c r="AW26">
        <f>(($AN$23-$AO$21)/($AO$22-$AO$21))</f>
        <v>0.81818181818181823</v>
      </c>
      <c r="AX26">
        <f>(($AP$21-$AO$21)/($AO$22-$AO$21))</f>
        <v>0.18181818181818182</v>
      </c>
      <c r="AY26">
        <f>(($AQ$21-$AO$21)/($AO$22-$AO$21))</f>
        <v>0.27272727272727271</v>
      </c>
      <c r="AZ26">
        <f>(($AN$23-$AP$21)/($AP$22-$AP$21))</f>
        <v>0.60869565217391308</v>
      </c>
      <c r="BA26">
        <f>(($AO$22-$AP$21)/($AP$22-$AP$21))</f>
        <v>0.78260869565217395</v>
      </c>
      <c r="BB26">
        <f>(($AQ$21-$AP$21)/($AP$22-$AP$21))</f>
        <v>8.6956521739130432E-2</v>
      </c>
      <c r="BC26">
        <f>(($AN$23-$AQ$21)/($AQ$22-$AQ$21))</f>
        <v>0.52173913043478259</v>
      </c>
      <c r="BD26">
        <f>(($AO$22-$AQ$21)/($AQ$22-$AQ$21))</f>
        <v>0.69565217391304346</v>
      </c>
      <c r="BE26">
        <f>(($AP$22-$AQ$21)/($AQ$22-$AQ$21))</f>
        <v>0.91304347826086951</v>
      </c>
      <c r="BG26">
        <v>4</v>
      </c>
      <c r="BH26">
        <v>124</v>
      </c>
      <c r="BI26">
        <f>($BH$30-$BH$27)/200</f>
        <v>7.4999999999999997E-2</v>
      </c>
      <c r="BQ26">
        <f>(($AO$21-$AN$22)/($AN$23-$AN$22))</f>
        <v>0.25</v>
      </c>
      <c r="BR26">
        <f>(($AP$21-$AN$22)/($AN$23-$AN$22))</f>
        <v>0.41666666666666669</v>
      </c>
      <c r="BS26">
        <f>(($AQ$21-$AN$22)/($AN$23-$AN$22))</f>
        <v>0.5</v>
      </c>
      <c r="BT26">
        <f>1-(($AN$23-$AO$21)/($AO$22-$AO$21))</f>
        <v>0.18181818181818177</v>
      </c>
      <c r="BU26">
        <f>(($AP$21-$AO$21)/($AO$22-$AO$21))</f>
        <v>0.18181818181818182</v>
      </c>
      <c r="BV26">
        <f>(($AQ$21-$AO$21)/($AO$22-$AO$21))</f>
        <v>0.27272727272727271</v>
      </c>
      <c r="BW26">
        <f>1-(($AN$23-$AP$21)/($AP$22-$AP$21))</f>
        <v>0.39130434782608692</v>
      </c>
      <c r="BX26">
        <f>1-(($AO$22-$AP$21)/($AP$22-$AP$21))</f>
        <v>0.21739130434782605</v>
      </c>
      <c r="BY26">
        <f>(($AQ$21-$AP$21)/($AP$22-$AP$21))</f>
        <v>8.6956521739130432E-2</v>
      </c>
      <c r="BZ26">
        <f>1-(($AN$23-$AQ$21)/($AQ$22-$AQ$21))</f>
        <v>0.47826086956521741</v>
      </c>
      <c r="CA26">
        <f>1-(($AO$22-$AQ$21)/($AQ$22-$AQ$21))</f>
        <v>0.30434782608695654</v>
      </c>
      <c r="CB26">
        <f>1-(($AP$22-$AQ$21)/($AQ$22-$AQ$21))</f>
        <v>8.6956521739130488E-2</v>
      </c>
    </row>
    <row r="27" spans="1:80" x14ac:dyDescent="0.25">
      <c r="A27">
        <v>26</v>
      </c>
      <c r="F27">
        <v>205.35822899999999</v>
      </c>
      <c r="G27" s="5">
        <v>3</v>
      </c>
      <c r="P27">
        <v>1</v>
      </c>
      <c r="Q27" t="str">
        <f>CONCATENATE(C27,E27,G27,I27)</f>
        <v>3</v>
      </c>
      <c r="R27">
        <v>1</v>
      </c>
      <c r="X27" t="s">
        <v>279</v>
      </c>
      <c r="Y27" t="s">
        <v>271</v>
      </c>
      <c r="AB27" t="s">
        <v>279</v>
      </c>
      <c r="AC27" t="str">
        <f>CONCATENATE($R27,$R28,$R29,$R30)</f>
        <v>1234</v>
      </c>
      <c r="AN27">
        <v>542</v>
      </c>
      <c r="AO27">
        <v>568</v>
      </c>
      <c r="AP27">
        <v>575</v>
      </c>
      <c r="AQ27">
        <v>577</v>
      </c>
      <c r="AT27">
        <f>(($AO$22-$AN$23)/($AN$24-$AN$23))</f>
        <v>0.19047619047619047</v>
      </c>
      <c r="AU27">
        <f>(($AP$22-$AN$23)/($AN$24-$AN$23))</f>
        <v>0.42857142857142855</v>
      </c>
      <c r="AV27">
        <f>(($AQ$22-$AN$23)/($AN$24-$AN$23))</f>
        <v>0.52380952380952384</v>
      </c>
      <c r="AW27">
        <f>(($AN$24-$AO$22)/($AO$23-$AO$22))</f>
        <v>0.80952380952380953</v>
      </c>
      <c r="AX27">
        <f>(($AP$22-$AO$22)/($AO$23-$AO$22))</f>
        <v>0.23809523809523808</v>
      </c>
      <c r="AY27">
        <f>(($AQ$22-$AO$22)/($AO$23-$AO$22))</f>
        <v>0.33333333333333331</v>
      </c>
      <c r="AZ27">
        <f>(($AN$24-$AP$22)/($AP$23-$AP$22))</f>
        <v>0.54545454545454541</v>
      </c>
      <c r="BA27">
        <f>(($AO$23-$AP$22)/($AP$23-$AP$22))</f>
        <v>0.72727272727272729</v>
      </c>
      <c r="BB27">
        <f>(($AQ$22-$AP$22)/($AP$23-$AP$22))</f>
        <v>9.0909090909090912E-2</v>
      </c>
      <c r="BC27">
        <f>(($AN$24-$AQ$22)/($AQ$23-$AQ$22))</f>
        <v>0.45454545454545453</v>
      </c>
      <c r="BD27">
        <f>(($AO$23-$AQ$22)/($AQ$23-$AQ$22))</f>
        <v>0.63636363636363635</v>
      </c>
      <c r="BE27">
        <f>(($AP$23-$AQ$22)/($AQ$23-$AQ$22))</f>
        <v>0.90909090909090906</v>
      </c>
      <c r="BG27">
        <v>1</v>
      </c>
      <c r="BH27">
        <v>132</v>
      </c>
      <c r="BI27">
        <f>($BH$31-$BH$28)/200</f>
        <v>7.4999999999999997E-2</v>
      </c>
      <c r="BQ27">
        <f>(($AO$22-$AN$23)/($AN$24-$AN$23))</f>
        <v>0.19047619047619047</v>
      </c>
      <c r="BR27">
        <f>(($AP$22-$AN$23)/($AN$24-$AN$23))</f>
        <v>0.42857142857142855</v>
      </c>
      <c r="BS27">
        <f>1-(($AQ$22-$AN$23)/($AN$24-$AN$23))</f>
        <v>0.47619047619047616</v>
      </c>
      <c r="BT27">
        <f>1-(($AN$24-$AO$22)/($AO$23-$AO$22))</f>
        <v>0.19047619047619047</v>
      </c>
      <c r="BU27">
        <f>(($AP$22-$AO$22)/($AO$23-$AO$22))</f>
        <v>0.23809523809523808</v>
      </c>
      <c r="BV27">
        <f>(($AQ$22-$AO$22)/($AO$23-$AO$22))</f>
        <v>0.33333333333333331</v>
      </c>
      <c r="BW27">
        <f>1-(($AN$24-$AP$22)/($AP$23-$AP$22))</f>
        <v>0.45454545454545459</v>
      </c>
      <c r="BX27">
        <f>1-(($AO$23-$AP$22)/($AP$23-$AP$22))</f>
        <v>0.27272727272727271</v>
      </c>
      <c r="BY27">
        <f>(($AQ$22-$AP$22)/($AP$23-$AP$22))</f>
        <v>9.0909090909090912E-2</v>
      </c>
      <c r="BZ27">
        <f>(($AN$24-$AQ$22)/($AQ$23-$AQ$22))</f>
        <v>0.45454545454545453</v>
      </c>
      <c r="CA27">
        <f>1-(($AO$23-$AQ$22)/($AQ$23-$AQ$22))</f>
        <v>0.36363636363636365</v>
      </c>
      <c r="CB27">
        <f>1-(($AP$23-$AQ$22)/($AQ$23-$AQ$22))</f>
        <v>9.0909090909090939E-2</v>
      </c>
    </row>
    <row r="28" spans="1:80" x14ac:dyDescent="0.25">
      <c r="A28">
        <v>27</v>
      </c>
      <c r="D28">
        <v>186.45473699999999</v>
      </c>
      <c r="E28" s="2">
        <v>2</v>
      </c>
      <c r="F28">
        <v>205.258498</v>
      </c>
      <c r="G28" s="5">
        <v>3</v>
      </c>
      <c r="P28">
        <v>2</v>
      </c>
      <c r="Q28" t="str">
        <f>CONCATENATE(C28,E28,G28,I28)</f>
        <v>23</v>
      </c>
      <c r="R28">
        <v>2</v>
      </c>
      <c r="X28" t="s">
        <v>279</v>
      </c>
      <c r="Y28" t="s">
        <v>268</v>
      </c>
      <c r="AN28">
        <v>563</v>
      </c>
      <c r="AO28">
        <v>589</v>
      </c>
      <c r="AP28">
        <v>598</v>
      </c>
      <c r="AQ28">
        <v>600</v>
      </c>
      <c r="AT28">
        <f>(($AO$23-$AN$24)/($AN$25-$AN$24))</f>
        <v>0.2</v>
      </c>
      <c r="AU28">
        <f>(($AP$23-$AN$24)/($AN$25-$AN$24))</f>
        <v>0.5</v>
      </c>
      <c r="AV28">
        <f>(($AQ$23-$AN$24)/($AN$25-$AN$24))</f>
        <v>0.6</v>
      </c>
      <c r="AW28">
        <f>(($AN$25-$AO$23)/($AO$24-$AO$23))</f>
        <v>0.72727272727272729</v>
      </c>
      <c r="AX28">
        <f>(($AP$23-$AO$23)/($AO$24-$AO$23))</f>
        <v>0.27272727272727271</v>
      </c>
      <c r="AY28">
        <f>(($AQ$23-$AO$23)/($AO$24-$AO$23))</f>
        <v>0.36363636363636365</v>
      </c>
      <c r="AZ28">
        <f>(($AN$25-$AP$23)/($AP$24-$AP$23))</f>
        <v>0.47619047619047616</v>
      </c>
      <c r="BA28">
        <f>(($AO$24-$AP$23)/($AP$24-$AP$23))</f>
        <v>0.76190476190476186</v>
      </c>
      <c r="BB28">
        <f>(($AQ$23-$AP$23)/($AP$24-$AP$23))</f>
        <v>9.5238095238095233E-2</v>
      </c>
      <c r="BC28">
        <f>(($AN$25-$AQ$23)/($AQ$24-$AQ$23))</f>
        <v>0.36363636363636365</v>
      </c>
      <c r="BD28">
        <f>(($AO$24-$AQ$23)/($AQ$24-$AQ$23))</f>
        <v>0.63636363636363635</v>
      </c>
      <c r="BE28">
        <f>(($AP$24-$AQ$23)/($AQ$24-$AQ$23))</f>
        <v>0.86363636363636365</v>
      </c>
      <c r="BG28">
        <v>2</v>
      </c>
      <c r="BH28">
        <v>138</v>
      </c>
      <c r="BI28">
        <f>($BH$32-$BH$29)/200</f>
        <v>7.4999999999999997E-2</v>
      </c>
      <c r="BQ28">
        <f>(($AO$23-$AN$24)/($AN$25-$AN$24))</f>
        <v>0.2</v>
      </c>
      <c r="BR28">
        <f>(($AP$23-$AN$24)/($AN$25-$AN$24))</f>
        <v>0.5</v>
      </c>
      <c r="BS28">
        <f>1-(($AQ$23-$AN$24)/($AN$25-$AN$24))</f>
        <v>0.4</v>
      </c>
      <c r="BT28">
        <f>1-(($AN$25-$AO$23)/($AO$24-$AO$23))</f>
        <v>0.27272727272727271</v>
      </c>
      <c r="BU28">
        <f>(($AP$23-$AO$23)/($AO$24-$AO$23))</f>
        <v>0.27272727272727271</v>
      </c>
      <c r="BV28">
        <f>(($AQ$23-$AO$23)/($AO$24-$AO$23))</f>
        <v>0.36363636363636365</v>
      </c>
      <c r="BW28">
        <f>(($AN$25-$AP$23)/($AP$24-$AP$23))</f>
        <v>0.47619047619047616</v>
      </c>
      <c r="BX28">
        <f>1-(($AO$24-$AP$23)/($AP$24-$AP$23))</f>
        <v>0.23809523809523814</v>
      </c>
      <c r="BY28">
        <f>(($AQ$23-$AP$23)/($AP$24-$AP$23))</f>
        <v>9.5238095238095233E-2</v>
      </c>
      <c r="BZ28">
        <f>(($AN$25-$AQ$23)/($AQ$24-$AQ$23))</f>
        <v>0.36363636363636365</v>
      </c>
      <c r="CA28">
        <f>1-(($AO$24-$AQ$23)/($AQ$24-$AQ$23))</f>
        <v>0.36363636363636365</v>
      </c>
      <c r="CB28">
        <f>1-(($AP$24-$AQ$23)/($AQ$24-$AQ$23))</f>
        <v>0.13636363636363635</v>
      </c>
    </row>
    <row r="29" spans="1:80" x14ac:dyDescent="0.25">
      <c r="A29">
        <v>28</v>
      </c>
      <c r="D29">
        <v>186.49893800000001</v>
      </c>
      <c r="E29" s="2">
        <v>2</v>
      </c>
      <c r="P29">
        <v>1</v>
      </c>
      <c r="Q29" t="str">
        <f>CONCATENATE(C29,E29,G29,I29)</f>
        <v>2</v>
      </c>
      <c r="R29">
        <v>3</v>
      </c>
      <c r="X29" t="s">
        <v>279</v>
      </c>
      <c r="Y29" t="s">
        <v>269</v>
      </c>
      <c r="AN29">
        <v>584</v>
      </c>
      <c r="AO29">
        <v>617</v>
      </c>
      <c r="AP29">
        <v>622</v>
      </c>
      <c r="AQ29">
        <v>627</v>
      </c>
      <c r="AT29">
        <f>(($AO$24-$AN$25)/($AN$26-$AN$25))</f>
        <v>0.27272727272727271</v>
      </c>
      <c r="AU29">
        <f>(($AP$24-$AN$25)/($AN$26-$AN$25))</f>
        <v>0.5</v>
      </c>
      <c r="AV29">
        <f>(($AQ$24-$AN$25)/($AN$26-$AN$25))</f>
        <v>0.63636363636363635</v>
      </c>
      <c r="AW29">
        <f>(($AN$26-$AO$24)/($AO$25-$AO$24))</f>
        <v>0.76190476190476186</v>
      </c>
      <c r="AX29">
        <f>(($AP$24-$AO$24)/($AO$25-$AO$24))</f>
        <v>0.23809523809523808</v>
      </c>
      <c r="AY29">
        <f>(($AQ$24-$AO$24)/($AO$25-$AO$24))</f>
        <v>0.38095238095238093</v>
      </c>
      <c r="AZ29">
        <f>(($AN$26-$AP$24)/($AP$25-$AP$24))</f>
        <v>0.47826086956521741</v>
      </c>
      <c r="BA29">
        <f>(($AO$25-$AP$24)/($AP$25-$AP$24))</f>
        <v>0.69565217391304346</v>
      </c>
      <c r="BB29">
        <f>(($AQ$24-$AP$24)/($AP$25-$AP$24))</f>
        <v>0.13043478260869565</v>
      </c>
      <c r="BC29">
        <f>(($AN$26-$AQ$24)/($AQ$25-$AQ$24))</f>
        <v>0.36363636363636365</v>
      </c>
      <c r="BD29">
        <f>(($AO$25-$AQ$24)/($AQ$25-$AQ$24))</f>
        <v>0.59090909090909094</v>
      </c>
      <c r="BE29">
        <f>(($AP$25-$AQ$24)/($AQ$25-$AQ$24))</f>
        <v>0.90909090909090906</v>
      </c>
      <c r="BG29">
        <v>3</v>
      </c>
      <c r="BH29">
        <v>146</v>
      </c>
      <c r="BI29">
        <f>($BH$33-$BH$30)/200</f>
        <v>0.105</v>
      </c>
      <c r="BQ29">
        <f>(($AO$24-$AN$25)/($AN$26-$AN$25))</f>
        <v>0.27272727272727271</v>
      </c>
      <c r="BR29">
        <f>(($AP$24-$AN$25)/($AN$26-$AN$25))</f>
        <v>0.5</v>
      </c>
      <c r="BS29">
        <f>1-(($AQ$24-$AN$25)/($AN$26-$AN$25))</f>
        <v>0.36363636363636365</v>
      </c>
      <c r="BT29">
        <f>1-(($AN$26-$AO$24)/($AO$25-$AO$24))</f>
        <v>0.23809523809523814</v>
      </c>
      <c r="BU29">
        <f>(($AP$24-$AO$24)/($AO$25-$AO$24))</f>
        <v>0.23809523809523808</v>
      </c>
      <c r="BV29">
        <f>(($AQ$24-$AO$24)/($AO$25-$AO$24))</f>
        <v>0.38095238095238093</v>
      </c>
      <c r="BW29">
        <f>(($AN$26-$AP$24)/($AP$25-$AP$24))</f>
        <v>0.47826086956521741</v>
      </c>
      <c r="BX29">
        <f>1-(($AO$25-$AP$24)/($AP$25-$AP$24))</f>
        <v>0.30434782608695654</v>
      </c>
      <c r="BY29">
        <f>(($AQ$24-$AP$24)/($AP$25-$AP$24))</f>
        <v>0.13043478260869565</v>
      </c>
      <c r="BZ29">
        <f>(($AN$26-$AQ$24)/($AQ$25-$AQ$24))</f>
        <v>0.36363636363636365</v>
      </c>
      <c r="CA29">
        <f>1-(($AO$25-$AQ$24)/($AQ$25-$AQ$24))</f>
        <v>0.40909090909090906</v>
      </c>
      <c r="CB29">
        <f>1-(($AP$25-$AQ$24)/($AQ$25-$AQ$24))</f>
        <v>9.0909090909090939E-2</v>
      </c>
    </row>
    <row r="30" spans="1:80" x14ac:dyDescent="0.25">
      <c r="A30">
        <v>29</v>
      </c>
      <c r="D30">
        <v>186.47046900000001</v>
      </c>
      <c r="E30" s="2">
        <v>2</v>
      </c>
      <c r="P30">
        <v>1</v>
      </c>
      <c r="Q30" t="str">
        <f>CONCATENATE(C30,E30,G30,I30)</f>
        <v>2</v>
      </c>
      <c r="R30">
        <v>4</v>
      </c>
      <c r="X30" t="s">
        <v>279</v>
      </c>
      <c r="Y30" t="s">
        <v>270</v>
      </c>
      <c r="AN30">
        <v>604</v>
      </c>
      <c r="AO30">
        <v>641</v>
      </c>
      <c r="AP30">
        <v>647</v>
      </c>
      <c r="AQ30">
        <v>650</v>
      </c>
      <c r="AT30">
        <f>(($AO$25-$AN$26)/($AN$27-$AN$26))</f>
        <v>0.20833333333333334</v>
      </c>
      <c r="AU30">
        <f>(($AP$25-$AN$26)/($AN$27-$AN$26))</f>
        <v>0.5</v>
      </c>
      <c r="AV30">
        <f>(($AQ$25-$AN$26)/($AN$27-$AN$26))</f>
        <v>0.58333333333333337</v>
      </c>
      <c r="AW30">
        <f>(($AN$27-$AO$25)/($AO$26-$AO$25))</f>
        <v>0.86363636363636365</v>
      </c>
      <c r="AX30">
        <f>(($AP$25-$AO$25)/($AO$26-$AO$25))</f>
        <v>0.31818181818181818</v>
      </c>
      <c r="AY30">
        <f>(($AQ$25-$AO$25)/($AO$26-$AO$25))</f>
        <v>0.40909090909090912</v>
      </c>
      <c r="AZ30">
        <f>(($AN$27-$AP$25)/($AP$26-$AP$25))</f>
        <v>0.52173913043478259</v>
      </c>
      <c r="BA30">
        <f>(($AO$26-$AP$25)/($AP$26-$AP$25))</f>
        <v>0.65217391304347827</v>
      </c>
      <c r="BB30">
        <f>(($AQ$25-$AP$25)/($AP$26-$AP$25))</f>
        <v>8.6956521739130432E-2</v>
      </c>
      <c r="BC30">
        <f>(($AN$27-$AQ$25)/($AQ$26-$AQ$25))</f>
        <v>0.45454545454545453</v>
      </c>
      <c r="BD30">
        <f>(($AO$26-$AQ$25)/($AQ$26-$AQ$25))</f>
        <v>0.59090909090909094</v>
      </c>
      <c r="BE30">
        <f>(($AP$26-$AQ$25)/($AQ$26-$AQ$25))</f>
        <v>0.95454545454545459</v>
      </c>
      <c r="BG30">
        <v>4</v>
      </c>
      <c r="BH30">
        <v>147</v>
      </c>
      <c r="BI30">
        <f>($BH$34-$BH$31)/200</f>
        <v>0.09</v>
      </c>
      <c r="BQ30">
        <f>(($AO$25-$AN$26)/($AN$27-$AN$26))</f>
        <v>0.20833333333333334</v>
      </c>
      <c r="BR30">
        <f>(($AP$25-$AN$26)/($AN$27-$AN$26))</f>
        <v>0.5</v>
      </c>
      <c r="BS30">
        <f>1-(($AQ$25-$AN$26)/($AN$27-$AN$26))</f>
        <v>0.41666666666666663</v>
      </c>
      <c r="BT30">
        <f>1-(($AN$27-$AO$25)/($AO$26-$AO$25))</f>
        <v>0.13636363636363635</v>
      </c>
      <c r="BU30">
        <f>(($AP$25-$AO$25)/($AO$26-$AO$25))</f>
        <v>0.31818181818181818</v>
      </c>
      <c r="BV30">
        <f>(($AQ$25-$AO$25)/($AO$26-$AO$25))</f>
        <v>0.40909090909090912</v>
      </c>
      <c r="BW30">
        <f>1-(($AN$27-$AP$25)/($AP$26-$AP$25))</f>
        <v>0.47826086956521741</v>
      </c>
      <c r="BX30">
        <f>1-(($AO$26-$AP$25)/($AP$26-$AP$25))</f>
        <v>0.34782608695652173</v>
      </c>
      <c r="BY30">
        <f>(($AQ$25-$AP$25)/($AP$26-$AP$25))</f>
        <v>8.6956521739130432E-2</v>
      </c>
      <c r="BZ30">
        <f>(($AN$27-$AQ$25)/($AQ$26-$AQ$25))</f>
        <v>0.45454545454545453</v>
      </c>
      <c r="CA30">
        <f>1-(($AO$26-$AQ$25)/($AQ$26-$AQ$25))</f>
        <v>0.40909090909090906</v>
      </c>
      <c r="CB30">
        <f>1-(($AP$26-$AQ$25)/($AQ$26-$AQ$25))</f>
        <v>4.5454545454545414E-2</v>
      </c>
    </row>
    <row r="31" spans="1:80" x14ac:dyDescent="0.25">
      <c r="A31">
        <v>30</v>
      </c>
      <c r="D31">
        <v>186.458564</v>
      </c>
      <c r="E31" s="2">
        <v>2</v>
      </c>
      <c r="P31">
        <v>1</v>
      </c>
      <c r="Q31" t="str">
        <f>CONCATENATE(C31,E31,G31,I31)</f>
        <v>2</v>
      </c>
      <c r="R31">
        <v>1</v>
      </c>
      <c r="X31" t="s">
        <v>279</v>
      </c>
      <c r="Y31" t="s">
        <v>271</v>
      </c>
      <c r="AB31" t="s">
        <v>279</v>
      </c>
      <c r="AC31" t="str">
        <f>CONCATENATE($R31,$R32,$R33,$R34)</f>
        <v>1234</v>
      </c>
      <c r="AN31">
        <v>609</v>
      </c>
      <c r="AO31">
        <v>664</v>
      </c>
      <c r="AP31">
        <v>669</v>
      </c>
      <c r="AQ31">
        <v>671</v>
      </c>
      <c r="AT31">
        <f>(($AO$26-$AN$27)/($AN$28-$AN$27))</f>
        <v>0.14285714285714285</v>
      </c>
      <c r="AU31">
        <f>(($AP$26-$AN$27)/($AN$28-$AN$27))</f>
        <v>0.52380952380952384</v>
      </c>
      <c r="AV31">
        <f>(($AQ$26-$AN$27)/($AN$28-$AN$27))</f>
        <v>0.5714285714285714</v>
      </c>
      <c r="AW31">
        <f>(($AN$28-$AO$26)/($AO$27-$AO$26))</f>
        <v>0.78260869565217395</v>
      </c>
      <c r="AX31">
        <f>(($AP$26-$AO$26)/($AO$27-$AO$26))</f>
        <v>0.34782608695652173</v>
      </c>
      <c r="AY31">
        <f>(($AQ$26-$AO$26)/($AO$27-$AO$26))</f>
        <v>0.39130434782608697</v>
      </c>
      <c r="AZ31">
        <f>(($AN$28-$AP$26)/($AP$27-$AP$26))</f>
        <v>0.45454545454545453</v>
      </c>
      <c r="BA31">
        <f>(($AO$27-$AP$26)/($AP$27-$AP$26))</f>
        <v>0.68181818181818177</v>
      </c>
      <c r="BB31">
        <f>(($AQ$26-$AP$26)/($AP$27-$AP$26))</f>
        <v>4.5454545454545456E-2</v>
      </c>
      <c r="BC31">
        <f>(($AN$28-$AQ$26)/($AQ$27-$AQ$26))</f>
        <v>0.39130434782608697</v>
      </c>
      <c r="BD31">
        <f>(($AO$27-$AQ$26)/($AQ$27-$AQ$26))</f>
        <v>0.60869565217391308</v>
      </c>
      <c r="BE31">
        <f>(($AP$27-$AQ$26)/($AQ$27-$AQ$26))</f>
        <v>0.91304347826086951</v>
      </c>
      <c r="BG31">
        <v>1</v>
      </c>
      <c r="BH31">
        <v>153</v>
      </c>
      <c r="BI31">
        <f>($BH$35-$BH$32)/200</f>
        <v>7.4999999999999997E-2</v>
      </c>
      <c r="BQ31">
        <f>(($AO$26-$AN$27)/($AN$28-$AN$27))</f>
        <v>0.14285714285714285</v>
      </c>
      <c r="BR31">
        <f>1-(($AP$26-$AN$27)/($AN$28-$AN$27))</f>
        <v>0.47619047619047616</v>
      </c>
      <c r="BS31">
        <f>1-(($AQ$26-$AN$27)/($AN$28-$AN$27))</f>
        <v>0.4285714285714286</v>
      </c>
      <c r="BT31">
        <f>1-(($AN$28-$AO$26)/($AO$27-$AO$26))</f>
        <v>0.21739130434782605</v>
      </c>
      <c r="BU31">
        <f>(($AP$26-$AO$26)/($AO$27-$AO$26))</f>
        <v>0.34782608695652173</v>
      </c>
      <c r="BV31">
        <f>(($AQ$26-$AO$26)/($AO$27-$AO$26))</f>
        <v>0.39130434782608697</v>
      </c>
      <c r="BW31">
        <f>(($AN$28-$AP$26)/($AP$27-$AP$26))</f>
        <v>0.45454545454545453</v>
      </c>
      <c r="BX31">
        <f>1-(($AO$27-$AP$26)/($AP$27-$AP$26))</f>
        <v>0.31818181818181823</v>
      </c>
      <c r="BY31">
        <f>(($AQ$26-$AP$26)/($AP$27-$AP$26))</f>
        <v>4.5454545454545456E-2</v>
      </c>
      <c r="BZ31">
        <f>(($AN$28-$AQ$26)/($AQ$27-$AQ$26))</f>
        <v>0.39130434782608697</v>
      </c>
      <c r="CA31">
        <f>1-(($AO$27-$AQ$26)/($AQ$27-$AQ$26))</f>
        <v>0.39130434782608692</v>
      </c>
      <c r="CB31">
        <f>1-(($AP$27-$AQ$26)/($AQ$27-$AQ$26))</f>
        <v>8.6956521739130488E-2</v>
      </c>
    </row>
    <row r="32" spans="1:80" x14ac:dyDescent="0.25">
      <c r="A32">
        <v>31</v>
      </c>
      <c r="B32">
        <v>182.81918999999999</v>
      </c>
      <c r="C32" s="3">
        <v>1</v>
      </c>
      <c r="D32">
        <v>186.47261700000001</v>
      </c>
      <c r="E32" s="2">
        <v>2</v>
      </c>
      <c r="P32">
        <v>2</v>
      </c>
      <c r="Q32" t="str">
        <f>CONCATENATE(C32,E32,G32,I32)</f>
        <v>12</v>
      </c>
      <c r="R32">
        <v>2</v>
      </c>
      <c r="X32" t="s">
        <v>279</v>
      </c>
      <c r="Y32" t="s">
        <v>268</v>
      </c>
      <c r="AN32">
        <v>635</v>
      </c>
      <c r="AO32">
        <v>686</v>
      </c>
      <c r="AP32">
        <v>691</v>
      </c>
      <c r="AQ32">
        <v>692</v>
      </c>
      <c r="AT32">
        <f>(($AO$27-$AN$28)/($AN$29-$AN$28))</f>
        <v>0.23809523809523808</v>
      </c>
      <c r="AU32">
        <f>(($AP$27-$AN$28)/($AN$29-$AN$28))</f>
        <v>0.5714285714285714</v>
      </c>
      <c r="AV32">
        <f>(($AQ$27-$AN$28)/($AN$29-$AN$28))</f>
        <v>0.66666666666666663</v>
      </c>
      <c r="AW32">
        <f>(($AN$29-$AO$27)/($AO$28-$AO$27))</f>
        <v>0.76190476190476186</v>
      </c>
      <c r="AX32">
        <f>(($AP$27-$AO$27)/($AO$28-$AO$27))</f>
        <v>0.33333333333333331</v>
      </c>
      <c r="AY32">
        <f>(($AQ$27-$AO$27)/($AO$28-$AO$27))</f>
        <v>0.42857142857142855</v>
      </c>
      <c r="AZ32">
        <f>(($AN$29-$AP$27)/($AP$28-$AP$27))</f>
        <v>0.39130434782608697</v>
      </c>
      <c r="BA32">
        <f>(($AO$28-$AP$27)/($AP$28-$AP$27))</f>
        <v>0.60869565217391308</v>
      </c>
      <c r="BB32">
        <f>(($AQ$27-$AP$27)/($AP$28-$AP$27))</f>
        <v>8.6956521739130432E-2</v>
      </c>
      <c r="BC32">
        <f>(($AN$29-$AQ$27)/($AQ$28-$AQ$27))</f>
        <v>0.30434782608695654</v>
      </c>
      <c r="BD32">
        <f>(($AO$28-$AQ$27)/($AQ$28-$AQ$27))</f>
        <v>0.52173913043478259</v>
      </c>
      <c r="BE32">
        <f>(($AP$28-$AQ$27)/($AQ$28-$AQ$27))</f>
        <v>0.91304347826086951</v>
      </c>
      <c r="BG32">
        <v>2</v>
      </c>
      <c r="BH32">
        <v>161</v>
      </c>
      <c r="BI32">
        <f>($BH$36-$BH$33)/200</f>
        <v>8.5000000000000006E-2</v>
      </c>
      <c r="BQ32">
        <f>(($AO$27-$AN$28)/($AN$29-$AN$28))</f>
        <v>0.23809523809523808</v>
      </c>
      <c r="BR32">
        <f>1-(($AP$27-$AN$28)/($AN$29-$AN$28))</f>
        <v>0.4285714285714286</v>
      </c>
      <c r="BS32">
        <f>1-(($AQ$27-$AN$28)/($AN$29-$AN$28))</f>
        <v>0.33333333333333337</v>
      </c>
      <c r="BT32">
        <f>1-(($AN$29-$AO$27)/($AO$28-$AO$27))</f>
        <v>0.23809523809523814</v>
      </c>
      <c r="BU32">
        <f>(($AP$27-$AO$27)/($AO$28-$AO$27))</f>
        <v>0.33333333333333331</v>
      </c>
      <c r="BV32">
        <f>(($AQ$27-$AO$27)/($AO$28-$AO$27))</f>
        <v>0.42857142857142855</v>
      </c>
      <c r="BW32">
        <f>(($AN$29-$AP$27)/($AP$28-$AP$27))</f>
        <v>0.39130434782608697</v>
      </c>
      <c r="BX32">
        <f>1-(($AO$28-$AP$27)/($AP$28-$AP$27))</f>
        <v>0.39130434782608692</v>
      </c>
      <c r="BY32">
        <f>(($AQ$27-$AP$27)/($AP$28-$AP$27))</f>
        <v>8.6956521739130432E-2</v>
      </c>
      <c r="BZ32">
        <f>(($AN$29-$AQ$27)/($AQ$28-$AQ$27))</f>
        <v>0.30434782608695654</v>
      </c>
      <c r="CA32">
        <f>1-(($AO$28-$AQ$27)/($AQ$28-$AQ$27))</f>
        <v>0.47826086956521741</v>
      </c>
      <c r="CB32">
        <f>1-(($AP$28-$AQ$27)/($AQ$28-$AQ$27))</f>
        <v>8.6956521739130488E-2</v>
      </c>
    </row>
    <row r="33" spans="1:80" x14ac:dyDescent="0.25">
      <c r="A33">
        <v>32</v>
      </c>
      <c r="B33">
        <v>182.81368499999999</v>
      </c>
      <c r="C33" s="3">
        <v>1</v>
      </c>
      <c r="D33">
        <v>186.45421099999999</v>
      </c>
      <c r="E33" s="2">
        <v>2</v>
      </c>
      <c r="P33">
        <v>2</v>
      </c>
      <c r="Q33" t="str">
        <f>CONCATENATE(C33,E33,G33,I33)</f>
        <v>12</v>
      </c>
      <c r="R33">
        <v>3</v>
      </c>
      <c r="X33" t="s">
        <v>279</v>
      </c>
      <c r="Y33" t="s">
        <v>269</v>
      </c>
      <c r="AN33">
        <v>657</v>
      </c>
      <c r="AO33">
        <v>707</v>
      </c>
      <c r="AP33">
        <v>712</v>
      </c>
      <c r="AQ33">
        <v>714</v>
      </c>
      <c r="AT33">
        <f>(($AO$28-$AN$29)/($AN$30-$AN$29))</f>
        <v>0.25</v>
      </c>
      <c r="AU33">
        <f>(($AP$28-$AN$29)/($AN$30-$AN$29))</f>
        <v>0.7</v>
      </c>
      <c r="AV33">
        <f>(($AQ$28-$AN$29)/($AN$30-$AN$29))</f>
        <v>0.8</v>
      </c>
      <c r="BG33">
        <v>3</v>
      </c>
      <c r="BH33">
        <v>168</v>
      </c>
      <c r="BI33">
        <f>($BH$37-$BH$34)/200</f>
        <v>0.105</v>
      </c>
      <c r="BQ33">
        <f>(($AO$28-$AN$29)/($AN$30-$AN$29))</f>
        <v>0.25</v>
      </c>
      <c r="BR33">
        <f>1-(($AP$28-$AN$29)/($AN$30-$AN$29))</f>
        <v>0.30000000000000004</v>
      </c>
      <c r="BS33">
        <f>1-(($AQ$28-$AN$29)/($AN$30-$AN$29))</f>
        <v>0.19999999999999996</v>
      </c>
    </row>
    <row r="34" spans="1:80" x14ac:dyDescent="0.25">
      <c r="A34">
        <v>33</v>
      </c>
      <c r="B34">
        <v>182.818614</v>
      </c>
      <c r="C34" s="3">
        <v>1</v>
      </c>
      <c r="D34">
        <v>186.46621999999999</v>
      </c>
      <c r="E34" s="2">
        <v>2</v>
      </c>
      <c r="P34">
        <v>2</v>
      </c>
      <c r="Q34" t="str">
        <f>CONCATENATE(C34,E34,G34,I34)</f>
        <v>12</v>
      </c>
      <c r="R34">
        <v>4</v>
      </c>
      <c r="X34" t="s">
        <v>280</v>
      </c>
      <c r="Y34" t="s">
        <v>272</v>
      </c>
      <c r="AN34">
        <v>681</v>
      </c>
      <c r="AO34">
        <v>726</v>
      </c>
      <c r="AP34">
        <v>733</v>
      </c>
      <c r="AQ34">
        <v>733</v>
      </c>
      <c r="BG34">
        <v>4</v>
      </c>
      <c r="BH34">
        <v>171</v>
      </c>
      <c r="BI34">
        <f>($BH$43-$BH$40)/200</f>
        <v>8.5000000000000006E-2</v>
      </c>
    </row>
    <row r="35" spans="1:80" x14ac:dyDescent="0.25">
      <c r="A35">
        <v>34</v>
      </c>
      <c r="B35">
        <v>182.82076499999999</v>
      </c>
      <c r="C35" s="3">
        <v>1</v>
      </c>
      <c r="D35">
        <v>186.44099700000001</v>
      </c>
      <c r="E35" s="2">
        <v>2</v>
      </c>
      <c r="P35">
        <v>2</v>
      </c>
      <c r="Q35" t="str">
        <f>CONCATENATE(C35,E35,G35,I35)</f>
        <v>12</v>
      </c>
      <c r="R35">
        <v>1</v>
      </c>
      <c r="X35" t="s">
        <v>277</v>
      </c>
      <c r="Y35" t="s">
        <v>273</v>
      </c>
      <c r="AN35">
        <v>702</v>
      </c>
      <c r="AO35">
        <v>746</v>
      </c>
      <c r="AP35">
        <v>753</v>
      </c>
      <c r="AQ35">
        <v>754</v>
      </c>
      <c r="BG35">
        <v>1</v>
      </c>
      <c r="BH35">
        <v>176</v>
      </c>
      <c r="BI35">
        <f>($BH$44-$BH$41)/200</f>
        <v>0.14000000000000001</v>
      </c>
    </row>
    <row r="36" spans="1:80" x14ac:dyDescent="0.25">
      <c r="A36">
        <v>35</v>
      </c>
      <c r="B36">
        <v>182.80366800000002</v>
      </c>
      <c r="C36" s="3">
        <v>1</v>
      </c>
      <c r="D36">
        <v>186.42489900000001</v>
      </c>
      <c r="E36" s="2">
        <v>2</v>
      </c>
      <c r="P36">
        <v>2</v>
      </c>
      <c r="Q36" t="str">
        <f>CONCATENATE(C36,E36,G36,I36)</f>
        <v>12</v>
      </c>
      <c r="R36">
        <v>2</v>
      </c>
      <c r="X36" t="s">
        <v>279</v>
      </c>
      <c r="Y36" t="s">
        <v>271</v>
      </c>
      <c r="AN36">
        <v>723</v>
      </c>
      <c r="AO36">
        <v>765</v>
      </c>
      <c r="AP36">
        <v>774</v>
      </c>
      <c r="AQ36">
        <v>777</v>
      </c>
      <c r="AT36">
        <f>(($AO$29-$AN$31)/($AN$32-$AN$31))</f>
        <v>0.30769230769230771</v>
      </c>
      <c r="AU36">
        <f>(($AP$29-$AN$31)/($AN$32-$AN$31))</f>
        <v>0.5</v>
      </c>
      <c r="AV36">
        <f>(($AQ$29-$AN$31)/($AN$32-$AN$31))</f>
        <v>0.69230769230769229</v>
      </c>
      <c r="AW36">
        <f>(($AN$32-$AO$29)/($AO$30-$AO$29))</f>
        <v>0.75</v>
      </c>
      <c r="AX36">
        <f>(($AP$29-$AO$29)/($AO$30-$AO$29))</f>
        <v>0.20833333333333334</v>
      </c>
      <c r="AY36">
        <f>(($AQ$29-$AO$29)/($AO$30-$AO$29))</f>
        <v>0.41666666666666669</v>
      </c>
      <c r="AZ36">
        <f>(($AN$32-$AP$29)/($AP$30-$AP$29))</f>
        <v>0.52</v>
      </c>
      <c r="BA36">
        <f>(($AO$30-$AP$29)/($AP$30-$AP$29))</f>
        <v>0.76</v>
      </c>
      <c r="BB36">
        <f>(($AQ$29-$AP$29)/($AP$30-$AP$29))</f>
        <v>0.2</v>
      </c>
      <c r="BC36">
        <f>(($AN$32-$AQ$29)/($AQ$30-$AQ$29))</f>
        <v>0.34782608695652173</v>
      </c>
      <c r="BD36">
        <f>(($AO$30-$AQ$29)/($AQ$30-$AQ$29))</f>
        <v>0.60869565217391308</v>
      </c>
      <c r="BE36">
        <f>(($AP$30-$AQ$29)/($AQ$30-$AQ$29))</f>
        <v>0.86956521739130432</v>
      </c>
      <c r="BG36">
        <v>2</v>
      </c>
      <c r="BH36">
        <v>185</v>
      </c>
      <c r="BI36">
        <f>($BH$45-$BH$42)/200</f>
        <v>7.0000000000000007E-2</v>
      </c>
      <c r="BQ36">
        <f>(($AO$29-$AN$31)/($AN$32-$AN$31))</f>
        <v>0.30769230769230771</v>
      </c>
      <c r="BR36">
        <f>(($AP$29-$AN$31)/($AN$32-$AN$31))</f>
        <v>0.5</v>
      </c>
      <c r="BS36">
        <f>1-(($AQ$29-$AN$31)/($AN$32-$AN$31))</f>
        <v>0.30769230769230771</v>
      </c>
      <c r="BT36">
        <f>1-(($AN$32-$AO$29)/($AO$30-$AO$29))</f>
        <v>0.25</v>
      </c>
      <c r="BU36">
        <f>(($AP$29-$AO$29)/($AO$30-$AO$29))</f>
        <v>0.20833333333333334</v>
      </c>
      <c r="BV36">
        <f>(($AQ$29-$AO$29)/($AO$30-$AO$29))</f>
        <v>0.41666666666666669</v>
      </c>
      <c r="BW36">
        <f>1-(($AN$32-$AP$29)/($AP$30-$AP$29))</f>
        <v>0.48</v>
      </c>
      <c r="BX36">
        <f>1-(($AO$30-$AP$29)/($AP$30-$AP$29))</f>
        <v>0.24</v>
      </c>
      <c r="BY36">
        <f>(($AQ$29-$AP$29)/($AP$30-$AP$29))</f>
        <v>0.2</v>
      </c>
      <c r="BZ36">
        <f>(($AN$32-$AQ$29)/($AQ$30-$AQ$29))</f>
        <v>0.34782608695652173</v>
      </c>
      <c r="CA36">
        <f>1-(($AO$30-$AQ$29)/($AQ$30-$AQ$29))</f>
        <v>0.39130434782608692</v>
      </c>
      <c r="CB36">
        <f>1-(($AP$30-$AQ$29)/($AQ$30-$AQ$29))</f>
        <v>0.13043478260869568</v>
      </c>
    </row>
    <row r="37" spans="1:80" x14ac:dyDescent="0.25">
      <c r="A37">
        <v>36</v>
      </c>
      <c r="B37">
        <v>182.757891</v>
      </c>
      <c r="C37" s="3">
        <v>1</v>
      </c>
      <c r="D37">
        <v>186.45473699999999</v>
      </c>
      <c r="E37" s="2">
        <v>2</v>
      </c>
      <c r="P37">
        <v>2</v>
      </c>
      <c r="Q37" t="str">
        <f>CONCATENATE(C37,E37,G37,I37)</f>
        <v>12</v>
      </c>
      <c r="R37">
        <v>3</v>
      </c>
      <c r="X37" t="s">
        <v>279</v>
      </c>
      <c r="Y37" t="s">
        <v>268</v>
      </c>
      <c r="AN37">
        <v>743</v>
      </c>
      <c r="AO37">
        <v>787</v>
      </c>
      <c r="AP37">
        <v>796</v>
      </c>
      <c r="AQ37">
        <v>799</v>
      </c>
      <c r="AT37">
        <f>(($AO$30-$AN$32)/($AN$33-$AN$32))</f>
        <v>0.27272727272727271</v>
      </c>
      <c r="AU37">
        <f>(($AP$30-$AN$32)/($AN$33-$AN$32))</f>
        <v>0.54545454545454541</v>
      </c>
      <c r="AV37">
        <f>(($AQ$30-$AN$32)/($AN$33-$AN$32))</f>
        <v>0.68181818181818177</v>
      </c>
      <c r="AW37">
        <f>(($AN$33-$AO$30)/($AO$31-$AO$30))</f>
        <v>0.69565217391304346</v>
      </c>
      <c r="AX37">
        <f>(($AP$30-$AO$30)/($AO$31-$AO$30))</f>
        <v>0.2608695652173913</v>
      </c>
      <c r="AY37">
        <f>(($AQ$30-$AO$30)/($AO$31-$AO$30))</f>
        <v>0.39130434782608697</v>
      </c>
      <c r="AZ37">
        <f>(($AN$33-$AP$30)/($AP$31-$AP$30))</f>
        <v>0.45454545454545453</v>
      </c>
      <c r="BA37">
        <f>(($AO$31-$AP$30)/($AP$31-$AP$30))</f>
        <v>0.77272727272727271</v>
      </c>
      <c r="BB37">
        <f>(($AQ$30-$AP$30)/($AP$31-$AP$30))</f>
        <v>0.13636363636363635</v>
      </c>
      <c r="BC37">
        <f>(($AN$33-$AQ$30)/($AQ$31-$AQ$30))</f>
        <v>0.33333333333333331</v>
      </c>
      <c r="BD37">
        <f>(($AO$31-$AQ$30)/($AQ$31-$AQ$30))</f>
        <v>0.66666666666666663</v>
      </c>
      <c r="BE37">
        <f>(($AP$31-$AQ$30)/($AQ$31-$AQ$30))</f>
        <v>0.90476190476190477</v>
      </c>
      <c r="BG37">
        <v>3</v>
      </c>
      <c r="BH37">
        <v>192</v>
      </c>
      <c r="BI37">
        <f>($BH$46-$BH$43)/200</f>
        <v>0.125</v>
      </c>
      <c r="BQ37">
        <f>(($AO$30-$AN$32)/($AN$33-$AN$32))</f>
        <v>0.27272727272727271</v>
      </c>
      <c r="BR37">
        <f>1-(($AP$30-$AN$32)/($AN$33-$AN$32))</f>
        <v>0.45454545454545459</v>
      </c>
      <c r="BS37">
        <f>1-(($AQ$30-$AN$32)/($AN$33-$AN$32))</f>
        <v>0.31818181818181823</v>
      </c>
      <c r="BT37">
        <f>1-(($AN$33-$AO$30)/($AO$31-$AO$30))</f>
        <v>0.30434782608695654</v>
      </c>
      <c r="BU37">
        <f>(($AP$30-$AO$30)/($AO$31-$AO$30))</f>
        <v>0.2608695652173913</v>
      </c>
      <c r="BV37">
        <f>(($AQ$30-$AO$30)/($AO$31-$AO$30))</f>
        <v>0.39130434782608697</v>
      </c>
      <c r="BW37">
        <f>(($AN$33-$AP$30)/($AP$31-$AP$30))</f>
        <v>0.45454545454545453</v>
      </c>
      <c r="BX37">
        <f>1-(($AO$31-$AP$30)/($AP$31-$AP$30))</f>
        <v>0.22727272727272729</v>
      </c>
      <c r="BY37">
        <f>(($AQ$30-$AP$30)/($AP$31-$AP$30))</f>
        <v>0.13636363636363635</v>
      </c>
      <c r="BZ37">
        <f>(($AN$33-$AQ$30)/($AQ$31-$AQ$30))</f>
        <v>0.33333333333333331</v>
      </c>
      <c r="CA37">
        <f>1-(($AO$31-$AQ$30)/($AQ$31-$AQ$30))</f>
        <v>0.33333333333333337</v>
      </c>
      <c r="CB37">
        <f>1-(($AP$31-$AQ$30)/($AQ$31-$AQ$30))</f>
        <v>9.5238095238095233E-2</v>
      </c>
    </row>
    <row r="38" spans="1:80" x14ac:dyDescent="0.25">
      <c r="A38">
        <v>37</v>
      </c>
      <c r="B38">
        <v>182.75569000000002</v>
      </c>
      <c r="C38" s="3">
        <v>1</v>
      </c>
      <c r="P38">
        <v>1</v>
      </c>
      <c r="Q38" t="str">
        <f>CONCATENATE(C38,E38,G38,I38)</f>
        <v>1</v>
      </c>
      <c r="R38" t="s">
        <v>22</v>
      </c>
      <c r="X38" t="s">
        <v>279</v>
      </c>
      <c r="Y38" t="s">
        <v>269</v>
      </c>
      <c r="AN38">
        <v>762</v>
      </c>
      <c r="AO38">
        <v>832</v>
      </c>
      <c r="AP38">
        <v>824</v>
      </c>
      <c r="AQ38">
        <v>820</v>
      </c>
      <c r="AT38">
        <f>(($AO$31-$AN$33)/($AN$34-$AN$33))</f>
        <v>0.29166666666666669</v>
      </c>
      <c r="AU38">
        <f>(($AP$31-$AN$33)/($AN$34-$AN$33))</f>
        <v>0.5</v>
      </c>
      <c r="AV38">
        <f>(($AQ$31-$AN$33)/($AN$34-$AN$33))</f>
        <v>0.58333333333333337</v>
      </c>
      <c r="AW38">
        <f>(($AN$34-$AO$31)/($AO$32-$AO$31))</f>
        <v>0.77272727272727271</v>
      </c>
      <c r="AX38">
        <f>(($AP$31-$AO$31)/($AO$32-$AO$31))</f>
        <v>0.22727272727272727</v>
      </c>
      <c r="AY38">
        <f>(($AQ$31-$AO$31)/($AO$32-$AO$31))</f>
        <v>0.31818181818181818</v>
      </c>
      <c r="AZ38">
        <f>(($AN$34-$AP$31)/($AP$32-$AP$31))</f>
        <v>0.54545454545454541</v>
      </c>
      <c r="BA38">
        <f>(($AO$32-$AP$31)/($AP$32-$AP$31))</f>
        <v>0.77272727272727271</v>
      </c>
      <c r="BB38">
        <f>(($AQ$31-$AP$31)/($AP$32-$AP$31))</f>
        <v>9.0909090909090912E-2</v>
      </c>
      <c r="BC38">
        <f>(($AN$34-$AQ$31)/($AQ$32-$AQ$31))</f>
        <v>0.47619047619047616</v>
      </c>
      <c r="BD38">
        <f>(($AO$32-$AQ$31)/($AQ$32-$AQ$31))</f>
        <v>0.7142857142857143</v>
      </c>
      <c r="BE38">
        <f>(($AP$32-$AQ$31)/($AQ$32-$AQ$31))</f>
        <v>0.95238095238095233</v>
      </c>
      <c r="BG38" t="s">
        <v>22</v>
      </c>
      <c r="BH38">
        <v>192</v>
      </c>
      <c r="BI38">
        <f>($BH$47-$BH$44)/200</f>
        <v>7.0000000000000007E-2</v>
      </c>
      <c r="BQ38">
        <f>(($AO$31-$AN$33)/($AN$34-$AN$33))</f>
        <v>0.29166666666666669</v>
      </c>
      <c r="BR38">
        <f>(($AP$31-$AN$33)/($AN$34-$AN$33))</f>
        <v>0.5</v>
      </c>
      <c r="BS38">
        <f>1-(($AQ$31-$AN$33)/($AN$34-$AN$33))</f>
        <v>0.41666666666666663</v>
      </c>
      <c r="BT38">
        <f>1-(($AN$34-$AO$31)/($AO$32-$AO$31))</f>
        <v>0.22727272727272729</v>
      </c>
      <c r="BU38">
        <f>(($AP$31-$AO$31)/($AO$32-$AO$31))</f>
        <v>0.22727272727272727</v>
      </c>
      <c r="BV38">
        <f>(($AQ$31-$AO$31)/($AO$32-$AO$31))</f>
        <v>0.31818181818181818</v>
      </c>
      <c r="BW38">
        <f>1-(($AN$34-$AP$31)/($AP$32-$AP$31))</f>
        <v>0.45454545454545459</v>
      </c>
      <c r="BX38">
        <f>1-(($AO$32-$AP$31)/($AP$32-$AP$31))</f>
        <v>0.22727272727272729</v>
      </c>
      <c r="BY38">
        <f>(($AQ$31-$AP$31)/($AP$32-$AP$31))</f>
        <v>9.0909090909090912E-2</v>
      </c>
      <c r="BZ38">
        <f>(($AN$34-$AQ$31)/($AQ$32-$AQ$31))</f>
        <v>0.47619047619047616</v>
      </c>
      <c r="CA38">
        <f>1-(($AO$32-$AQ$31)/($AQ$32-$AQ$31))</f>
        <v>0.2857142857142857</v>
      </c>
      <c r="CB38">
        <f>1-(($AP$32-$AQ$31)/($AQ$32-$AQ$31))</f>
        <v>4.7619047619047672E-2</v>
      </c>
    </row>
    <row r="39" spans="1:80" x14ac:dyDescent="0.25">
      <c r="A39">
        <v>38</v>
      </c>
      <c r="B39">
        <v>182.82265000000001</v>
      </c>
      <c r="C39" s="3">
        <v>1</v>
      </c>
      <c r="P39">
        <v>1</v>
      </c>
      <c r="Q39" t="str">
        <f>CONCATENATE(C39,E39,G39,I39)</f>
        <v>1</v>
      </c>
      <c r="R39" t="s">
        <v>22</v>
      </c>
      <c r="X39" t="s">
        <v>279</v>
      </c>
      <c r="Y39" t="s">
        <v>270</v>
      </c>
      <c r="AN39">
        <v>782</v>
      </c>
      <c r="AO39">
        <v>856</v>
      </c>
      <c r="AP39">
        <v>850</v>
      </c>
      <c r="AQ39">
        <v>846</v>
      </c>
      <c r="AT39">
        <f>(($AO$32-$AN$34)/($AN$35-$AN$34))</f>
        <v>0.23809523809523808</v>
      </c>
      <c r="AU39">
        <f>(($AP$32-$AN$34)/($AN$35-$AN$34))</f>
        <v>0.47619047619047616</v>
      </c>
      <c r="AV39">
        <f>(($AQ$32-$AN$34)/($AN$35-$AN$34))</f>
        <v>0.52380952380952384</v>
      </c>
      <c r="AW39">
        <f>(($AN$35-$AO$32)/($AO$33-$AO$32))</f>
        <v>0.76190476190476186</v>
      </c>
      <c r="AX39">
        <f>(($AP$32-$AO$32)/($AO$33-$AO$32))</f>
        <v>0.23809523809523808</v>
      </c>
      <c r="AY39">
        <f>(($AQ$32-$AO$32)/($AO$33-$AO$32))</f>
        <v>0.2857142857142857</v>
      </c>
      <c r="AZ39">
        <f>(($AN$35-$AP$32)/($AP$33-$AP$32))</f>
        <v>0.52380952380952384</v>
      </c>
      <c r="BA39">
        <f>(($AO$33-$AP$32)/($AP$33-$AP$32))</f>
        <v>0.76190476190476186</v>
      </c>
      <c r="BB39">
        <f>(($AQ$32-$AP$32)/($AP$33-$AP$32))</f>
        <v>4.7619047619047616E-2</v>
      </c>
      <c r="BC39">
        <f>(($AN$35-$AQ$32)/($AQ$33-$AQ$32))</f>
        <v>0.45454545454545453</v>
      </c>
      <c r="BD39">
        <f>(($AO$33-$AQ$32)/($AQ$33-$AQ$32))</f>
        <v>0.68181818181818177</v>
      </c>
      <c r="BE39">
        <f>(($AP$33-$AQ$32)/($AQ$33-$AQ$32))</f>
        <v>0.90909090909090906</v>
      </c>
      <c r="BG39" t="s">
        <v>22</v>
      </c>
      <c r="BH39">
        <v>194</v>
      </c>
      <c r="BI39">
        <f>($BH$48-$BH$45)/200</f>
        <v>0.1</v>
      </c>
      <c r="BQ39">
        <f>(($AO$32-$AN$34)/($AN$35-$AN$34))</f>
        <v>0.23809523809523808</v>
      </c>
      <c r="BR39">
        <f>(($AP$32-$AN$34)/($AN$35-$AN$34))</f>
        <v>0.47619047619047616</v>
      </c>
      <c r="BS39">
        <f>1-(($AQ$32-$AN$34)/($AN$35-$AN$34))</f>
        <v>0.47619047619047616</v>
      </c>
      <c r="BT39">
        <f>1-(($AN$35-$AO$32)/($AO$33-$AO$32))</f>
        <v>0.23809523809523814</v>
      </c>
      <c r="BU39">
        <f>(($AP$32-$AO$32)/($AO$33-$AO$32))</f>
        <v>0.23809523809523808</v>
      </c>
      <c r="BV39">
        <f>(($AQ$32-$AO$32)/($AO$33-$AO$32))</f>
        <v>0.2857142857142857</v>
      </c>
      <c r="BW39">
        <f>1-(($AN$35-$AP$32)/($AP$33-$AP$32))</f>
        <v>0.47619047619047616</v>
      </c>
      <c r="BX39">
        <f>1-(($AO$33-$AP$32)/($AP$33-$AP$32))</f>
        <v>0.23809523809523814</v>
      </c>
      <c r="BY39">
        <f>(($AQ$32-$AP$32)/($AP$33-$AP$32))</f>
        <v>4.7619047619047616E-2</v>
      </c>
      <c r="BZ39">
        <f>(($AN$35-$AQ$32)/($AQ$33-$AQ$32))</f>
        <v>0.45454545454545453</v>
      </c>
      <c r="CA39">
        <f>1-(($AO$33-$AQ$32)/($AQ$33-$AQ$32))</f>
        <v>0.31818181818181823</v>
      </c>
      <c r="CB39">
        <f>1-(($AP$33-$AQ$32)/($AQ$33-$AQ$32))</f>
        <v>9.0909090909090939E-2</v>
      </c>
    </row>
    <row r="40" spans="1:80" x14ac:dyDescent="0.25">
      <c r="A40">
        <v>39</v>
      </c>
      <c r="B40">
        <v>182.81918999999999</v>
      </c>
      <c r="C40" s="3">
        <v>1</v>
      </c>
      <c r="F40">
        <v>183.37412900000001</v>
      </c>
      <c r="G40" s="5">
        <v>3</v>
      </c>
      <c r="H40">
        <v>183.730647</v>
      </c>
      <c r="I40" s="4">
        <v>4</v>
      </c>
      <c r="P40">
        <v>3</v>
      </c>
      <c r="Q40" t="str">
        <f>CONCATENATE(C40,E40,G40,I40)</f>
        <v>134</v>
      </c>
      <c r="R40">
        <v>1</v>
      </c>
      <c r="X40" t="s">
        <v>279</v>
      </c>
      <c r="Y40" t="s">
        <v>271</v>
      </c>
      <c r="AB40" t="s">
        <v>280</v>
      </c>
      <c r="AC40" t="str">
        <f>CONCATENATE($R40,$R41,$R42,$R43)</f>
        <v>1423</v>
      </c>
      <c r="AN40">
        <v>805</v>
      </c>
      <c r="AO40">
        <v>879</v>
      </c>
      <c r="AP40">
        <v>873</v>
      </c>
      <c r="AQ40">
        <v>870</v>
      </c>
      <c r="AT40">
        <f>(($AO$33-$AN$35)/($AN$36-$AN$35))</f>
        <v>0.23809523809523808</v>
      </c>
      <c r="AU40">
        <f>(($AP$33-$AN$35)/($AN$36-$AN$35))</f>
        <v>0.47619047619047616</v>
      </c>
      <c r="AV40">
        <f>(($AQ$33-$AN$35)/($AN$36-$AN$35))</f>
        <v>0.5714285714285714</v>
      </c>
      <c r="AW40">
        <f>(($AN$36-$AO$33)/($AO$34-$AO$33))</f>
        <v>0.84210526315789469</v>
      </c>
      <c r="AX40">
        <f>(($AP$33-$AO$33)/($AO$34-$AO$33))</f>
        <v>0.26315789473684209</v>
      </c>
      <c r="AY40">
        <f>(($AQ$33-$AO$33)/($AO$34-$AO$33))</f>
        <v>0.36842105263157893</v>
      </c>
      <c r="AZ40">
        <f>(($AN$36-$AP$33)/($AP$34-$AP$33))</f>
        <v>0.52380952380952384</v>
      </c>
      <c r="BA40">
        <f>(($AO$34-$AP$33)/($AP$34-$AP$33))</f>
        <v>0.66666666666666663</v>
      </c>
      <c r="BB40">
        <f>(($AQ$33-$AP$33)/($AP$34-$AP$33))</f>
        <v>9.5238095238095233E-2</v>
      </c>
      <c r="BC40">
        <f>(($AN$36-$AQ$33)/($AQ$34-$AQ$33))</f>
        <v>0.47368421052631576</v>
      </c>
      <c r="BD40">
        <f>(($AO$34-$AQ$33)/($AQ$34-$AQ$33))</f>
        <v>0.63157894736842102</v>
      </c>
      <c r="BE40">
        <f>(($AP$34-$AQ$34)/($AQ$35-$AQ$34))</f>
        <v>0</v>
      </c>
      <c r="BG40">
        <v>1</v>
      </c>
      <c r="BH40">
        <v>195</v>
      </c>
      <c r="BI40">
        <f>($BH$49-$BH$46)/200</f>
        <v>7.4999999999999997E-2</v>
      </c>
      <c r="BQ40">
        <f>(($AO$33-$AN$35)/($AN$36-$AN$35))</f>
        <v>0.23809523809523808</v>
      </c>
      <c r="BR40">
        <f>(($AP$33-$AN$35)/($AN$36-$AN$35))</f>
        <v>0.47619047619047616</v>
      </c>
      <c r="BS40">
        <f>1-(($AQ$33-$AN$35)/($AN$36-$AN$35))</f>
        <v>0.4285714285714286</v>
      </c>
      <c r="BT40">
        <f>1-(($AN$36-$AO$33)/($AO$34-$AO$33))</f>
        <v>0.15789473684210531</v>
      </c>
      <c r="BU40">
        <f>(($AP$33-$AO$33)/($AO$34-$AO$33))</f>
        <v>0.26315789473684209</v>
      </c>
      <c r="BV40">
        <f>(($AQ$33-$AO$33)/($AO$34-$AO$33))</f>
        <v>0.36842105263157893</v>
      </c>
      <c r="BW40">
        <f>1-(($AN$36-$AP$33)/($AP$34-$AP$33))</f>
        <v>0.47619047619047616</v>
      </c>
      <c r="BX40">
        <f>1-(($AO$34-$AP$33)/($AP$34-$AP$33))</f>
        <v>0.33333333333333337</v>
      </c>
      <c r="BY40">
        <f>(($AQ$33-$AP$33)/($AP$34-$AP$33))</f>
        <v>9.5238095238095233E-2</v>
      </c>
      <c r="BZ40">
        <f>(($AN$36-$AQ$33)/($AQ$34-$AQ$33))</f>
        <v>0.47368421052631576</v>
      </c>
      <c r="CA40">
        <f>1-(($AO$34-$AQ$33)/($AQ$34-$AQ$33))</f>
        <v>0.36842105263157898</v>
      </c>
      <c r="CB40">
        <f>(($AP$34-$AQ$34)/($AQ$35-$AQ$34))</f>
        <v>0</v>
      </c>
    </row>
    <row r="41" spans="1:80" x14ac:dyDescent="0.25">
      <c r="A41">
        <v>40</v>
      </c>
      <c r="F41">
        <v>183.42588699999999</v>
      </c>
      <c r="G41" s="5">
        <v>3</v>
      </c>
      <c r="H41">
        <v>183.65403600000002</v>
      </c>
      <c r="I41" s="4">
        <v>4</v>
      </c>
      <c r="P41">
        <v>2</v>
      </c>
      <c r="Q41" t="str">
        <f>CONCATENATE(C41,E41,G41,I41)</f>
        <v>34</v>
      </c>
      <c r="R41">
        <v>4</v>
      </c>
      <c r="X41" t="s">
        <v>279</v>
      </c>
      <c r="Y41" t="s">
        <v>268</v>
      </c>
      <c r="AN41">
        <v>813</v>
      </c>
      <c r="AO41">
        <v>902</v>
      </c>
      <c r="AP41">
        <v>894</v>
      </c>
      <c r="AQ41">
        <v>893</v>
      </c>
      <c r="AT41">
        <f>(($AO$34-$AN$36)/($AN$37-$AN$36))</f>
        <v>0.15</v>
      </c>
      <c r="AU41">
        <f>(($AP$34-$AN$36)/($AN$37-$AN$36))</f>
        <v>0.5</v>
      </c>
      <c r="AV41">
        <f>(($AQ$34-$AN$36)/($AN$37-$AN$36))</f>
        <v>0.5</v>
      </c>
      <c r="AW41">
        <f>(($AN$37-$AO$34)/($AO$35-$AO$34))</f>
        <v>0.85</v>
      </c>
      <c r="AX41">
        <f>(($AP$34-$AO$34)/($AO$35-$AO$34))</f>
        <v>0.35</v>
      </c>
      <c r="AY41">
        <f>(($AQ$34-$AO$34)/($AO$35-$AO$34))</f>
        <v>0.35</v>
      </c>
      <c r="AZ41">
        <f>(($AN$37-$AP$34)/($AP$35-$AP$34))</f>
        <v>0.5</v>
      </c>
      <c r="BA41">
        <f>(($AO$35-$AP$34)/($AP$35-$AP$34))</f>
        <v>0.65</v>
      </c>
      <c r="BB41">
        <f>(($AQ$34-$AP$34)/($AP$35-$AP$34))</f>
        <v>0</v>
      </c>
      <c r="BC41">
        <f>(($AN$37-$AQ$34)/($AQ$35-$AQ$34))</f>
        <v>0.47619047619047616</v>
      </c>
      <c r="BD41">
        <f>(($AO$35-$AQ$34)/($AQ$35-$AQ$34))</f>
        <v>0.61904761904761907</v>
      </c>
      <c r="BE41">
        <f>(($AP$35-$AQ$34)/($AQ$35-$AQ$34))</f>
        <v>0.95238095238095233</v>
      </c>
      <c r="BG41">
        <v>4</v>
      </c>
      <c r="BH41">
        <v>196</v>
      </c>
      <c r="BI41">
        <f>($BH$50-$BH$47)/200</f>
        <v>0.1</v>
      </c>
      <c r="BQ41">
        <f>(($AO$34-$AN$36)/($AN$37-$AN$36))</f>
        <v>0.15</v>
      </c>
      <c r="BR41">
        <f>(($AP$34-$AN$36)/($AN$37-$AN$36))</f>
        <v>0.5</v>
      </c>
      <c r="BS41">
        <f>(($AQ$34-$AN$36)/($AN$37-$AN$36))</f>
        <v>0.5</v>
      </c>
      <c r="BT41">
        <f>1-(($AN$37-$AO$34)/($AO$35-$AO$34))</f>
        <v>0.15000000000000002</v>
      </c>
      <c r="BU41">
        <f>(($AP$34-$AO$34)/($AO$35-$AO$34))</f>
        <v>0.35</v>
      </c>
      <c r="BV41">
        <f>(($AQ$34-$AO$34)/($AO$35-$AO$34))</f>
        <v>0.35</v>
      </c>
      <c r="BW41">
        <f>(($AN$37-$AP$34)/($AP$35-$AP$34))</f>
        <v>0.5</v>
      </c>
      <c r="BX41">
        <f>1-(($AO$35-$AP$34)/($AP$35-$AP$34))</f>
        <v>0.35</v>
      </c>
      <c r="BY41">
        <f>(($AQ$34-$AP$34)/($AP$35-$AP$34))</f>
        <v>0</v>
      </c>
      <c r="BZ41">
        <f>(($AN$37-$AQ$34)/($AQ$35-$AQ$34))</f>
        <v>0.47619047619047616</v>
      </c>
      <c r="CA41">
        <f>1-(($AO$35-$AQ$34)/($AQ$35-$AQ$34))</f>
        <v>0.38095238095238093</v>
      </c>
      <c r="CB41">
        <f>1-(($AP$35-$AQ$34)/($AQ$35-$AQ$34))</f>
        <v>4.7619047619047672E-2</v>
      </c>
    </row>
    <row r="42" spans="1:80" x14ac:dyDescent="0.25">
      <c r="A42">
        <v>41</v>
      </c>
      <c r="F42">
        <v>183.388026</v>
      </c>
      <c r="G42" s="5">
        <v>3</v>
      </c>
      <c r="H42">
        <v>183.711928</v>
      </c>
      <c r="I42" s="4">
        <v>4</v>
      </c>
      <c r="P42">
        <v>2</v>
      </c>
      <c r="Q42" t="str">
        <f>CONCATENATE(C42,E42,G42,I42)</f>
        <v>34</v>
      </c>
      <c r="R42">
        <v>2</v>
      </c>
      <c r="X42" t="s">
        <v>279</v>
      </c>
      <c r="Y42" t="s">
        <v>269</v>
      </c>
      <c r="AN42">
        <v>842</v>
      </c>
      <c r="AO42">
        <v>924</v>
      </c>
      <c r="AP42">
        <v>916</v>
      </c>
      <c r="AQ42">
        <v>915</v>
      </c>
      <c r="AT42">
        <f>(($AO$35-$AN$37)/($AN$38-$AN$37))</f>
        <v>0.15789473684210525</v>
      </c>
      <c r="AU42">
        <f>(($AP$35-$AN$37)/($AN$38-$AN$37))</f>
        <v>0.52631578947368418</v>
      </c>
      <c r="AV42">
        <f>(($AQ$35-$AN$37)/($AN$38-$AN$37))</f>
        <v>0.57894736842105265</v>
      </c>
      <c r="AW42">
        <f>(($AN$38-$AO$35)/($AO$36-$AO$35))</f>
        <v>0.84210526315789469</v>
      </c>
      <c r="AX42">
        <f>(($AP$35-$AO$35)/($AO$36-$AO$35))</f>
        <v>0.36842105263157893</v>
      </c>
      <c r="AY42">
        <f>(($AQ$35-$AO$35)/($AO$36-$AO$35))</f>
        <v>0.42105263157894735</v>
      </c>
      <c r="AZ42">
        <f>(($AN$38-$AP$35)/($AP$36-$AP$35))</f>
        <v>0.42857142857142855</v>
      </c>
      <c r="BA42">
        <f>(($AO$36-$AP$35)/($AP$36-$AP$35))</f>
        <v>0.5714285714285714</v>
      </c>
      <c r="BB42">
        <f>(($AQ$35-$AP$35)/($AP$36-$AP$35))</f>
        <v>4.7619047619047616E-2</v>
      </c>
      <c r="BC42">
        <f>(($AN$38-$AQ$35)/($AQ$36-$AQ$35))</f>
        <v>0.34782608695652173</v>
      </c>
      <c r="BD42">
        <f>(($AO$36-$AQ$35)/($AQ$36-$AQ$35))</f>
        <v>0.47826086956521741</v>
      </c>
      <c r="BE42">
        <f>(($AP$36-$AQ$35)/($AQ$36-$AQ$35))</f>
        <v>0.86956521739130432</v>
      </c>
      <c r="BG42">
        <v>2</v>
      </c>
      <c r="BH42">
        <v>211</v>
      </c>
      <c r="BI42">
        <f>($BH$51-$BH$48)/200</f>
        <v>8.5000000000000006E-2</v>
      </c>
      <c r="BQ42">
        <f>(($AO$35-$AN$37)/($AN$38-$AN$37))</f>
        <v>0.15789473684210525</v>
      </c>
      <c r="BR42">
        <f>1-(($AP$35-$AN$37)/($AN$38-$AN$37))</f>
        <v>0.47368421052631582</v>
      </c>
      <c r="BS42">
        <f>1-(($AQ$35-$AN$37)/($AN$38-$AN$37))</f>
        <v>0.42105263157894735</v>
      </c>
      <c r="BT42">
        <f>1-(($AN$38-$AO$35)/($AO$36-$AO$35))</f>
        <v>0.15789473684210531</v>
      </c>
      <c r="BU42">
        <f>(($AP$35-$AO$35)/($AO$36-$AO$35))</f>
        <v>0.36842105263157893</v>
      </c>
      <c r="BV42">
        <f>(($AQ$35-$AO$35)/($AO$36-$AO$35))</f>
        <v>0.42105263157894735</v>
      </c>
      <c r="BW42">
        <f>(($AN$38-$AP$35)/($AP$36-$AP$35))</f>
        <v>0.42857142857142855</v>
      </c>
      <c r="BX42">
        <f>1-(($AO$36-$AP$35)/($AP$36-$AP$35))</f>
        <v>0.4285714285714286</v>
      </c>
      <c r="BY42">
        <f>(($AQ$35-$AP$35)/($AP$36-$AP$35))</f>
        <v>4.7619047619047616E-2</v>
      </c>
      <c r="BZ42">
        <f>(($AN$38-$AQ$35)/($AQ$36-$AQ$35))</f>
        <v>0.34782608695652173</v>
      </c>
      <c r="CA42">
        <f>(($AO$36-$AQ$35)/($AQ$36-$AQ$35))</f>
        <v>0.47826086956521741</v>
      </c>
      <c r="CB42">
        <f>1-(($AP$36-$AQ$35)/($AQ$36-$AQ$35))</f>
        <v>0.13043478260869568</v>
      </c>
    </row>
    <row r="43" spans="1:80" x14ac:dyDescent="0.25">
      <c r="A43">
        <v>42</v>
      </c>
      <c r="F43">
        <v>183.40066000000002</v>
      </c>
      <c r="G43" s="5">
        <v>3</v>
      </c>
      <c r="H43">
        <v>183.70421899999999</v>
      </c>
      <c r="I43" s="4">
        <v>4</v>
      </c>
      <c r="P43">
        <v>2</v>
      </c>
      <c r="Q43" t="str">
        <f>CONCATENATE(C43,E43,G43,I43)</f>
        <v>34</v>
      </c>
      <c r="R43">
        <v>3</v>
      </c>
      <c r="X43" t="s">
        <v>279</v>
      </c>
      <c r="Y43" t="s">
        <v>270</v>
      </c>
      <c r="AN43">
        <v>864</v>
      </c>
      <c r="AO43">
        <v>945</v>
      </c>
      <c r="AP43">
        <v>938</v>
      </c>
      <c r="AQ43">
        <v>937</v>
      </c>
      <c r="AT43">
        <f>(($AO$36-$AN$38)/($AN$39-$AN$38))</f>
        <v>0.15</v>
      </c>
      <c r="AU43">
        <f>(($AP$36-$AN$38)/($AN$39-$AN$38))</f>
        <v>0.6</v>
      </c>
      <c r="AV43">
        <f>(($AQ$36-$AN$38)/($AN$39-$AN$38))</f>
        <v>0.75</v>
      </c>
      <c r="AW43">
        <f>(($AN$39-$AO$36)/($AO$37-$AO$36))</f>
        <v>0.77272727272727271</v>
      </c>
      <c r="AX43">
        <f>(($AP$36-$AO$36)/($AO$37-$AO$36))</f>
        <v>0.40909090909090912</v>
      </c>
      <c r="AY43">
        <f>(($AQ$36-$AO$36)/($AO$37-$AO$36))</f>
        <v>0.54545454545454541</v>
      </c>
      <c r="AZ43">
        <f>(($AN$39-$AP$36)/($AP$37-$AP$36))</f>
        <v>0.36363636363636365</v>
      </c>
      <c r="BA43">
        <f>(($AO$37-$AP$36)/($AP$37-$AP$36))</f>
        <v>0.59090909090909094</v>
      </c>
      <c r="BB43">
        <f>(($AQ$36-$AP$36)/($AP$37-$AP$36))</f>
        <v>0.13636363636363635</v>
      </c>
      <c r="BC43">
        <f>(($AN$39-$AQ$36)/($AQ$37-$AQ$36))</f>
        <v>0.22727272727272727</v>
      </c>
      <c r="BD43">
        <f>(($AO$37-$AQ$36)/($AQ$37-$AQ$36))</f>
        <v>0.45454545454545453</v>
      </c>
      <c r="BE43">
        <f>(($AP$37-$AQ$36)/($AQ$37-$AQ$36))</f>
        <v>0.86363636363636365</v>
      </c>
      <c r="BG43">
        <v>3</v>
      </c>
      <c r="BH43">
        <v>212</v>
      </c>
      <c r="BI43">
        <f>($BH$52-$BH$49)/200</f>
        <v>6.5000000000000002E-2</v>
      </c>
      <c r="BQ43">
        <f>(($AO$36-$AN$38)/($AN$39-$AN$38))</f>
        <v>0.15</v>
      </c>
      <c r="BR43">
        <f>1-(($AP$36-$AN$38)/($AN$39-$AN$38))</f>
        <v>0.4</v>
      </c>
      <c r="BS43">
        <f>1-(($AQ$36-$AN$38)/($AN$39-$AN$38))</f>
        <v>0.25</v>
      </c>
      <c r="BT43">
        <f>1-(($AN$39-$AO$36)/($AO$37-$AO$36))</f>
        <v>0.22727272727272729</v>
      </c>
      <c r="BU43">
        <f>(($AP$36-$AO$36)/($AO$37-$AO$36))</f>
        <v>0.40909090909090912</v>
      </c>
      <c r="BV43">
        <f>1-(($AQ$36-$AO$36)/($AO$37-$AO$36))</f>
        <v>0.45454545454545459</v>
      </c>
      <c r="BW43">
        <f>(($AN$39-$AP$36)/($AP$37-$AP$36))</f>
        <v>0.36363636363636365</v>
      </c>
      <c r="BX43">
        <f>1-(($AO$37-$AP$36)/($AP$37-$AP$36))</f>
        <v>0.40909090909090906</v>
      </c>
      <c r="BY43">
        <f>(($AQ$36-$AP$36)/($AP$37-$AP$36))</f>
        <v>0.13636363636363635</v>
      </c>
      <c r="BZ43">
        <f>(($AN$39-$AQ$36)/($AQ$37-$AQ$36))</f>
        <v>0.22727272727272727</v>
      </c>
      <c r="CA43">
        <f>(($AO$37-$AQ$36)/($AQ$37-$AQ$36))</f>
        <v>0.45454545454545453</v>
      </c>
      <c r="CB43">
        <f>1-(($AP$37-$AQ$36)/($AQ$37-$AQ$36))</f>
        <v>0.13636363636363635</v>
      </c>
    </row>
    <row r="44" spans="1:80" x14ac:dyDescent="0.25">
      <c r="A44">
        <v>43</v>
      </c>
      <c r="F44">
        <v>183.359343</v>
      </c>
      <c r="G44" s="5">
        <v>3</v>
      </c>
      <c r="H44">
        <v>183.73206199999998</v>
      </c>
      <c r="I44" s="4">
        <v>4</v>
      </c>
      <c r="P44">
        <v>2</v>
      </c>
      <c r="Q44" t="str">
        <f>CONCATENATE(C44,E44,G44,I44)</f>
        <v>34</v>
      </c>
      <c r="R44">
        <v>4</v>
      </c>
      <c r="X44" t="s">
        <v>279</v>
      </c>
      <c r="Y44" t="s">
        <v>271</v>
      </c>
      <c r="AB44" t="s">
        <v>279</v>
      </c>
      <c r="AC44" t="str">
        <f>CONCATENATE($R44,$R45,$R46,$R47)</f>
        <v>4123</v>
      </c>
      <c r="AN44">
        <v>885</v>
      </c>
      <c r="AO44">
        <v>966</v>
      </c>
      <c r="AP44">
        <v>959</v>
      </c>
      <c r="AQ44">
        <v>959</v>
      </c>
      <c r="AT44">
        <f>(($AO$37-$AN$39)/($AN$40-$AN$39))</f>
        <v>0.21739130434782608</v>
      </c>
      <c r="AU44">
        <f>(($AP$37-$AN$39)/($AN$40-$AN$39))</f>
        <v>0.60869565217391308</v>
      </c>
      <c r="AV44">
        <f>(($AQ$37-$AN$39)/($AN$40-$AN$39))</f>
        <v>0.73913043478260865</v>
      </c>
      <c r="BG44">
        <v>4</v>
      </c>
      <c r="BH44">
        <v>224</v>
      </c>
      <c r="BI44">
        <f>($BH$53-$BH$50)/200</f>
        <v>8.5000000000000006E-2</v>
      </c>
      <c r="BQ44">
        <f>(($AO$37-$AN$39)/($AN$40-$AN$39))</f>
        <v>0.21739130434782608</v>
      </c>
      <c r="BR44">
        <f>1-(($AP$37-$AN$39)/($AN$40-$AN$39))</f>
        <v>0.39130434782608692</v>
      </c>
      <c r="BS44">
        <f>1-(($AQ$37-$AN$39)/($AN$40-$AN$39))</f>
        <v>0.26086956521739135</v>
      </c>
    </row>
    <row r="45" spans="1:80" x14ac:dyDescent="0.25">
      <c r="A45">
        <v>44</v>
      </c>
      <c r="F45">
        <v>183.36599999999999</v>
      </c>
      <c r="G45" s="5">
        <v>3</v>
      </c>
      <c r="H45">
        <v>183.73211600000002</v>
      </c>
      <c r="I45" s="4">
        <v>4</v>
      </c>
      <c r="P45">
        <v>2</v>
      </c>
      <c r="Q45" t="str">
        <f>CONCATENATE(C45,E45,G45,I45)</f>
        <v>34</v>
      </c>
      <c r="R45">
        <v>1</v>
      </c>
      <c r="X45" t="s">
        <v>279</v>
      </c>
      <c r="Y45" t="s">
        <v>268</v>
      </c>
      <c r="AN45">
        <v>908</v>
      </c>
      <c r="AO45">
        <v>989</v>
      </c>
      <c r="AP45">
        <v>984</v>
      </c>
      <c r="AQ45">
        <v>981</v>
      </c>
      <c r="BG45">
        <v>1</v>
      </c>
      <c r="BH45">
        <v>225</v>
      </c>
      <c r="BI45">
        <f>($BH$54-$BH$51)/200</f>
        <v>8.5000000000000006E-2</v>
      </c>
    </row>
    <row r="46" spans="1:80" x14ac:dyDescent="0.25">
      <c r="A46">
        <v>45</v>
      </c>
      <c r="F46">
        <v>183.365531</v>
      </c>
      <c r="G46" s="5">
        <v>3</v>
      </c>
      <c r="H46">
        <v>183.72776300000001</v>
      </c>
      <c r="I46" s="4">
        <v>4</v>
      </c>
      <c r="P46">
        <v>2</v>
      </c>
      <c r="Q46" t="str">
        <f>CONCATENATE(C46,E46,G46,I46)</f>
        <v>34</v>
      </c>
      <c r="R46">
        <v>2</v>
      </c>
      <c r="X46" t="s">
        <v>279</v>
      </c>
      <c r="Y46" t="s">
        <v>269</v>
      </c>
      <c r="AN46">
        <v>930</v>
      </c>
      <c r="AO46">
        <v>1012</v>
      </c>
      <c r="AP46">
        <v>1007</v>
      </c>
      <c r="AQ46">
        <v>1005</v>
      </c>
      <c r="BG46">
        <v>2</v>
      </c>
      <c r="BH46">
        <v>237</v>
      </c>
      <c r="BI46">
        <f>($BH$55-$BH$52)/200</f>
        <v>0.105</v>
      </c>
    </row>
    <row r="47" spans="1:80" x14ac:dyDescent="0.25">
      <c r="A47">
        <v>46</v>
      </c>
      <c r="F47">
        <v>183.370566</v>
      </c>
      <c r="G47" s="5">
        <v>3</v>
      </c>
      <c r="H47">
        <v>183.73442</v>
      </c>
      <c r="I47" s="4">
        <v>4</v>
      </c>
      <c r="P47">
        <v>2</v>
      </c>
      <c r="Q47" t="str">
        <f>CONCATENATE(C47,E47,G47,I47)</f>
        <v>34</v>
      </c>
      <c r="R47">
        <v>3</v>
      </c>
      <c r="X47" t="s">
        <v>279</v>
      </c>
      <c r="Y47" t="s">
        <v>270</v>
      </c>
      <c r="AN47">
        <v>951</v>
      </c>
      <c r="AO47">
        <v>1038</v>
      </c>
      <c r="AP47">
        <v>1035</v>
      </c>
      <c r="AQ47">
        <v>1027</v>
      </c>
      <c r="AT47">
        <f>(($AO$38-$AN$41)/($AN$42-$AN$41))</f>
        <v>0.65517241379310343</v>
      </c>
      <c r="AU47">
        <f>(($AP$38-$AN$41)/($AN$42-$AN$41))</f>
        <v>0.37931034482758619</v>
      </c>
      <c r="AV47">
        <f>(($AQ$38-$AN$41)/($AN$42-$AN$41))</f>
        <v>0.2413793103448276</v>
      </c>
      <c r="AW47">
        <f>(($AN$42-$AO$38)/($AO$39-$AO$38))</f>
        <v>0.41666666666666669</v>
      </c>
      <c r="AX47">
        <f>(($AP$39-$AO$38)/($AO$39-$AO$38))</f>
        <v>0.75</v>
      </c>
      <c r="AY47">
        <f>(($AQ$39-$AO$38)/($AO$39-$AO$38))</f>
        <v>0.58333333333333337</v>
      </c>
      <c r="AZ47">
        <f>(($AN$42-$AP$38)/($AP$39-$AP$38))</f>
        <v>0.69230769230769229</v>
      </c>
      <c r="BA47">
        <f>(($AO$38-$AP$38)/($AP$39-$AP$38))</f>
        <v>0.30769230769230771</v>
      </c>
      <c r="BB47">
        <f>(($AQ$39-$AP$38)/($AP$39-$AP$38))</f>
        <v>0.84615384615384615</v>
      </c>
      <c r="BC47">
        <f>(($AN$42-$AQ$38)/($AQ$39-$AQ$38))</f>
        <v>0.84615384615384615</v>
      </c>
      <c r="BD47">
        <f>(($AO$38-$AQ$38)/($AQ$39-$AQ$38))</f>
        <v>0.46153846153846156</v>
      </c>
      <c r="BE47">
        <f>(($AP$38-$AQ$38)/($AQ$39-$AQ$38))</f>
        <v>0.15384615384615385</v>
      </c>
      <c r="BG47">
        <v>3</v>
      </c>
      <c r="BH47">
        <v>238</v>
      </c>
      <c r="BI47">
        <f>($BH$56-$BH$53)/200</f>
        <v>5.5E-2</v>
      </c>
      <c r="BQ47">
        <f>1-(($AO$38-$AN$41)/($AN$42-$AN$41))</f>
        <v>0.34482758620689657</v>
      </c>
      <c r="BR47">
        <f>(($AP$38-$AN$41)/($AN$42-$AN$41))</f>
        <v>0.37931034482758619</v>
      </c>
      <c r="BS47">
        <f>(($AQ$38-$AN$41)/($AN$42-$AN$41))</f>
        <v>0.2413793103448276</v>
      </c>
      <c r="BT47">
        <f>(($AN$42-$AO$38)/($AO$39-$AO$38))</f>
        <v>0.41666666666666669</v>
      </c>
      <c r="BU47">
        <f>1-(($AP$39-$AO$38)/($AO$39-$AO$38))</f>
        <v>0.25</v>
      </c>
      <c r="BV47">
        <f>1-(($AQ$39-$AO$38)/($AO$39-$AO$38))</f>
        <v>0.41666666666666663</v>
      </c>
      <c r="BW47">
        <f>1-(($AN$42-$AP$38)/($AP$39-$AP$38))</f>
        <v>0.30769230769230771</v>
      </c>
      <c r="BX47">
        <f>(($AO$38-$AP$38)/($AP$39-$AP$38))</f>
        <v>0.30769230769230771</v>
      </c>
      <c r="BY47">
        <f>1-(($AQ$39-$AP$38)/($AP$39-$AP$38))</f>
        <v>0.15384615384615385</v>
      </c>
      <c r="BZ47">
        <f>1-(($AN$42-$AQ$38)/($AQ$39-$AQ$38))</f>
        <v>0.15384615384615385</v>
      </c>
      <c r="CA47">
        <f>(($AO$38-$AQ$38)/($AQ$39-$AQ$38))</f>
        <v>0.46153846153846156</v>
      </c>
      <c r="CB47">
        <f>(($AP$38-$AQ$38)/($AQ$39-$AQ$38))</f>
        <v>0.15384615384615385</v>
      </c>
    </row>
    <row r="48" spans="1:80" x14ac:dyDescent="0.25">
      <c r="A48">
        <v>47</v>
      </c>
      <c r="F48">
        <v>183.37412900000001</v>
      </c>
      <c r="G48" s="5">
        <v>3</v>
      </c>
      <c r="H48">
        <v>183.730647</v>
      </c>
      <c r="I48" s="4">
        <v>4</v>
      </c>
      <c r="P48">
        <v>2</v>
      </c>
      <c r="Q48" t="str">
        <f>CONCATENATE(C48,E48,G48,I48)</f>
        <v>34</v>
      </c>
      <c r="R48">
        <v>4</v>
      </c>
      <c r="X48" t="s">
        <v>279</v>
      </c>
      <c r="Y48" t="s">
        <v>271</v>
      </c>
      <c r="AB48" t="s">
        <v>279</v>
      </c>
      <c r="AC48" t="str">
        <f>CONCATENATE($R48,$R49,$R50,$R51)</f>
        <v>4123</v>
      </c>
      <c r="AN48">
        <v>973</v>
      </c>
      <c r="AO48">
        <v>1063</v>
      </c>
      <c r="AP48">
        <v>1061</v>
      </c>
      <c r="AQ48">
        <v>1054</v>
      </c>
      <c r="AT48">
        <f>(($AO$39-$AN$42)/($AN$43-$AN$42))</f>
        <v>0.63636363636363635</v>
      </c>
      <c r="AU48">
        <f>(($AP$39-$AN$42)/($AN$43-$AN$42))</f>
        <v>0.36363636363636365</v>
      </c>
      <c r="AV48">
        <f>(($AQ$39-$AN$42)/($AN$43-$AN$42))</f>
        <v>0.18181818181818182</v>
      </c>
      <c r="AW48">
        <f>(($AN$43-$AO$39)/($AO$40-$AO$39))</f>
        <v>0.34782608695652173</v>
      </c>
      <c r="AX48">
        <f>(($AP$40-$AO$39)/($AO$40-$AO$39))</f>
        <v>0.73913043478260865</v>
      </c>
      <c r="AY48">
        <f>(($AQ$40-$AO$39)/($AO$40-$AO$39))</f>
        <v>0.60869565217391308</v>
      </c>
      <c r="AZ48">
        <f>(($AN$43-$AP$39)/($AP$40-$AP$39))</f>
        <v>0.60869565217391308</v>
      </c>
      <c r="BA48">
        <f>(($AO$39-$AP$39)/($AP$40-$AP$39))</f>
        <v>0.2608695652173913</v>
      </c>
      <c r="BB48">
        <f>(($AQ$40-$AP$39)/($AP$40-$AP$39))</f>
        <v>0.86956521739130432</v>
      </c>
      <c r="BC48">
        <f>(($AN$43-$AQ$39)/($AQ$40-$AQ$39))</f>
        <v>0.75</v>
      </c>
      <c r="BD48">
        <f>(($AO$39-$AQ$39)/($AQ$40-$AQ$39))</f>
        <v>0.41666666666666669</v>
      </c>
      <c r="BE48">
        <f>(($AP$39-$AQ$39)/($AQ$40-$AQ$39))</f>
        <v>0.16666666666666666</v>
      </c>
      <c r="BG48">
        <v>4</v>
      </c>
      <c r="BH48">
        <v>245</v>
      </c>
      <c r="BI48">
        <f>($BH$57-$BH$54)/200</f>
        <v>0.08</v>
      </c>
      <c r="BQ48">
        <f>1-(($AO$39-$AN$42)/($AN$43-$AN$42))</f>
        <v>0.36363636363636365</v>
      </c>
      <c r="BR48">
        <f>(($AP$39-$AN$42)/($AN$43-$AN$42))</f>
        <v>0.36363636363636365</v>
      </c>
      <c r="BS48">
        <f>(($AQ$39-$AN$42)/($AN$43-$AN$42))</f>
        <v>0.18181818181818182</v>
      </c>
      <c r="BT48">
        <f>(($AN$43-$AO$39)/($AO$40-$AO$39))</f>
        <v>0.34782608695652173</v>
      </c>
      <c r="BU48">
        <f>1-(($AP$40-$AO$39)/($AO$40-$AO$39))</f>
        <v>0.26086956521739135</v>
      </c>
      <c r="BV48">
        <f>1-(($AQ$40-$AO$39)/($AO$40-$AO$39))</f>
        <v>0.39130434782608692</v>
      </c>
      <c r="BW48">
        <f>1-(($AN$43-$AP$39)/($AP$40-$AP$39))</f>
        <v>0.39130434782608692</v>
      </c>
      <c r="BX48">
        <f>(($AO$39-$AP$39)/($AP$40-$AP$39))</f>
        <v>0.2608695652173913</v>
      </c>
      <c r="BY48">
        <f>1-(($AQ$40-$AP$39)/($AP$40-$AP$39))</f>
        <v>0.13043478260869568</v>
      </c>
      <c r="BZ48">
        <f>1-(($AN$43-$AQ$39)/($AQ$40-$AQ$39))</f>
        <v>0.25</v>
      </c>
      <c r="CA48">
        <f>(($AO$39-$AQ$39)/($AQ$40-$AQ$39))</f>
        <v>0.41666666666666669</v>
      </c>
      <c r="CB48">
        <f>(($AP$39-$AQ$39)/($AQ$40-$AQ$39))</f>
        <v>0.16666666666666666</v>
      </c>
    </row>
    <row r="49" spans="1:80" x14ac:dyDescent="0.25">
      <c r="A49">
        <v>48</v>
      </c>
      <c r="P49">
        <v>0</v>
      </c>
      <c r="Q49" t="str">
        <f>CONCATENATE(C49,E49,G49,I49)</f>
        <v/>
      </c>
      <c r="R49">
        <v>1</v>
      </c>
      <c r="X49" t="s">
        <v>279</v>
      </c>
      <c r="Y49" t="s">
        <v>268</v>
      </c>
      <c r="AN49">
        <v>997</v>
      </c>
      <c r="AO49">
        <v>1092</v>
      </c>
      <c r="AP49">
        <v>1090</v>
      </c>
      <c r="AQ49">
        <v>1080</v>
      </c>
      <c r="AT49">
        <f>(($AO$40-$AN$43)/($AN$44-$AN$43))</f>
        <v>0.7142857142857143</v>
      </c>
      <c r="AU49">
        <f>(($AP$40-$AN$43)/($AN$44-$AN$43))</f>
        <v>0.42857142857142855</v>
      </c>
      <c r="AV49">
        <f>(($AQ$40-$AN$43)/($AN$44-$AN$43))</f>
        <v>0.2857142857142857</v>
      </c>
      <c r="AW49">
        <f>(($AN$44-$AO$40)/($AO$41-$AO$40))</f>
        <v>0.2608695652173913</v>
      </c>
      <c r="AX49">
        <f>(($AP$41-$AO$40)/($AO$41-$AO$40))</f>
        <v>0.65217391304347827</v>
      </c>
      <c r="AY49">
        <f>(($AQ$41-$AO$40)/($AO$41-$AO$40))</f>
        <v>0.60869565217391308</v>
      </c>
      <c r="AZ49">
        <f>(($AN$44-$AP$40)/($AP$41-$AP$40))</f>
        <v>0.5714285714285714</v>
      </c>
      <c r="BA49">
        <f>(($AO$40-$AP$40)/($AP$41-$AP$40))</f>
        <v>0.2857142857142857</v>
      </c>
      <c r="BB49">
        <f>(($AQ$41-$AP$40)/($AP$41-$AP$40))</f>
        <v>0.95238095238095233</v>
      </c>
      <c r="BC49">
        <f>(($AN$44-$AQ$40)/($AQ$41-$AQ$40))</f>
        <v>0.65217391304347827</v>
      </c>
      <c r="BD49">
        <f>(($AO$40-$AQ$40)/($AQ$41-$AQ$40))</f>
        <v>0.39130434782608697</v>
      </c>
      <c r="BE49">
        <f>(($AP$40-$AQ$40)/($AQ$41-$AQ$40))</f>
        <v>0.13043478260869565</v>
      </c>
      <c r="BG49">
        <v>1</v>
      </c>
      <c r="BH49">
        <v>252</v>
      </c>
      <c r="BI49">
        <f>($BH$58-$BH$55)/200</f>
        <v>0.06</v>
      </c>
      <c r="BQ49">
        <f>1-(($AO$40-$AN$43)/($AN$44-$AN$43))</f>
        <v>0.2857142857142857</v>
      </c>
      <c r="BR49">
        <f>(($AP$40-$AN$43)/($AN$44-$AN$43))</f>
        <v>0.42857142857142855</v>
      </c>
      <c r="BS49">
        <f>(($AQ$40-$AN$43)/($AN$44-$AN$43))</f>
        <v>0.2857142857142857</v>
      </c>
      <c r="BT49">
        <f>(($AN$44-$AO$40)/($AO$41-$AO$40))</f>
        <v>0.2608695652173913</v>
      </c>
      <c r="BU49">
        <f>1-(($AP$41-$AO$40)/($AO$41-$AO$40))</f>
        <v>0.34782608695652173</v>
      </c>
      <c r="BV49">
        <f>1-(($AQ$41-$AO$40)/($AO$41-$AO$40))</f>
        <v>0.39130434782608692</v>
      </c>
      <c r="BW49">
        <f>1-(($AN$44-$AP$40)/($AP$41-$AP$40))</f>
        <v>0.4285714285714286</v>
      </c>
      <c r="BX49">
        <f>(($AO$40-$AP$40)/($AP$41-$AP$40))</f>
        <v>0.2857142857142857</v>
      </c>
      <c r="BY49">
        <f>1-(($AQ$41-$AP$40)/($AP$41-$AP$40))</f>
        <v>4.7619047619047672E-2</v>
      </c>
      <c r="BZ49">
        <f>1-(($AN$44-$AQ$40)/($AQ$41-$AQ$40))</f>
        <v>0.34782608695652173</v>
      </c>
      <c r="CA49">
        <f>(($AO$40-$AQ$40)/($AQ$41-$AQ$40))</f>
        <v>0.39130434782608697</v>
      </c>
      <c r="CB49">
        <f>(($AP$40-$AQ$40)/($AQ$41-$AQ$40))</f>
        <v>0.13043478260869565</v>
      </c>
    </row>
    <row r="50" spans="1:80" x14ac:dyDescent="0.25">
      <c r="A50">
        <v>49</v>
      </c>
      <c r="P50">
        <v>0</v>
      </c>
      <c r="Q50" t="str">
        <f>CONCATENATE(C50,E50,G50,I50)</f>
        <v/>
      </c>
      <c r="R50">
        <v>2</v>
      </c>
      <c r="X50" t="s">
        <v>279</v>
      </c>
      <c r="Y50" t="s">
        <v>269</v>
      </c>
      <c r="AN50">
        <v>1024</v>
      </c>
      <c r="AQ50">
        <v>1110</v>
      </c>
      <c r="AT50">
        <f>(($AO$41-$AN$44)/($AN$45-$AN$44))</f>
        <v>0.73913043478260865</v>
      </c>
      <c r="AU50">
        <f>(($AP$41-$AN$44)/($AN$45-$AN$44))</f>
        <v>0.39130434782608697</v>
      </c>
      <c r="AV50">
        <f>(($AQ$41-$AN$44)/($AN$45-$AN$44))</f>
        <v>0.34782608695652173</v>
      </c>
      <c r="AW50">
        <f>(($AN$45-$AO$41)/($AO$42-$AO$41))</f>
        <v>0.27272727272727271</v>
      </c>
      <c r="AX50">
        <f>(($AP$42-$AO$41)/($AO$42-$AO$41))</f>
        <v>0.63636363636363635</v>
      </c>
      <c r="AY50">
        <f>(($AQ$42-$AO$41)/($AO$42-$AO$41))</f>
        <v>0.59090909090909094</v>
      </c>
      <c r="AZ50">
        <f>(($AN$45-$AP$41)/($AP$42-$AP$41))</f>
        <v>0.63636363636363635</v>
      </c>
      <c r="BA50">
        <f>(($AO$41-$AP$41)/($AP$42-$AP$41))</f>
        <v>0.36363636363636365</v>
      </c>
      <c r="BB50">
        <f>(($AQ$42-$AP$41)/($AP$42-$AP$41))</f>
        <v>0.95454545454545459</v>
      </c>
      <c r="BC50">
        <f>(($AN$45-$AQ$41)/($AQ$42-$AQ$41))</f>
        <v>0.68181818181818177</v>
      </c>
      <c r="BD50">
        <f>(($AO$41-$AQ$41)/($AQ$42-$AQ$41))</f>
        <v>0.40909090909090912</v>
      </c>
      <c r="BE50">
        <f>(($AP$41-$AQ$41)/($AQ$42-$AQ$41))</f>
        <v>4.5454545454545456E-2</v>
      </c>
      <c r="BG50">
        <v>2</v>
      </c>
      <c r="BH50">
        <v>258</v>
      </c>
      <c r="BI50">
        <f>($BH$59-$BH$56)/200</f>
        <v>0.1</v>
      </c>
      <c r="BQ50">
        <f>1-(($AO$41-$AN$44)/($AN$45-$AN$44))</f>
        <v>0.26086956521739135</v>
      </c>
      <c r="BR50">
        <f>(($AP$41-$AN$44)/($AN$45-$AN$44))</f>
        <v>0.39130434782608697</v>
      </c>
      <c r="BS50">
        <f>(($AQ$41-$AN$44)/($AN$45-$AN$44))</f>
        <v>0.34782608695652173</v>
      </c>
      <c r="BT50">
        <f>(($AN$45-$AO$41)/($AO$42-$AO$41))</f>
        <v>0.27272727272727271</v>
      </c>
      <c r="BU50">
        <f>1-(($AP$42-$AO$41)/($AO$42-$AO$41))</f>
        <v>0.36363636363636365</v>
      </c>
      <c r="BV50">
        <f>1-(($AQ$42-$AO$41)/($AO$42-$AO$41))</f>
        <v>0.40909090909090906</v>
      </c>
      <c r="BW50">
        <f>1-(($AN$45-$AP$41)/($AP$42-$AP$41))</f>
        <v>0.36363636363636365</v>
      </c>
      <c r="BX50">
        <f>(($AO$41-$AP$41)/($AP$42-$AP$41))</f>
        <v>0.36363636363636365</v>
      </c>
      <c r="BY50">
        <f>1-(($AQ$42-$AP$41)/($AP$42-$AP$41))</f>
        <v>4.5454545454545414E-2</v>
      </c>
      <c r="BZ50">
        <f>1-(($AN$45-$AQ$41)/($AQ$42-$AQ$41))</f>
        <v>0.31818181818181823</v>
      </c>
      <c r="CA50">
        <f>(($AO$41-$AQ$41)/($AQ$42-$AQ$41))</f>
        <v>0.40909090909090912</v>
      </c>
      <c r="CB50">
        <f>(($AP$41-$AQ$41)/($AQ$42-$AQ$41))</f>
        <v>4.5454545454545456E-2</v>
      </c>
    </row>
    <row r="51" spans="1:80" x14ac:dyDescent="0.25">
      <c r="A51">
        <v>50</v>
      </c>
      <c r="D51">
        <v>163.454148</v>
      </c>
      <c r="E51" s="2">
        <v>2</v>
      </c>
      <c r="P51">
        <v>1</v>
      </c>
      <c r="Q51" t="str">
        <f>CONCATENATE(C51,E51,G51,I51)</f>
        <v>2</v>
      </c>
      <c r="R51">
        <v>3</v>
      </c>
      <c r="X51" t="s">
        <v>279</v>
      </c>
      <c r="Y51" t="s">
        <v>270</v>
      </c>
      <c r="AN51">
        <v>1050</v>
      </c>
      <c r="AT51">
        <f>(($AO$42-$AN$45)/($AN$46-$AN$45))</f>
        <v>0.72727272727272729</v>
      </c>
      <c r="AU51">
        <f>(($AP$42-$AN$45)/($AN$46-$AN$45))</f>
        <v>0.36363636363636365</v>
      </c>
      <c r="AV51">
        <f>(($AQ$42-$AN$45)/($AN$46-$AN$45))</f>
        <v>0.31818181818181818</v>
      </c>
      <c r="AW51">
        <f>(($AN$46-$AO$42)/($AO$43-$AO$42))</f>
        <v>0.2857142857142857</v>
      </c>
      <c r="AX51">
        <f>(($AP$43-$AO$42)/($AO$43-$AO$42))</f>
        <v>0.66666666666666663</v>
      </c>
      <c r="AY51">
        <f>(($AQ$43-$AO$42)/($AO$43-$AO$42))</f>
        <v>0.61904761904761907</v>
      </c>
      <c r="AZ51">
        <f>(($AN$46-$AP$42)/($AP$43-$AP$42))</f>
        <v>0.63636363636363635</v>
      </c>
      <c r="BA51">
        <f>(($AO$42-$AP$42)/($AP$43-$AP$42))</f>
        <v>0.36363636363636365</v>
      </c>
      <c r="BB51">
        <f>(($AQ$43-$AP$42)/($AP$43-$AP$42))</f>
        <v>0.95454545454545459</v>
      </c>
      <c r="BC51">
        <f>(($AN$46-$AQ$42)/($AQ$43-$AQ$42))</f>
        <v>0.68181818181818177</v>
      </c>
      <c r="BD51">
        <f>(($AO$42-$AQ$42)/($AQ$43-$AQ$42))</f>
        <v>0.40909090909090912</v>
      </c>
      <c r="BE51">
        <f>(($AP$42-$AQ$42)/($AQ$43-$AQ$42))</f>
        <v>4.5454545454545456E-2</v>
      </c>
      <c r="BG51">
        <v>3</v>
      </c>
      <c r="BH51">
        <v>262</v>
      </c>
      <c r="BI51">
        <f>($BH$60-$BH$57)/200</f>
        <v>5.5E-2</v>
      </c>
      <c r="BQ51">
        <f>1-(($AO$42-$AN$45)/($AN$46-$AN$45))</f>
        <v>0.27272727272727271</v>
      </c>
      <c r="BR51">
        <f>(($AP$42-$AN$45)/($AN$46-$AN$45))</f>
        <v>0.36363636363636365</v>
      </c>
      <c r="BS51">
        <f>(($AQ$42-$AN$45)/($AN$46-$AN$45))</f>
        <v>0.31818181818181818</v>
      </c>
      <c r="BT51">
        <f>(($AN$46-$AO$42)/($AO$43-$AO$42))</f>
        <v>0.2857142857142857</v>
      </c>
      <c r="BU51">
        <f>1-(($AP$43-$AO$42)/($AO$43-$AO$42))</f>
        <v>0.33333333333333337</v>
      </c>
      <c r="BV51">
        <f>1-(($AQ$43-$AO$42)/($AO$43-$AO$42))</f>
        <v>0.38095238095238093</v>
      </c>
      <c r="BW51">
        <f>1-(($AN$46-$AP$42)/($AP$43-$AP$42))</f>
        <v>0.36363636363636365</v>
      </c>
      <c r="BX51">
        <f>(($AO$42-$AP$42)/($AP$43-$AP$42))</f>
        <v>0.36363636363636365</v>
      </c>
      <c r="BY51">
        <f>1-(($AQ$43-$AP$42)/($AP$43-$AP$42))</f>
        <v>4.5454545454545414E-2</v>
      </c>
      <c r="BZ51">
        <f>1-(($AN$46-$AQ$42)/($AQ$43-$AQ$42))</f>
        <v>0.31818181818181823</v>
      </c>
      <c r="CA51">
        <f>(($AO$42-$AQ$42)/($AQ$43-$AQ$42))</f>
        <v>0.40909090909090912</v>
      </c>
      <c r="CB51">
        <f>(($AP$42-$AQ$42)/($AQ$43-$AQ$42))</f>
        <v>4.5454545454545456E-2</v>
      </c>
    </row>
    <row r="52" spans="1:80" x14ac:dyDescent="0.25">
      <c r="A52">
        <v>51</v>
      </c>
      <c r="D52">
        <v>163.367786</v>
      </c>
      <c r="E52" s="2">
        <v>2</v>
      </c>
      <c r="P52">
        <v>1</v>
      </c>
      <c r="Q52" t="str">
        <f>CONCATENATE(C52,E52,G52,I52)</f>
        <v>2</v>
      </c>
      <c r="R52">
        <v>4</v>
      </c>
      <c r="X52" t="s">
        <v>279</v>
      </c>
      <c r="Y52" t="s">
        <v>271</v>
      </c>
      <c r="AB52" t="s">
        <v>279</v>
      </c>
      <c r="AC52" t="str">
        <f>CONCATENATE($R52,$R53,$R54,$R55)</f>
        <v>4123</v>
      </c>
      <c r="AN52">
        <v>1077</v>
      </c>
      <c r="AT52">
        <f>(($AO$43-$AN$46)/($AN$47-$AN$46))</f>
        <v>0.7142857142857143</v>
      </c>
      <c r="AU52">
        <f>(($AP$43-$AN$46)/($AN$47-$AN$46))</f>
        <v>0.38095238095238093</v>
      </c>
      <c r="AV52">
        <f>(($AQ$43-$AN$46)/($AN$47-$AN$46))</f>
        <v>0.33333333333333331</v>
      </c>
      <c r="AW52">
        <f>(($AN$47-$AO$43)/($AO$44-$AO$43))</f>
        <v>0.2857142857142857</v>
      </c>
      <c r="AX52">
        <f>(($AP$44-$AO$43)/($AO$44-$AO$43))</f>
        <v>0.66666666666666663</v>
      </c>
      <c r="AY52">
        <f>(($AQ$44-$AO$43)/($AO$44-$AO$43))</f>
        <v>0.66666666666666663</v>
      </c>
      <c r="AZ52">
        <f>(($AN$47-$AP$43)/($AP$44-$AP$43))</f>
        <v>0.61904761904761907</v>
      </c>
      <c r="BA52">
        <f>(($AO$43-$AP$43)/($AP$44-$AP$43))</f>
        <v>0.33333333333333331</v>
      </c>
      <c r="BB52">
        <f>(($AQ$44-$AP$44)/($AP$45-$AP$44))</f>
        <v>0</v>
      </c>
      <c r="BC52">
        <f>(($AN$47-$AQ$43)/($AQ$44-$AQ$43))</f>
        <v>0.63636363636363635</v>
      </c>
      <c r="BD52">
        <f>(($AO$43-$AQ$43)/($AQ$44-$AQ$43))</f>
        <v>0.36363636363636365</v>
      </c>
      <c r="BE52">
        <f>(($AP$43-$AQ$43)/($AQ$44-$AQ$43))</f>
        <v>4.5454545454545456E-2</v>
      </c>
      <c r="BG52">
        <v>4</v>
      </c>
      <c r="BH52">
        <v>265</v>
      </c>
      <c r="BI52">
        <f>($BH$61-$BH$58)/200</f>
        <v>0.105</v>
      </c>
      <c r="BQ52">
        <f>1-(($AO$43-$AN$46)/($AN$47-$AN$46))</f>
        <v>0.2857142857142857</v>
      </c>
      <c r="BR52">
        <f>(($AP$43-$AN$46)/($AN$47-$AN$46))</f>
        <v>0.38095238095238093</v>
      </c>
      <c r="BS52">
        <f>(($AQ$43-$AN$46)/($AN$47-$AN$46))</f>
        <v>0.33333333333333331</v>
      </c>
      <c r="BT52">
        <f>(($AN$47-$AO$43)/($AO$44-$AO$43))</f>
        <v>0.2857142857142857</v>
      </c>
      <c r="BU52">
        <f>1-(($AP$44-$AO$43)/($AO$44-$AO$43))</f>
        <v>0.33333333333333337</v>
      </c>
      <c r="BV52">
        <f>1-(($AQ$44-$AO$43)/($AO$44-$AO$43))</f>
        <v>0.33333333333333337</v>
      </c>
      <c r="BW52">
        <f>1-(($AN$47-$AP$43)/($AP$44-$AP$43))</f>
        <v>0.38095238095238093</v>
      </c>
      <c r="BX52">
        <f>(($AO$43-$AP$43)/($AP$44-$AP$43))</f>
        <v>0.33333333333333331</v>
      </c>
      <c r="BY52">
        <f>(($AQ$44-$AP$44)/($AP$45-$AP$44))</f>
        <v>0</v>
      </c>
      <c r="BZ52">
        <f>1-(($AN$47-$AQ$43)/($AQ$44-$AQ$43))</f>
        <v>0.36363636363636365</v>
      </c>
      <c r="CA52">
        <f>(($AO$43-$AQ$43)/($AQ$44-$AQ$43))</f>
        <v>0.36363636363636365</v>
      </c>
      <c r="CB52">
        <f>(($AP$43-$AQ$43)/($AQ$44-$AQ$43))</f>
        <v>4.5454545454545456E-2</v>
      </c>
    </row>
    <row r="53" spans="1:80" x14ac:dyDescent="0.25">
      <c r="A53">
        <v>52</v>
      </c>
      <c r="B53">
        <v>160.66734600000001</v>
      </c>
      <c r="C53" s="3">
        <v>1</v>
      </c>
      <c r="D53">
        <v>163.42106100000001</v>
      </c>
      <c r="E53" s="2">
        <v>2</v>
      </c>
      <c r="P53">
        <v>2</v>
      </c>
      <c r="Q53" t="str">
        <f>CONCATENATE(C53,E53,G53,I53)</f>
        <v>12</v>
      </c>
      <c r="R53">
        <v>1</v>
      </c>
      <c r="X53" t="s">
        <v>279</v>
      </c>
      <c r="Y53" t="s">
        <v>268</v>
      </c>
      <c r="AN53">
        <v>1106</v>
      </c>
      <c r="AT53">
        <f>(($AO$44-$AN$47)/($AN$48-$AN$47))</f>
        <v>0.68181818181818177</v>
      </c>
      <c r="AU53">
        <f>(($AP$44-$AN$47)/($AN$48-$AN$47))</f>
        <v>0.36363636363636365</v>
      </c>
      <c r="AV53">
        <f>(($AQ$44-$AN$47)/($AN$48-$AN$47))</f>
        <v>0.36363636363636365</v>
      </c>
      <c r="AW53">
        <f>(($AN$48-$AO$44)/($AO$45-$AO$44))</f>
        <v>0.30434782608695654</v>
      </c>
      <c r="AX53">
        <f>(($AP$45-$AO$44)/($AO$45-$AO$44))</f>
        <v>0.78260869565217395</v>
      </c>
      <c r="AY53">
        <f>(($AQ$45-$AO$44)/($AO$45-$AO$44))</f>
        <v>0.65217391304347827</v>
      </c>
      <c r="AZ53">
        <f>(($AN$48-$AP$44)/($AP$45-$AP$44))</f>
        <v>0.56000000000000005</v>
      </c>
      <c r="BA53">
        <f>(($AO$44-$AP$44)/($AP$45-$AP$44))</f>
        <v>0.28000000000000003</v>
      </c>
      <c r="BB53">
        <f>(($AQ$45-$AP$44)/($AP$45-$AP$44))</f>
        <v>0.88</v>
      </c>
      <c r="BC53">
        <f>(($AN$48-$AQ$44)/($AQ$45-$AQ$44))</f>
        <v>0.63636363636363635</v>
      </c>
      <c r="BD53">
        <f>(($AO$44-$AQ$44)/($AQ$45-$AQ$44))</f>
        <v>0.31818181818181818</v>
      </c>
      <c r="BE53">
        <f>(($AP$44-$AQ$44)/($AQ$45-$AQ$44))</f>
        <v>0</v>
      </c>
      <c r="BG53">
        <v>1</v>
      </c>
      <c r="BH53">
        <v>275</v>
      </c>
      <c r="BI53">
        <f>($BH$62-$BH$59)/200</f>
        <v>7.4999999999999997E-2</v>
      </c>
      <c r="BQ53">
        <f>1-(($AO$44-$AN$47)/($AN$48-$AN$47))</f>
        <v>0.31818181818181823</v>
      </c>
      <c r="BR53">
        <f>(($AP$44-$AN$47)/($AN$48-$AN$47))</f>
        <v>0.36363636363636365</v>
      </c>
      <c r="BS53">
        <f>(($AQ$44-$AN$47)/($AN$48-$AN$47))</f>
        <v>0.36363636363636365</v>
      </c>
      <c r="BT53">
        <f>(($AN$48-$AO$44)/($AO$45-$AO$44))</f>
        <v>0.30434782608695654</v>
      </c>
      <c r="BU53">
        <f>1-(($AP$45-$AO$44)/($AO$45-$AO$44))</f>
        <v>0.21739130434782605</v>
      </c>
      <c r="BV53">
        <f>1-(($AQ$45-$AO$44)/($AO$45-$AO$44))</f>
        <v>0.34782608695652173</v>
      </c>
      <c r="BW53">
        <f>1-(($AN$48-$AP$44)/($AP$45-$AP$44))</f>
        <v>0.43999999999999995</v>
      </c>
      <c r="BX53">
        <f>(($AO$44-$AP$44)/($AP$45-$AP$44))</f>
        <v>0.28000000000000003</v>
      </c>
      <c r="BY53">
        <f>1-(($AQ$45-$AP$44)/($AP$45-$AP$44))</f>
        <v>0.12</v>
      </c>
      <c r="BZ53">
        <f>1-(($AN$48-$AQ$44)/($AQ$45-$AQ$44))</f>
        <v>0.36363636363636365</v>
      </c>
      <c r="CA53">
        <f>(($AO$44-$AQ$44)/($AQ$45-$AQ$44))</f>
        <v>0.31818181818181818</v>
      </c>
      <c r="CB53">
        <f>(($AP$44-$AQ$44)/($AQ$45-$AQ$44))</f>
        <v>0</v>
      </c>
    </row>
    <row r="54" spans="1:80" x14ac:dyDescent="0.25">
      <c r="A54">
        <v>53</v>
      </c>
      <c r="B54">
        <v>160.660844</v>
      </c>
      <c r="C54" s="3">
        <v>1</v>
      </c>
      <c r="D54">
        <v>163.44717400000002</v>
      </c>
      <c r="E54" s="2">
        <v>2</v>
      </c>
      <c r="P54">
        <v>2</v>
      </c>
      <c r="Q54" t="str">
        <f>CONCATENATE(C54,E54,G54,I54)</f>
        <v>12</v>
      </c>
      <c r="R54">
        <v>2</v>
      </c>
      <c r="X54" t="s">
        <v>279</v>
      </c>
      <c r="Y54" t="s">
        <v>269</v>
      </c>
      <c r="AT54">
        <f>(($AO$45-$AN$48)/($AN$49-$AN$48))</f>
        <v>0.66666666666666663</v>
      </c>
      <c r="AU54">
        <f>(($AP$45-$AN$48)/($AN$49-$AN$48))</f>
        <v>0.45833333333333331</v>
      </c>
      <c r="AV54">
        <f>(($AQ$45-$AN$48)/($AN$49-$AN$48))</f>
        <v>0.33333333333333331</v>
      </c>
      <c r="AW54">
        <f>(($AN$49-$AO$45)/($AO$46-$AO$45))</f>
        <v>0.34782608695652173</v>
      </c>
      <c r="AX54">
        <f>(($AP$46-$AO$45)/($AO$46-$AO$45))</f>
        <v>0.78260869565217395</v>
      </c>
      <c r="AY54">
        <f>(($AQ$46-$AO$45)/($AO$46-$AO$45))</f>
        <v>0.69565217391304346</v>
      </c>
      <c r="AZ54">
        <f>(($AN$49-$AP$45)/($AP$46-$AP$45))</f>
        <v>0.56521739130434778</v>
      </c>
      <c r="BA54">
        <f>(($AO$45-$AP$45)/($AP$46-$AP$45))</f>
        <v>0.21739130434782608</v>
      </c>
      <c r="BB54">
        <f>(($AQ$46-$AP$45)/($AP$46-$AP$45))</f>
        <v>0.91304347826086951</v>
      </c>
      <c r="BC54">
        <f>(($AN$49-$AQ$45)/($AQ$46-$AQ$45))</f>
        <v>0.66666666666666663</v>
      </c>
      <c r="BD54">
        <f>(($AO$45-$AQ$45)/($AQ$46-$AQ$45))</f>
        <v>0.33333333333333331</v>
      </c>
      <c r="BE54">
        <f>(($AP$45-$AQ$45)/($AQ$46-$AQ$45))</f>
        <v>0.125</v>
      </c>
      <c r="BG54">
        <v>2</v>
      </c>
      <c r="BH54">
        <v>279</v>
      </c>
      <c r="BI54">
        <f>($BH$63-$BH$60)/200</f>
        <v>0.115</v>
      </c>
      <c r="BQ54">
        <f>1-(($AO$45-$AN$48)/($AN$49-$AN$48))</f>
        <v>0.33333333333333337</v>
      </c>
      <c r="BR54">
        <f>(($AP$45-$AN$48)/($AN$49-$AN$48))</f>
        <v>0.45833333333333331</v>
      </c>
      <c r="BS54">
        <f>(($AQ$45-$AN$48)/($AN$49-$AN$48))</f>
        <v>0.33333333333333331</v>
      </c>
      <c r="BT54">
        <f>(($AN$49-$AO$45)/($AO$46-$AO$45))</f>
        <v>0.34782608695652173</v>
      </c>
      <c r="BU54">
        <f>1-(($AP$46-$AO$45)/($AO$46-$AO$45))</f>
        <v>0.21739130434782605</v>
      </c>
      <c r="BV54">
        <f>1-(($AQ$46-$AO$45)/($AO$46-$AO$45))</f>
        <v>0.30434782608695654</v>
      </c>
      <c r="BW54">
        <f>1-(($AN$49-$AP$45)/($AP$46-$AP$45))</f>
        <v>0.43478260869565222</v>
      </c>
      <c r="BX54">
        <f>(($AO$45-$AP$45)/($AP$46-$AP$45))</f>
        <v>0.21739130434782608</v>
      </c>
      <c r="BY54">
        <f>1-(($AQ$46-$AP$45)/($AP$46-$AP$45))</f>
        <v>8.6956521739130488E-2</v>
      </c>
      <c r="BZ54">
        <f>1-(($AN$49-$AQ$45)/($AQ$46-$AQ$45))</f>
        <v>0.33333333333333337</v>
      </c>
      <c r="CA54">
        <f>(($AO$45-$AQ$45)/($AQ$46-$AQ$45))</f>
        <v>0.33333333333333331</v>
      </c>
      <c r="CB54">
        <f>(($AP$45-$AQ$45)/($AQ$46-$AQ$45))</f>
        <v>0.125</v>
      </c>
    </row>
    <row r="55" spans="1:80" x14ac:dyDescent="0.25">
      <c r="A55">
        <v>54</v>
      </c>
      <c r="B55">
        <v>160.67515900000001</v>
      </c>
      <c r="C55" s="3">
        <v>1</v>
      </c>
      <c r="D55">
        <v>163.39090899999999</v>
      </c>
      <c r="E55" s="2">
        <v>2</v>
      </c>
      <c r="P55">
        <v>2</v>
      </c>
      <c r="Q55" t="str">
        <f>CONCATENATE(C55,E55,G55,I55)</f>
        <v>12</v>
      </c>
      <c r="R55">
        <v>3</v>
      </c>
      <c r="X55" t="s">
        <v>279</v>
      </c>
      <c r="Y55" t="s">
        <v>270</v>
      </c>
      <c r="AT55">
        <f>(($AO$46-$AN$49)/($AN$50-$AN$49))</f>
        <v>0.55555555555555558</v>
      </c>
      <c r="AU55">
        <f>(($AP$46-$AN$49)/($AN$50-$AN$49))</f>
        <v>0.37037037037037035</v>
      </c>
      <c r="AV55">
        <f>(($AQ$46-$AN$49)/($AN$50-$AN$49))</f>
        <v>0.29629629629629628</v>
      </c>
      <c r="AW55">
        <f>(($AN$50-$AO$46)/($AO$47-$AO$46))</f>
        <v>0.46153846153846156</v>
      </c>
      <c r="AX55">
        <f>(($AP$47-$AO$46)/($AO$47-$AO$46))</f>
        <v>0.88461538461538458</v>
      </c>
      <c r="AY55">
        <f>(($AQ$47-$AO$46)/($AO$47-$AO$46))</f>
        <v>0.57692307692307687</v>
      </c>
      <c r="AZ55">
        <f>(($AN$50-$AP$46)/($AP$47-$AP$46))</f>
        <v>0.6071428571428571</v>
      </c>
      <c r="BA55">
        <f>(($AO$46-$AP$46)/($AP$47-$AP$46))</f>
        <v>0.17857142857142858</v>
      </c>
      <c r="BB55">
        <f>(($AQ$47-$AP$46)/($AP$47-$AP$46))</f>
        <v>0.7142857142857143</v>
      </c>
      <c r="BC55">
        <f>(($AN$50-$AQ$46)/($AQ$47-$AQ$46))</f>
        <v>0.86363636363636365</v>
      </c>
      <c r="BD55">
        <f>(($AO$46-$AQ$46)/($AQ$47-$AQ$46))</f>
        <v>0.31818181818181818</v>
      </c>
      <c r="BE55">
        <f>(($AP$46-$AQ$46)/($AQ$47-$AQ$46))</f>
        <v>9.0909090909090912E-2</v>
      </c>
      <c r="BG55">
        <v>3</v>
      </c>
      <c r="BH55">
        <v>286</v>
      </c>
      <c r="BI55">
        <f>($BH$64-$BH$61)/200</f>
        <v>0.05</v>
      </c>
      <c r="BQ55">
        <f>1-(($AO$46-$AN$49)/($AN$50-$AN$49))</f>
        <v>0.44444444444444442</v>
      </c>
      <c r="BR55">
        <f>(($AP$46-$AN$49)/($AN$50-$AN$49))</f>
        <v>0.37037037037037035</v>
      </c>
      <c r="BS55">
        <f>(($AQ$46-$AN$49)/($AN$50-$AN$49))</f>
        <v>0.29629629629629628</v>
      </c>
      <c r="BT55">
        <f>(($AN$50-$AO$46)/($AO$47-$AO$46))</f>
        <v>0.46153846153846156</v>
      </c>
      <c r="BU55">
        <f>1-(($AP$47-$AO$46)/($AO$47-$AO$46))</f>
        <v>0.11538461538461542</v>
      </c>
      <c r="BV55">
        <f>1-(($AQ$47-$AO$46)/($AO$47-$AO$46))</f>
        <v>0.42307692307692313</v>
      </c>
      <c r="BW55">
        <f>1-(($AN$50-$AP$46)/($AP$47-$AP$46))</f>
        <v>0.3928571428571429</v>
      </c>
      <c r="BX55">
        <f>(($AO$46-$AP$46)/($AP$47-$AP$46))</f>
        <v>0.17857142857142858</v>
      </c>
      <c r="BY55">
        <f>1-(($AQ$47-$AP$46)/($AP$47-$AP$46))</f>
        <v>0.2857142857142857</v>
      </c>
      <c r="BZ55">
        <f>1-(($AN$50-$AQ$46)/($AQ$47-$AQ$46))</f>
        <v>0.13636363636363635</v>
      </c>
      <c r="CA55">
        <f>(($AO$46-$AQ$46)/($AQ$47-$AQ$46))</f>
        <v>0.31818181818181818</v>
      </c>
      <c r="CB55">
        <f>(($AP$46-$AQ$46)/($AQ$47-$AQ$46))</f>
        <v>9.0909090909090912E-2</v>
      </c>
    </row>
    <row r="56" spans="1:80" x14ac:dyDescent="0.25">
      <c r="A56">
        <v>55</v>
      </c>
      <c r="B56">
        <v>160.62612999999999</v>
      </c>
      <c r="C56" s="3">
        <v>1</v>
      </c>
      <c r="D56">
        <v>163.464269</v>
      </c>
      <c r="E56" s="2">
        <v>2</v>
      </c>
      <c r="P56">
        <v>2</v>
      </c>
      <c r="Q56" t="str">
        <f>CONCATENATE(C56,E56,G56,I56)</f>
        <v>12</v>
      </c>
      <c r="R56">
        <v>4</v>
      </c>
      <c r="X56" t="s">
        <v>279</v>
      </c>
      <c r="Y56" t="s">
        <v>271</v>
      </c>
      <c r="AB56" t="s">
        <v>279</v>
      </c>
      <c r="AC56" t="str">
        <f>CONCATENATE($R56,$R57,$R58,$R59)</f>
        <v>4123</v>
      </c>
      <c r="AT56">
        <f>(($AO$47-$AN$50)/($AN$51-$AN$50))</f>
        <v>0.53846153846153844</v>
      </c>
      <c r="AU56">
        <f>(($AP$47-$AN$50)/($AN$51-$AN$50))</f>
        <v>0.42307692307692307</v>
      </c>
      <c r="AV56">
        <f>(($AQ$47-$AN$50)/($AN$51-$AN$50))</f>
        <v>0.11538461538461539</v>
      </c>
      <c r="AW56">
        <f>(($AN$51-$AO$47)/($AO$48-$AO$47))</f>
        <v>0.48</v>
      </c>
      <c r="AX56">
        <f>(($AP$48-$AO$47)/($AO$48-$AO$47))</f>
        <v>0.92</v>
      </c>
      <c r="AY56">
        <f>(($AQ$48-$AO$47)/($AO$48-$AO$47))</f>
        <v>0.64</v>
      </c>
      <c r="AZ56">
        <f>(($AN$51-$AP$47)/($AP$48-$AP$47))</f>
        <v>0.57692307692307687</v>
      </c>
      <c r="BA56">
        <f>(($AO$47-$AP$47)/($AP$48-$AP$47))</f>
        <v>0.11538461538461539</v>
      </c>
      <c r="BB56">
        <f>(($AQ$48-$AP$47)/($AP$48-$AP$47))</f>
        <v>0.73076923076923073</v>
      </c>
      <c r="BC56">
        <f>(($AN$51-$AQ$47)/($AQ$48-$AQ$47))</f>
        <v>0.85185185185185186</v>
      </c>
      <c r="BD56">
        <f>(($AO$47-$AQ$47)/($AQ$48-$AQ$47))</f>
        <v>0.40740740740740738</v>
      </c>
      <c r="BE56">
        <f>(($AP$47-$AQ$47)/($AQ$48-$AQ$47))</f>
        <v>0.29629629629629628</v>
      </c>
      <c r="BG56">
        <v>4</v>
      </c>
      <c r="BH56">
        <v>286</v>
      </c>
      <c r="BI56">
        <f>($BH$65-$BH$62)/200</f>
        <v>8.5000000000000006E-2</v>
      </c>
      <c r="BQ56">
        <f>1-(($AO$47-$AN$50)/($AN$51-$AN$50))</f>
        <v>0.46153846153846156</v>
      </c>
      <c r="BR56">
        <f>(($AP$47-$AN$50)/($AN$51-$AN$50))</f>
        <v>0.42307692307692307</v>
      </c>
      <c r="BS56">
        <f>(($AQ$47-$AN$50)/($AN$51-$AN$50))</f>
        <v>0.11538461538461539</v>
      </c>
      <c r="BT56">
        <f>(($AN$51-$AO$47)/($AO$48-$AO$47))</f>
        <v>0.48</v>
      </c>
      <c r="BU56">
        <f>1-(($AP$48-$AO$47)/($AO$48-$AO$47))</f>
        <v>7.999999999999996E-2</v>
      </c>
      <c r="BV56">
        <f>1-(($AQ$48-$AO$47)/($AO$48-$AO$47))</f>
        <v>0.36</v>
      </c>
      <c r="BW56">
        <f>1-(($AN$51-$AP$47)/($AP$48-$AP$47))</f>
        <v>0.42307692307692313</v>
      </c>
      <c r="BX56">
        <f>(($AO$47-$AP$47)/($AP$48-$AP$47))</f>
        <v>0.11538461538461539</v>
      </c>
      <c r="BY56">
        <f>1-(($AQ$48-$AP$47)/($AP$48-$AP$47))</f>
        <v>0.26923076923076927</v>
      </c>
      <c r="BZ56">
        <f>1-(($AN$51-$AQ$47)/($AQ$48-$AQ$47))</f>
        <v>0.14814814814814814</v>
      </c>
      <c r="CA56">
        <f>(($AO$47-$AQ$47)/($AQ$48-$AQ$47))</f>
        <v>0.40740740740740738</v>
      </c>
      <c r="CB56">
        <f>(($AP$47-$AQ$47)/($AQ$48-$AQ$47))</f>
        <v>0.29629629629629628</v>
      </c>
    </row>
    <row r="57" spans="1:80" x14ac:dyDescent="0.25">
      <c r="A57">
        <v>56</v>
      </c>
      <c r="B57">
        <v>160.665301</v>
      </c>
      <c r="C57" s="3">
        <v>1</v>
      </c>
      <c r="D57">
        <v>163.47533300000001</v>
      </c>
      <c r="E57" s="2">
        <v>2</v>
      </c>
      <c r="P57">
        <v>2</v>
      </c>
      <c r="Q57" t="str">
        <f>CONCATENATE(C57,E57,G57,I57)</f>
        <v>12</v>
      </c>
      <c r="R57">
        <v>1</v>
      </c>
      <c r="X57" t="s">
        <v>279</v>
      </c>
      <c r="Y57" t="s">
        <v>268</v>
      </c>
      <c r="AT57">
        <f>(($AO$48-$AN$51)/($AN$52-$AN$51))</f>
        <v>0.48148148148148145</v>
      </c>
      <c r="AU57">
        <f>(($AP$48-$AN$51)/($AN$52-$AN$51))</f>
        <v>0.40740740740740738</v>
      </c>
      <c r="AV57">
        <f>(($AQ$48-$AN$51)/($AN$52-$AN$51))</f>
        <v>0.14814814814814814</v>
      </c>
      <c r="AW57">
        <f>(($AN$52-$AO$48)/($AO$49-$AO$48))</f>
        <v>0.48275862068965519</v>
      </c>
      <c r="AX57">
        <f>(($AP$49-$AO$48)/($AO$49-$AO$48))</f>
        <v>0.93103448275862066</v>
      </c>
      <c r="AY57">
        <f>(($AQ$49-$AO$48)/($AO$49-$AO$48))</f>
        <v>0.58620689655172409</v>
      </c>
      <c r="AZ57">
        <f>(($AN$52-$AP$48)/($AP$49-$AP$48))</f>
        <v>0.55172413793103448</v>
      </c>
      <c r="BA57">
        <f>(($AO$48-$AP$48)/($AP$49-$AP$48))</f>
        <v>6.8965517241379309E-2</v>
      </c>
      <c r="BB57">
        <f>(($AQ$49-$AP$48)/($AP$49-$AP$48))</f>
        <v>0.65517241379310343</v>
      </c>
      <c r="BC57">
        <f>(($AN$52-$AQ$48)/($AQ$49-$AQ$48))</f>
        <v>0.88461538461538458</v>
      </c>
      <c r="BD57">
        <f>(($AO$48-$AQ$48)/($AQ$49-$AQ$48))</f>
        <v>0.34615384615384615</v>
      </c>
      <c r="BE57">
        <f>(($AP$48-$AQ$48)/($AQ$49-$AQ$48))</f>
        <v>0.26923076923076922</v>
      </c>
      <c r="BG57">
        <v>1</v>
      </c>
      <c r="BH57">
        <v>295</v>
      </c>
      <c r="BI57">
        <f>($BH$66-$BH$63)/200</f>
        <v>6.5000000000000002E-2</v>
      </c>
      <c r="BQ57">
        <f>(($AO$48-$AN$51)/($AN$52-$AN$51))</f>
        <v>0.48148148148148145</v>
      </c>
      <c r="BR57">
        <f>(($AP$48-$AN$51)/($AN$52-$AN$51))</f>
        <v>0.40740740740740738</v>
      </c>
      <c r="BS57">
        <f>(($AQ$48-$AN$51)/($AN$52-$AN$51))</f>
        <v>0.14814814814814814</v>
      </c>
      <c r="BT57">
        <f>(($AN$52-$AO$48)/($AO$49-$AO$48))</f>
        <v>0.48275862068965519</v>
      </c>
      <c r="BU57">
        <f>1-(($AP$49-$AO$48)/($AO$49-$AO$48))</f>
        <v>6.8965517241379337E-2</v>
      </c>
      <c r="BV57">
        <f>1-(($AQ$49-$AO$48)/($AO$49-$AO$48))</f>
        <v>0.41379310344827591</v>
      </c>
      <c r="BW57">
        <f>1-(($AN$52-$AP$48)/($AP$49-$AP$48))</f>
        <v>0.44827586206896552</v>
      </c>
      <c r="BX57">
        <f>(($AO$48-$AP$48)/($AP$49-$AP$48))</f>
        <v>6.8965517241379309E-2</v>
      </c>
      <c r="BY57">
        <f>1-(($AQ$49-$AP$48)/($AP$49-$AP$48))</f>
        <v>0.34482758620689657</v>
      </c>
      <c r="BZ57">
        <f>1-(($AN$52-$AQ$48)/($AQ$49-$AQ$48))</f>
        <v>0.11538461538461542</v>
      </c>
      <c r="CA57">
        <f>(($AO$48-$AQ$48)/($AQ$49-$AQ$48))</f>
        <v>0.34615384615384615</v>
      </c>
      <c r="CB57">
        <f>(($AP$48-$AQ$48)/($AQ$49-$AQ$48))</f>
        <v>0.26923076923076922</v>
      </c>
    </row>
    <row r="58" spans="1:80" x14ac:dyDescent="0.25">
      <c r="A58">
        <v>57</v>
      </c>
      <c r="B58">
        <v>160.71831500000002</v>
      </c>
      <c r="C58" s="3">
        <v>1</v>
      </c>
      <c r="D58">
        <v>163.454148</v>
      </c>
      <c r="E58" s="2">
        <v>2</v>
      </c>
      <c r="P58">
        <v>2</v>
      </c>
      <c r="Q58" t="str">
        <f>CONCATENATE(C58,E58,G58,I58)</f>
        <v>12</v>
      </c>
      <c r="R58">
        <v>2</v>
      </c>
      <c r="X58" t="s">
        <v>279</v>
      </c>
      <c r="Y58" t="s">
        <v>269</v>
      </c>
      <c r="AT58">
        <f>(($AO$49-$AN$52)/($AN$53-$AN$52))</f>
        <v>0.51724137931034486</v>
      </c>
      <c r="AU58">
        <f>(($AP$49-$AN$52)/($AN$53-$AN$52))</f>
        <v>0.44827586206896552</v>
      </c>
      <c r="AV58">
        <f>(($AQ$49-$AN$52)/($AN$53-$AN$52))</f>
        <v>0.10344827586206896</v>
      </c>
      <c r="BC58">
        <f>(($AN$53-$AQ$49)/($AQ$50-$AQ$49))</f>
        <v>0.8666666666666667</v>
      </c>
      <c r="BD58">
        <f>(($AO$49-$AQ$49)/($AQ$50-$AQ$49))</f>
        <v>0.4</v>
      </c>
      <c r="BE58">
        <f>(($AP$49-$AQ$49)/($AQ$50-$AQ$49))</f>
        <v>0.33333333333333331</v>
      </c>
      <c r="BG58">
        <v>2</v>
      </c>
      <c r="BH58">
        <v>298</v>
      </c>
      <c r="BI58">
        <f>($BH$67-$BH$64)/200</f>
        <v>0.11</v>
      </c>
      <c r="BQ58">
        <f>1-(($AO$49-$AN$52)/($AN$53-$AN$52))</f>
        <v>0.48275862068965514</v>
      </c>
      <c r="BR58">
        <f>(($AP$49-$AN$52)/($AN$53-$AN$52))</f>
        <v>0.44827586206896552</v>
      </c>
      <c r="BS58">
        <f>(($AQ$49-$AN$52)/($AN$53-$AN$52))</f>
        <v>0.10344827586206896</v>
      </c>
      <c r="BZ58">
        <f>1-(($AN$53-$AQ$49)/($AQ$50-$AQ$49))</f>
        <v>0.1333333333333333</v>
      </c>
      <c r="CA58">
        <f>(($AO$49-$AQ$49)/($AQ$50-$AQ$49))</f>
        <v>0.4</v>
      </c>
      <c r="CB58">
        <f>(($AP$49-$AQ$49)/($AQ$50-$AQ$49))</f>
        <v>0.33333333333333331</v>
      </c>
    </row>
    <row r="59" spans="1:80" x14ac:dyDescent="0.25">
      <c r="A59">
        <v>58</v>
      </c>
      <c r="B59">
        <v>160.71097399999999</v>
      </c>
      <c r="C59" s="3">
        <v>1</v>
      </c>
      <c r="P59">
        <v>1</v>
      </c>
      <c r="Q59" t="str">
        <f>CONCATENATE(C59,E59,G59,I59)</f>
        <v>1</v>
      </c>
      <c r="R59">
        <v>3</v>
      </c>
      <c r="X59" t="s">
        <v>279</v>
      </c>
      <c r="Y59" t="s">
        <v>270</v>
      </c>
      <c r="BG59">
        <v>3</v>
      </c>
      <c r="BH59">
        <v>306</v>
      </c>
      <c r="BI59">
        <f>($BH$68-$BH$65)/200</f>
        <v>6.5000000000000002E-2</v>
      </c>
    </row>
    <row r="60" spans="1:80" x14ac:dyDescent="0.25">
      <c r="A60">
        <v>59</v>
      </c>
      <c r="B60">
        <v>160.79801800000001</v>
      </c>
      <c r="C60" s="3">
        <v>1</v>
      </c>
      <c r="P60">
        <v>1</v>
      </c>
      <c r="Q60" t="str">
        <f>CONCATENATE(C60,E60,G60,I60)</f>
        <v>1</v>
      </c>
      <c r="R60">
        <v>4</v>
      </c>
      <c r="X60" t="s">
        <v>279</v>
      </c>
      <c r="Y60" t="s">
        <v>271</v>
      </c>
      <c r="AB60" t="s">
        <v>279</v>
      </c>
      <c r="AC60" t="str">
        <f>CONCATENATE($R60,$R61,$R62,$R63)</f>
        <v>4123</v>
      </c>
      <c r="BG60">
        <v>4</v>
      </c>
      <c r="BH60">
        <v>306</v>
      </c>
      <c r="BI60">
        <f>($BH$69-$BH$66)/200</f>
        <v>8.5000000000000006E-2</v>
      </c>
    </row>
    <row r="61" spans="1:80" x14ac:dyDescent="0.25">
      <c r="A61">
        <v>60</v>
      </c>
      <c r="B61">
        <v>160.66734600000001</v>
      </c>
      <c r="C61" s="3">
        <v>1</v>
      </c>
      <c r="F61">
        <v>161.28263800000002</v>
      </c>
      <c r="G61" s="5">
        <v>3</v>
      </c>
      <c r="P61">
        <v>2</v>
      </c>
      <c r="Q61" t="str">
        <f>CONCATENATE(C61,E61,G61,I61)</f>
        <v>13</v>
      </c>
      <c r="R61">
        <v>1</v>
      </c>
      <c r="X61" t="s">
        <v>279</v>
      </c>
      <c r="Y61" t="s">
        <v>268</v>
      </c>
      <c r="BG61">
        <v>1</v>
      </c>
      <c r="BH61">
        <v>319</v>
      </c>
      <c r="BI61">
        <f>($BH$70-$BH$67)/200</f>
        <v>0.06</v>
      </c>
    </row>
    <row r="62" spans="1:80" x14ac:dyDescent="0.25">
      <c r="A62">
        <v>61</v>
      </c>
      <c r="F62">
        <v>161.17739800000001</v>
      </c>
      <c r="G62" s="5">
        <v>3</v>
      </c>
      <c r="H62">
        <v>159.84812700000001</v>
      </c>
      <c r="I62" s="4">
        <v>4</v>
      </c>
      <c r="P62">
        <v>2</v>
      </c>
      <c r="Q62" t="str">
        <f>CONCATENATE(C62,E62,G62,I62)</f>
        <v>34</v>
      </c>
      <c r="R62">
        <v>2</v>
      </c>
      <c r="X62" t="s">
        <v>279</v>
      </c>
      <c r="Y62" t="s">
        <v>269</v>
      </c>
      <c r="BG62">
        <v>2</v>
      </c>
      <c r="BH62">
        <v>321</v>
      </c>
      <c r="BI62">
        <f>($BH$71-$BH$68)/200</f>
        <v>0.11</v>
      </c>
    </row>
    <row r="63" spans="1:80" x14ac:dyDescent="0.25">
      <c r="A63">
        <v>62</v>
      </c>
      <c r="F63">
        <v>161.15642300000002</v>
      </c>
      <c r="G63" s="5">
        <v>3</v>
      </c>
      <c r="H63">
        <v>159.80612400000001</v>
      </c>
      <c r="I63" s="4">
        <v>4</v>
      </c>
      <c r="P63">
        <v>2</v>
      </c>
      <c r="Q63" t="str">
        <f>CONCATENATE(C63,E63,G63,I63)</f>
        <v>34</v>
      </c>
      <c r="R63">
        <v>3</v>
      </c>
      <c r="X63" t="s">
        <v>279</v>
      </c>
      <c r="Y63" t="s">
        <v>270</v>
      </c>
      <c r="BG63">
        <v>3</v>
      </c>
      <c r="BH63">
        <v>329</v>
      </c>
      <c r="BI63">
        <f>($BH$72-$BH$69)/200</f>
        <v>7.4999999999999997E-2</v>
      </c>
    </row>
    <row r="64" spans="1:80" x14ac:dyDescent="0.25">
      <c r="A64">
        <v>63</v>
      </c>
      <c r="F64">
        <v>161.15144100000001</v>
      </c>
      <c r="G64" s="5">
        <v>3</v>
      </c>
      <c r="H64">
        <v>159.84314499999999</v>
      </c>
      <c r="I64" s="4">
        <v>4</v>
      </c>
      <c r="P64">
        <v>2</v>
      </c>
      <c r="Q64" t="str">
        <f>CONCATENATE(C64,E64,G64,I64)</f>
        <v>34</v>
      </c>
      <c r="R64">
        <v>4</v>
      </c>
      <c r="X64" t="s">
        <v>279</v>
      </c>
      <c r="Y64" t="s">
        <v>271</v>
      </c>
      <c r="AB64" t="s">
        <v>279</v>
      </c>
      <c r="AC64" t="str">
        <f>CONCATENATE($R64,$R65,$R66,$R67)</f>
        <v>4123</v>
      </c>
      <c r="BG64">
        <v>4</v>
      </c>
      <c r="BH64">
        <v>329</v>
      </c>
      <c r="BI64">
        <f>($BH$73-$BH$70)/200</f>
        <v>0.08</v>
      </c>
    </row>
    <row r="65" spans="1:61" x14ac:dyDescent="0.25">
      <c r="A65">
        <v>64</v>
      </c>
      <c r="F65">
        <v>161.17121</v>
      </c>
      <c r="G65" s="5">
        <v>3</v>
      </c>
      <c r="H65">
        <v>159.82862</v>
      </c>
      <c r="I65" s="4">
        <v>4</v>
      </c>
      <c r="P65">
        <v>2</v>
      </c>
      <c r="Q65" t="str">
        <f>CONCATENATE(C65,E65,G65,I65)</f>
        <v>34</v>
      </c>
      <c r="R65">
        <v>1</v>
      </c>
      <c r="X65" t="s">
        <v>279</v>
      </c>
      <c r="Y65" t="s">
        <v>268</v>
      </c>
      <c r="BG65">
        <v>1</v>
      </c>
      <c r="BH65">
        <v>338</v>
      </c>
      <c r="BI65">
        <f>($BH$74-$BH$71)/200</f>
        <v>4.4999999999999998E-2</v>
      </c>
    </row>
    <row r="66" spans="1:61" x14ac:dyDescent="0.25">
      <c r="A66">
        <v>65</v>
      </c>
      <c r="F66">
        <v>161.21897999999999</v>
      </c>
      <c r="G66" s="5">
        <v>3</v>
      </c>
      <c r="H66">
        <v>159.80706900000001</v>
      </c>
      <c r="I66" s="4">
        <v>4</v>
      </c>
      <c r="P66">
        <v>2</v>
      </c>
      <c r="Q66" t="str">
        <f>CONCATENATE(C66,E66,G66,I66)</f>
        <v>34</v>
      </c>
      <c r="R66">
        <v>2</v>
      </c>
      <c r="X66" t="s">
        <v>279</v>
      </c>
      <c r="Y66" t="s">
        <v>269</v>
      </c>
      <c r="BG66">
        <v>2</v>
      </c>
      <c r="BH66">
        <v>342</v>
      </c>
      <c r="BI66">
        <f>($BH$75-$BH$72)/200</f>
        <v>0.105</v>
      </c>
    </row>
    <row r="67" spans="1:61" x14ac:dyDescent="0.25">
      <c r="A67">
        <v>66</v>
      </c>
      <c r="F67">
        <v>161.22432900000001</v>
      </c>
      <c r="G67" s="5">
        <v>3</v>
      </c>
      <c r="H67">
        <v>159.86270400000001</v>
      </c>
      <c r="I67" s="4">
        <v>4</v>
      </c>
      <c r="P67">
        <v>2</v>
      </c>
      <c r="Q67" t="str">
        <f>CONCATENATE(C67,E67,G67,I67)</f>
        <v>34</v>
      </c>
      <c r="R67">
        <v>3</v>
      </c>
      <c r="X67" t="s">
        <v>279</v>
      </c>
      <c r="Y67" t="s">
        <v>270</v>
      </c>
      <c r="BG67">
        <v>3</v>
      </c>
      <c r="BH67">
        <v>351</v>
      </c>
      <c r="BI67">
        <f>($BH$76-$BH$73)/200</f>
        <v>0.09</v>
      </c>
    </row>
    <row r="68" spans="1:61" x14ac:dyDescent="0.25">
      <c r="A68">
        <v>67</v>
      </c>
      <c r="F68">
        <v>161.242052</v>
      </c>
      <c r="G68" s="5">
        <v>3</v>
      </c>
      <c r="H68">
        <v>159.85153600000001</v>
      </c>
      <c r="I68" s="4">
        <v>4</v>
      </c>
      <c r="P68">
        <v>2</v>
      </c>
      <c r="Q68" t="str">
        <f>CONCATENATE(C68,E68,G68,I68)</f>
        <v>34</v>
      </c>
      <c r="R68">
        <v>4</v>
      </c>
      <c r="X68" t="s">
        <v>279</v>
      </c>
      <c r="Y68" t="s">
        <v>271</v>
      </c>
      <c r="AB68" t="s">
        <v>279</v>
      </c>
      <c r="AC68" t="str">
        <f>CONCATENATE($R68,$R69,$R70,$R71)</f>
        <v>4123</v>
      </c>
      <c r="BG68">
        <v>4</v>
      </c>
      <c r="BH68">
        <v>351</v>
      </c>
      <c r="BI68">
        <f>($BH$77-$BH$74)/200</f>
        <v>0.12</v>
      </c>
    </row>
    <row r="69" spans="1:61" x14ac:dyDescent="0.25">
      <c r="A69">
        <v>68</v>
      </c>
      <c r="F69">
        <v>161.177818</v>
      </c>
      <c r="G69" s="5">
        <v>3</v>
      </c>
      <c r="H69">
        <v>159.86548300000001</v>
      </c>
      <c r="I69" s="4">
        <v>4</v>
      </c>
      <c r="P69">
        <v>2</v>
      </c>
      <c r="Q69" t="str">
        <f>CONCATENATE(C69,E69,G69,I69)</f>
        <v>34</v>
      </c>
      <c r="R69">
        <v>1</v>
      </c>
      <c r="X69" t="s">
        <v>279</v>
      </c>
      <c r="Y69" t="s">
        <v>270</v>
      </c>
      <c r="BG69">
        <v>1</v>
      </c>
      <c r="BH69">
        <v>359</v>
      </c>
      <c r="BI69">
        <f>($BH$83-$BH$80)/200</f>
        <v>5.5E-2</v>
      </c>
    </row>
    <row r="70" spans="1:61" x14ac:dyDescent="0.25">
      <c r="A70">
        <v>69</v>
      </c>
      <c r="F70">
        <v>161.28263800000002</v>
      </c>
      <c r="G70" s="5">
        <v>3</v>
      </c>
      <c r="H70">
        <v>159.86259899999999</v>
      </c>
      <c r="I70" s="4">
        <v>4</v>
      </c>
      <c r="P70">
        <v>2</v>
      </c>
      <c r="Q70" t="str">
        <f>CONCATENATE(C70,E70,G70,I70)</f>
        <v>34</v>
      </c>
      <c r="R70">
        <v>2</v>
      </c>
      <c r="X70" t="s">
        <v>279</v>
      </c>
      <c r="Y70" t="s">
        <v>271</v>
      </c>
      <c r="BG70">
        <v>2</v>
      </c>
      <c r="BH70">
        <v>363</v>
      </c>
      <c r="BI70">
        <f>($BH$84-$BH$81)/200</f>
        <v>8.5000000000000006E-2</v>
      </c>
    </row>
    <row r="71" spans="1:61" x14ac:dyDescent="0.25">
      <c r="A71">
        <v>70</v>
      </c>
      <c r="H71">
        <v>159.84812700000001</v>
      </c>
      <c r="I71" s="4">
        <v>4</v>
      </c>
      <c r="P71">
        <v>1</v>
      </c>
      <c r="Q71" t="str">
        <f>CONCATENATE(C71,E71,G71,I71)</f>
        <v>4</v>
      </c>
      <c r="R71">
        <v>3</v>
      </c>
      <c r="X71" t="s">
        <v>279</v>
      </c>
      <c r="Y71" t="s">
        <v>268</v>
      </c>
      <c r="BG71">
        <v>3</v>
      </c>
      <c r="BH71">
        <v>373</v>
      </c>
      <c r="BI71">
        <f>($BH$85-$BH$82)/200</f>
        <v>8.5000000000000006E-2</v>
      </c>
    </row>
    <row r="72" spans="1:61" x14ac:dyDescent="0.25">
      <c r="A72">
        <v>71</v>
      </c>
      <c r="B72">
        <v>133.806263</v>
      </c>
      <c r="C72" s="3">
        <v>1</v>
      </c>
      <c r="P72">
        <v>1</v>
      </c>
      <c r="Q72" t="str">
        <f>CONCATENATE(C72,E72,G72,I72)</f>
        <v>1</v>
      </c>
      <c r="R72">
        <v>4</v>
      </c>
      <c r="X72" t="s">
        <v>279</v>
      </c>
      <c r="Y72" t="s">
        <v>269</v>
      </c>
      <c r="AB72" t="s">
        <v>279</v>
      </c>
      <c r="AC72" t="str">
        <f>CONCATENATE($R72,$R73,$R74,$R75)</f>
        <v>4123</v>
      </c>
      <c r="BG72">
        <v>4</v>
      </c>
      <c r="BH72">
        <v>374</v>
      </c>
      <c r="BI72">
        <f>($BH$86-$BH$83)/200</f>
        <v>0.1</v>
      </c>
    </row>
    <row r="73" spans="1:61" x14ac:dyDescent="0.25">
      <c r="A73">
        <v>72</v>
      </c>
      <c r="B73">
        <v>133.912003</v>
      </c>
      <c r="C73" s="3">
        <v>1</v>
      </c>
      <c r="P73">
        <v>1</v>
      </c>
      <c r="Q73" t="str">
        <f>CONCATENATE(C73,E73,G73,I73)</f>
        <v>1</v>
      </c>
      <c r="R73">
        <v>1</v>
      </c>
      <c r="X73" t="s">
        <v>279</v>
      </c>
      <c r="Y73" t="s">
        <v>270</v>
      </c>
      <c r="BG73">
        <v>1</v>
      </c>
      <c r="BH73">
        <v>379</v>
      </c>
      <c r="BI73">
        <f>($BH$87-$BH$84)/200</f>
        <v>0.06</v>
      </c>
    </row>
    <row r="74" spans="1:61" x14ac:dyDescent="0.25">
      <c r="A74">
        <v>73</v>
      </c>
      <c r="B74">
        <v>133.94170000000003</v>
      </c>
      <c r="C74" s="3">
        <v>1</v>
      </c>
      <c r="D74">
        <v>132.668678</v>
      </c>
      <c r="E74" s="2">
        <v>2</v>
      </c>
      <c r="P74">
        <v>2</v>
      </c>
      <c r="Q74" t="str">
        <f>CONCATENATE(C74,E74,G74,I74)</f>
        <v>12</v>
      </c>
      <c r="R74">
        <v>2</v>
      </c>
      <c r="X74" t="s">
        <v>279</v>
      </c>
      <c r="Y74" t="s">
        <v>271</v>
      </c>
      <c r="BG74">
        <v>2</v>
      </c>
      <c r="BH74">
        <v>382</v>
      </c>
      <c r="BI74">
        <f>($BH$88-$BH$85)/200</f>
        <v>0.09</v>
      </c>
    </row>
    <row r="75" spans="1:61" x14ac:dyDescent="0.25">
      <c r="A75">
        <v>74</v>
      </c>
      <c r="B75">
        <v>133.92338599999999</v>
      </c>
      <c r="C75" s="3">
        <v>1</v>
      </c>
      <c r="D75">
        <v>132.67866100000001</v>
      </c>
      <c r="E75" s="2">
        <v>2</v>
      </c>
      <c r="P75">
        <v>2</v>
      </c>
      <c r="Q75" t="str">
        <f>CONCATENATE(C75,E75,G75,I75)</f>
        <v>12</v>
      </c>
      <c r="R75">
        <v>3</v>
      </c>
      <c r="X75" t="s">
        <v>279</v>
      </c>
      <c r="Y75" t="s">
        <v>268</v>
      </c>
      <c r="BG75">
        <v>3</v>
      </c>
      <c r="BH75">
        <v>395</v>
      </c>
      <c r="BI75">
        <f>($BH$89-$BH$86)/200</f>
        <v>0.09</v>
      </c>
    </row>
    <row r="76" spans="1:61" x14ac:dyDescent="0.25">
      <c r="A76">
        <v>75</v>
      </c>
      <c r="B76">
        <v>133.92737199999999</v>
      </c>
      <c r="C76" s="3">
        <v>1</v>
      </c>
      <c r="D76">
        <v>132.68973199999999</v>
      </c>
      <c r="E76" s="2">
        <v>2</v>
      </c>
      <c r="P76">
        <v>2</v>
      </c>
      <c r="Q76" t="str">
        <f>CONCATENATE(C76,E76,G76,I76)</f>
        <v>12</v>
      </c>
      <c r="R76">
        <v>4</v>
      </c>
      <c r="X76" t="s">
        <v>279</v>
      </c>
      <c r="Y76" t="s">
        <v>269</v>
      </c>
      <c r="BG76">
        <v>4</v>
      </c>
      <c r="BH76">
        <v>397</v>
      </c>
      <c r="BI76">
        <f>($BH$90-$BH$87)/200</f>
        <v>0.105</v>
      </c>
    </row>
    <row r="77" spans="1:61" x14ac:dyDescent="0.25">
      <c r="A77">
        <v>76</v>
      </c>
      <c r="B77">
        <v>133.84299100000001</v>
      </c>
      <c r="C77" s="3">
        <v>1</v>
      </c>
      <c r="D77">
        <v>132.68481800000001</v>
      </c>
      <c r="E77" s="2">
        <v>2</v>
      </c>
      <c r="P77">
        <v>2</v>
      </c>
      <c r="Q77" t="str">
        <f>CONCATENATE(C77,E77,G77,I77)</f>
        <v>12</v>
      </c>
      <c r="R77">
        <v>1</v>
      </c>
      <c r="X77" t="s">
        <v>279</v>
      </c>
      <c r="Y77" t="s">
        <v>270</v>
      </c>
      <c r="BG77">
        <v>1</v>
      </c>
      <c r="BH77">
        <v>406</v>
      </c>
      <c r="BI77">
        <f>($BH$91-$BH$88)/200</f>
        <v>5.5E-2</v>
      </c>
    </row>
    <row r="78" spans="1:61" x14ac:dyDescent="0.25">
      <c r="A78">
        <v>77</v>
      </c>
      <c r="B78">
        <v>133.91324600000002</v>
      </c>
      <c r="C78" s="3">
        <v>1</v>
      </c>
      <c r="D78">
        <v>132.69775000000001</v>
      </c>
      <c r="E78" s="2">
        <v>2</v>
      </c>
      <c r="P78">
        <v>2</v>
      </c>
      <c r="Q78" t="str">
        <f>CONCATENATE(C78,E78,G78,I78)</f>
        <v>12</v>
      </c>
      <c r="R78" t="s">
        <v>22</v>
      </c>
      <c r="X78" t="s">
        <v>279</v>
      </c>
      <c r="Y78" t="s">
        <v>271</v>
      </c>
      <c r="BG78" t="s">
        <v>22</v>
      </c>
      <c r="BH78">
        <v>407</v>
      </c>
      <c r="BI78">
        <f>($BH$92-$BH$89)/200</f>
        <v>8.5000000000000006E-2</v>
      </c>
    </row>
    <row r="79" spans="1:61" x14ac:dyDescent="0.25">
      <c r="A79">
        <v>78</v>
      </c>
      <c r="B79">
        <v>133.806263</v>
      </c>
      <c r="C79" s="3">
        <v>1</v>
      </c>
      <c r="D79">
        <v>132.70390700000002</v>
      </c>
      <c r="E79" s="2">
        <v>2</v>
      </c>
      <c r="P79">
        <v>2</v>
      </c>
      <c r="Q79" t="str">
        <f>CONCATENATE(C79,E79,G79,I79)</f>
        <v>12</v>
      </c>
      <c r="R79" t="s">
        <v>22</v>
      </c>
      <c r="X79" t="s">
        <v>279</v>
      </c>
      <c r="Y79" t="s">
        <v>268</v>
      </c>
      <c r="BG79" t="s">
        <v>22</v>
      </c>
      <c r="BH79">
        <v>409</v>
      </c>
      <c r="BI79">
        <f>($BH$93-$BH$90)/200</f>
        <v>0.08</v>
      </c>
    </row>
    <row r="80" spans="1:61" x14ac:dyDescent="0.25">
      <c r="A80">
        <v>79</v>
      </c>
      <c r="D80">
        <v>132.668678</v>
      </c>
      <c r="E80" s="2">
        <v>2</v>
      </c>
      <c r="P80">
        <v>1</v>
      </c>
      <c r="Q80" t="str">
        <f>CONCATENATE(C80,E80,G80,I80)</f>
        <v>2</v>
      </c>
      <c r="R80">
        <v>1</v>
      </c>
      <c r="X80" t="s">
        <v>279</v>
      </c>
      <c r="Y80" t="s">
        <v>269</v>
      </c>
      <c r="AB80" t="s">
        <v>279</v>
      </c>
      <c r="AC80" t="str">
        <f>CONCATENATE($R80,$R81,$R82,$R83)</f>
        <v>1234</v>
      </c>
      <c r="BG80">
        <v>1</v>
      </c>
      <c r="BH80">
        <v>410</v>
      </c>
      <c r="BI80">
        <f>($BH$94-$BH$91)/200</f>
        <v>0.1</v>
      </c>
    </row>
    <row r="81" spans="1:61" x14ac:dyDescent="0.25">
      <c r="A81">
        <v>80</v>
      </c>
      <c r="D81">
        <v>132.668678</v>
      </c>
      <c r="E81" s="2">
        <v>2</v>
      </c>
      <c r="P81">
        <v>1</v>
      </c>
      <c r="Q81" t="str">
        <f>CONCATENATE(C81,E81,G81,I81)</f>
        <v>2</v>
      </c>
      <c r="R81">
        <v>2</v>
      </c>
      <c r="X81" t="s">
        <v>279</v>
      </c>
      <c r="Y81" t="s">
        <v>270</v>
      </c>
      <c r="BG81">
        <v>2</v>
      </c>
      <c r="BH81">
        <v>414</v>
      </c>
      <c r="BI81">
        <f>($BH$95-$BH$92)/200</f>
        <v>0.06</v>
      </c>
    </row>
    <row r="82" spans="1:61" x14ac:dyDescent="0.25">
      <c r="A82">
        <v>81</v>
      </c>
      <c r="F82">
        <v>132.06641400000001</v>
      </c>
      <c r="G82" s="5">
        <v>3</v>
      </c>
      <c r="P82">
        <v>1</v>
      </c>
      <c r="Q82" t="str">
        <f>CONCATENATE(C82,E82,G82,I82)</f>
        <v>3</v>
      </c>
      <c r="R82">
        <v>3</v>
      </c>
      <c r="X82" t="s">
        <v>279</v>
      </c>
      <c r="Y82" t="s">
        <v>271</v>
      </c>
      <c r="BG82">
        <v>3</v>
      </c>
      <c r="BH82">
        <v>420</v>
      </c>
      <c r="BI82">
        <f>($BH$96-$BH$93)/200</f>
        <v>0.08</v>
      </c>
    </row>
    <row r="83" spans="1:61" x14ac:dyDescent="0.25">
      <c r="A83">
        <v>82</v>
      </c>
      <c r="F83">
        <v>132.08954199999999</v>
      </c>
      <c r="G83" s="5">
        <v>3</v>
      </c>
      <c r="P83">
        <v>1</v>
      </c>
      <c r="Q83" t="str">
        <f>CONCATENATE(C83,E83,G83,I83)</f>
        <v>3</v>
      </c>
      <c r="R83">
        <v>4</v>
      </c>
      <c r="X83" t="s">
        <v>279</v>
      </c>
      <c r="Y83" t="s">
        <v>268</v>
      </c>
      <c r="BG83">
        <v>4</v>
      </c>
      <c r="BH83">
        <v>421</v>
      </c>
      <c r="BI83">
        <f>($BH$97-$BH$94)/200</f>
        <v>0.08</v>
      </c>
    </row>
    <row r="84" spans="1:61" x14ac:dyDescent="0.25">
      <c r="A84">
        <v>83</v>
      </c>
      <c r="F84">
        <v>132.053944</v>
      </c>
      <c r="G84" s="5">
        <v>3</v>
      </c>
      <c r="H84">
        <v>130.82169000000002</v>
      </c>
      <c r="I84" s="4">
        <v>4</v>
      </c>
      <c r="P84">
        <v>2</v>
      </c>
      <c r="Q84" t="str">
        <f>CONCATENATE(C84,E84,G84,I84)</f>
        <v>34</v>
      </c>
      <c r="R84">
        <v>1</v>
      </c>
      <c r="X84" t="s">
        <v>279</v>
      </c>
      <c r="Y84" t="s">
        <v>269</v>
      </c>
      <c r="AB84" t="s">
        <v>279</v>
      </c>
      <c r="AC84" t="str">
        <f>CONCATENATE($R84,$R85,$R86,$R87)</f>
        <v>1234</v>
      </c>
      <c r="BG84">
        <v>1</v>
      </c>
      <c r="BH84">
        <v>431</v>
      </c>
      <c r="BI84">
        <f>($BH$98-$BH$95)/200</f>
        <v>9.5000000000000001E-2</v>
      </c>
    </row>
    <row r="85" spans="1:61" x14ac:dyDescent="0.25">
      <c r="A85">
        <v>84</v>
      </c>
      <c r="F85">
        <v>132.02130099999999</v>
      </c>
      <c r="G85" s="5">
        <v>3</v>
      </c>
      <c r="H85">
        <v>130.78977600000002</v>
      </c>
      <c r="I85" s="4">
        <v>4</v>
      </c>
      <c r="P85">
        <v>2</v>
      </c>
      <c r="Q85" t="str">
        <f>CONCATENATE(C85,E85,G85,I85)</f>
        <v>34</v>
      </c>
      <c r="R85">
        <v>2</v>
      </c>
      <c r="X85" t="s">
        <v>279</v>
      </c>
      <c r="Y85" t="s">
        <v>270</v>
      </c>
      <c r="BG85">
        <v>2</v>
      </c>
      <c r="BH85">
        <v>437</v>
      </c>
      <c r="BI85">
        <f>($BH$99-$BH$96)/200</f>
        <v>7.0000000000000007E-2</v>
      </c>
    </row>
    <row r="86" spans="1:61" x14ac:dyDescent="0.25">
      <c r="A86">
        <v>85</v>
      </c>
      <c r="F86">
        <v>132.02409700000001</v>
      </c>
      <c r="G86" s="5">
        <v>3</v>
      </c>
      <c r="H86">
        <v>130.86286900000002</v>
      </c>
      <c r="I86" s="4">
        <v>4</v>
      </c>
      <c r="P86">
        <v>2</v>
      </c>
      <c r="Q86" t="str">
        <f>CONCATENATE(C86,E86,G86,I86)</f>
        <v>34</v>
      </c>
      <c r="R86">
        <v>3</v>
      </c>
      <c r="X86" t="s">
        <v>279</v>
      </c>
      <c r="Y86" t="s">
        <v>271</v>
      </c>
      <c r="BG86">
        <v>3</v>
      </c>
      <c r="BH86">
        <v>441</v>
      </c>
      <c r="BI86">
        <f>($BH$100-$BH$97)/200</f>
        <v>0.08</v>
      </c>
    </row>
    <row r="87" spans="1:61" x14ac:dyDescent="0.25">
      <c r="A87">
        <v>86</v>
      </c>
      <c r="F87">
        <v>132.094402</v>
      </c>
      <c r="G87" s="5">
        <v>3</v>
      </c>
      <c r="H87">
        <v>130.86426500000002</v>
      </c>
      <c r="I87" s="4">
        <v>4</v>
      </c>
      <c r="P87">
        <v>2</v>
      </c>
      <c r="Q87" t="str">
        <f>CONCATENATE(C87,E87,G87,I87)</f>
        <v>34</v>
      </c>
      <c r="R87">
        <v>4</v>
      </c>
      <c r="X87" t="s">
        <v>279</v>
      </c>
      <c r="Y87" t="s">
        <v>268</v>
      </c>
      <c r="BG87">
        <v>4</v>
      </c>
      <c r="BH87">
        <v>443</v>
      </c>
      <c r="BI87">
        <f>($BH$101-$BH$98)/200</f>
        <v>0.08</v>
      </c>
    </row>
    <row r="88" spans="1:61" x14ac:dyDescent="0.25">
      <c r="A88">
        <v>87</v>
      </c>
      <c r="F88">
        <v>132.09543200000002</v>
      </c>
      <c r="G88" s="5">
        <v>3</v>
      </c>
      <c r="H88">
        <v>130.858936</v>
      </c>
      <c r="I88" s="4">
        <v>4</v>
      </c>
      <c r="P88">
        <v>2</v>
      </c>
      <c r="Q88" t="str">
        <f>CONCATENATE(C88,E88,G88,I88)</f>
        <v>34</v>
      </c>
      <c r="R88">
        <v>1</v>
      </c>
      <c r="X88" t="s">
        <v>279</v>
      </c>
      <c r="Y88" t="s">
        <v>269</v>
      </c>
      <c r="AB88" t="s">
        <v>279</v>
      </c>
      <c r="AC88" t="str">
        <f>CONCATENATE($R88,$R89,$R90,$R91)</f>
        <v>1234</v>
      </c>
      <c r="BG88">
        <v>1</v>
      </c>
      <c r="BH88">
        <v>455</v>
      </c>
      <c r="BI88">
        <f>($BH$102-$BH$99)/200</f>
        <v>0.1</v>
      </c>
    </row>
    <row r="89" spans="1:61" x14ac:dyDescent="0.25">
      <c r="A89">
        <v>88</v>
      </c>
      <c r="F89">
        <v>132.07670999999999</v>
      </c>
      <c r="G89" s="5">
        <v>3</v>
      </c>
      <c r="H89">
        <v>130.91377600000001</v>
      </c>
      <c r="I89" s="4">
        <v>4</v>
      </c>
      <c r="P89">
        <v>2</v>
      </c>
      <c r="Q89" t="str">
        <f>CONCATENATE(C89,E89,G89,I89)</f>
        <v>34</v>
      </c>
      <c r="R89">
        <v>2</v>
      </c>
      <c r="X89" t="s">
        <v>279</v>
      </c>
      <c r="Y89" t="s">
        <v>270</v>
      </c>
      <c r="BG89">
        <v>2</v>
      </c>
      <c r="BH89">
        <v>459</v>
      </c>
      <c r="BI89">
        <f>($BH$103-$BH$100)/200</f>
        <v>7.0000000000000007E-2</v>
      </c>
    </row>
    <row r="90" spans="1:61" x14ac:dyDescent="0.25">
      <c r="A90">
        <v>89</v>
      </c>
      <c r="F90">
        <v>132.06641400000001</v>
      </c>
      <c r="G90" s="5">
        <v>3</v>
      </c>
      <c r="H90">
        <v>130.847397</v>
      </c>
      <c r="I90" s="4">
        <v>4</v>
      </c>
      <c r="P90">
        <v>2</v>
      </c>
      <c r="Q90" t="str">
        <f>CONCATENATE(C90,E90,G90,I90)</f>
        <v>34</v>
      </c>
      <c r="R90">
        <v>3</v>
      </c>
      <c r="X90" t="s">
        <v>279</v>
      </c>
      <c r="Y90" t="s">
        <v>271</v>
      </c>
      <c r="BG90">
        <v>3</v>
      </c>
      <c r="BH90">
        <v>464</v>
      </c>
      <c r="BI90">
        <f>($BH$104-$BH$101)/200</f>
        <v>9.5000000000000001E-2</v>
      </c>
    </row>
    <row r="91" spans="1:61" x14ac:dyDescent="0.25">
      <c r="A91">
        <v>90</v>
      </c>
      <c r="B91">
        <v>112.59894600000001</v>
      </c>
      <c r="C91" s="3">
        <v>1</v>
      </c>
      <c r="H91">
        <v>130.82169000000002</v>
      </c>
      <c r="I91" s="4">
        <v>4</v>
      </c>
      <c r="P91">
        <v>2</v>
      </c>
      <c r="Q91" t="str">
        <f>CONCATENATE(C91,E91,G91,I91)</f>
        <v>14</v>
      </c>
      <c r="R91">
        <v>4</v>
      </c>
      <c r="X91" t="s">
        <v>279</v>
      </c>
      <c r="Y91" t="s">
        <v>268</v>
      </c>
      <c r="BG91">
        <v>4</v>
      </c>
      <c r="BH91">
        <v>466</v>
      </c>
      <c r="BI91">
        <f>($BH$105-$BH$102)/200</f>
        <v>7.4999999999999997E-2</v>
      </c>
    </row>
    <row r="92" spans="1:61" x14ac:dyDescent="0.25">
      <c r="A92">
        <v>91</v>
      </c>
      <c r="B92">
        <v>112.55041900000001</v>
      </c>
      <c r="C92" s="3">
        <v>1</v>
      </c>
      <c r="P92">
        <v>1</v>
      </c>
      <c r="Q92" t="str">
        <f>CONCATENATE(C92,E92,G92,I92)</f>
        <v>1</v>
      </c>
      <c r="R92">
        <v>1</v>
      </c>
      <c r="X92" t="s">
        <v>279</v>
      </c>
      <c r="Y92" t="s">
        <v>269</v>
      </c>
      <c r="AB92" t="s">
        <v>279</v>
      </c>
      <c r="AC92" t="str">
        <f>CONCATENATE($R92,$R93,$R94,$R95)</f>
        <v>1234</v>
      </c>
      <c r="BG92">
        <v>1</v>
      </c>
      <c r="BH92">
        <v>476</v>
      </c>
      <c r="BI92">
        <f>($BH$106-$BH$103)/200</f>
        <v>0.105</v>
      </c>
    </row>
    <row r="93" spans="1:61" x14ac:dyDescent="0.25">
      <c r="A93">
        <v>92</v>
      </c>
      <c r="B93">
        <v>112.56821400000001</v>
      </c>
      <c r="C93" s="3">
        <v>1</v>
      </c>
      <c r="P93">
        <v>1</v>
      </c>
      <c r="Q93" t="str">
        <f>CONCATENATE(C93,E93,G93,I93)</f>
        <v>1</v>
      </c>
      <c r="R93">
        <v>2</v>
      </c>
      <c r="X93" t="s">
        <v>279</v>
      </c>
      <c r="Y93" t="s">
        <v>270</v>
      </c>
      <c r="BG93">
        <v>2</v>
      </c>
      <c r="BH93">
        <v>480</v>
      </c>
      <c r="BI93">
        <f>($BH$107-$BH$104)/200</f>
        <v>0.06</v>
      </c>
    </row>
    <row r="94" spans="1:61" x14ac:dyDescent="0.25">
      <c r="A94">
        <v>93</v>
      </c>
      <c r="B94">
        <v>112.567333</v>
      </c>
      <c r="C94" s="3">
        <v>1</v>
      </c>
      <c r="P94">
        <v>1</v>
      </c>
      <c r="Q94" t="str">
        <f>CONCATENATE(C94,E94,G94,I94)</f>
        <v>1</v>
      </c>
      <c r="R94">
        <v>3</v>
      </c>
      <c r="X94" t="s">
        <v>279</v>
      </c>
      <c r="Y94" t="s">
        <v>271</v>
      </c>
      <c r="BG94">
        <v>3</v>
      </c>
      <c r="BH94">
        <v>486</v>
      </c>
      <c r="BI94">
        <f>($BH$108-$BH$105)/200</f>
        <v>0.09</v>
      </c>
    </row>
    <row r="95" spans="1:61" x14ac:dyDescent="0.25">
      <c r="A95">
        <v>94</v>
      </c>
      <c r="B95">
        <v>112.59547800000001</v>
      </c>
      <c r="C95" s="3">
        <v>1</v>
      </c>
      <c r="P95">
        <v>1</v>
      </c>
      <c r="Q95" t="str">
        <f>CONCATENATE(C95,E95,G95,I95)</f>
        <v>1</v>
      </c>
      <c r="R95">
        <v>4</v>
      </c>
      <c r="X95" t="s">
        <v>279</v>
      </c>
      <c r="Y95" t="s">
        <v>268</v>
      </c>
      <c r="BG95">
        <v>4</v>
      </c>
      <c r="BH95">
        <v>488</v>
      </c>
      <c r="BI95">
        <f>($BH$109-$BH$106)/200</f>
        <v>7.4999999999999997E-2</v>
      </c>
    </row>
    <row r="96" spans="1:61" x14ac:dyDescent="0.25">
      <c r="A96">
        <v>95</v>
      </c>
      <c r="B96">
        <v>112.548969</v>
      </c>
      <c r="C96" s="3">
        <v>1</v>
      </c>
      <c r="D96">
        <v>107.03413400000001</v>
      </c>
      <c r="E96" s="2">
        <v>2</v>
      </c>
      <c r="P96">
        <v>2</v>
      </c>
      <c r="Q96" t="str">
        <f>CONCATENATE(C96,E96,G96,I96)</f>
        <v>12</v>
      </c>
      <c r="R96">
        <v>1</v>
      </c>
      <c r="X96" t="s">
        <v>279</v>
      </c>
      <c r="Y96" t="s">
        <v>269</v>
      </c>
      <c r="AB96" t="s">
        <v>279</v>
      </c>
      <c r="AC96" t="str">
        <f>CONCATENATE($R96,$R97,$R98,$R99)</f>
        <v>1234</v>
      </c>
      <c r="BG96">
        <v>1</v>
      </c>
      <c r="BH96">
        <v>496</v>
      </c>
      <c r="BI96">
        <f>($BH$110-$BH$107)/200</f>
        <v>0.105</v>
      </c>
    </row>
    <row r="97" spans="1:61" x14ac:dyDescent="0.25">
      <c r="A97">
        <v>96</v>
      </c>
      <c r="B97">
        <v>112.51224100000002</v>
      </c>
      <c r="C97" s="3">
        <v>1</v>
      </c>
      <c r="D97">
        <v>107.07645000000001</v>
      </c>
      <c r="E97" s="2">
        <v>2</v>
      </c>
      <c r="P97">
        <v>2</v>
      </c>
      <c r="Q97" t="str">
        <f>CONCATENATE(C97,E97,G97,I97)</f>
        <v>12</v>
      </c>
      <c r="R97">
        <v>2</v>
      </c>
      <c r="X97" t="s">
        <v>279</v>
      </c>
      <c r="Y97" t="s">
        <v>270</v>
      </c>
      <c r="BG97">
        <v>2</v>
      </c>
      <c r="BH97">
        <v>502</v>
      </c>
      <c r="BI97">
        <f>($BH$111-$BH$108)/200</f>
        <v>7.0000000000000007E-2</v>
      </c>
    </row>
    <row r="98" spans="1:61" x14ac:dyDescent="0.25">
      <c r="A98">
        <v>97</v>
      </c>
      <c r="B98">
        <v>112.59009600000002</v>
      </c>
      <c r="C98" s="3">
        <v>1</v>
      </c>
      <c r="D98">
        <v>107.04587600000001</v>
      </c>
      <c r="E98" s="2">
        <v>2</v>
      </c>
      <c r="P98">
        <v>2</v>
      </c>
      <c r="Q98" t="str">
        <f>CONCATENATE(C98,E98,G98,I98)</f>
        <v>12</v>
      </c>
      <c r="R98">
        <v>3</v>
      </c>
      <c r="X98" t="s">
        <v>279</v>
      </c>
      <c r="Y98" t="s">
        <v>271</v>
      </c>
      <c r="BG98">
        <v>3</v>
      </c>
      <c r="BH98">
        <v>507</v>
      </c>
      <c r="BI98">
        <f>($BH$112-$BH$109)/200</f>
        <v>0.08</v>
      </c>
    </row>
    <row r="99" spans="1:61" x14ac:dyDescent="0.25">
      <c r="A99">
        <v>98</v>
      </c>
      <c r="B99">
        <v>112.59894600000001</v>
      </c>
      <c r="C99" s="3">
        <v>1</v>
      </c>
      <c r="D99">
        <v>107.08504100000002</v>
      </c>
      <c r="E99" s="2">
        <v>2</v>
      </c>
      <c r="P99">
        <v>2</v>
      </c>
      <c r="Q99" t="str">
        <f>CONCATENATE(C99,E99,G99,I99)</f>
        <v>12</v>
      </c>
      <c r="R99">
        <v>4</v>
      </c>
      <c r="X99" t="s">
        <v>279</v>
      </c>
      <c r="Y99" t="s">
        <v>268</v>
      </c>
      <c r="BG99">
        <v>4</v>
      </c>
      <c r="BH99">
        <v>510</v>
      </c>
      <c r="BI99">
        <f>($BH$113-$BH$110)/200</f>
        <v>7.0000000000000007E-2</v>
      </c>
    </row>
    <row r="100" spans="1:61" x14ac:dyDescent="0.25">
      <c r="A100">
        <v>99</v>
      </c>
      <c r="D100">
        <v>107.12875000000001</v>
      </c>
      <c r="E100" s="2">
        <v>2</v>
      </c>
      <c r="P100">
        <v>1</v>
      </c>
      <c r="Q100" t="str">
        <f>CONCATENATE(C100,E100,G100,I100)</f>
        <v>2</v>
      </c>
      <c r="R100">
        <v>1</v>
      </c>
      <c r="X100" t="s">
        <v>279</v>
      </c>
      <c r="Y100" t="s">
        <v>269</v>
      </c>
      <c r="AB100" t="s">
        <v>279</v>
      </c>
      <c r="AC100" t="str">
        <f>CONCATENATE($R100,$R101,$R102,$R103)</f>
        <v>1234</v>
      </c>
      <c r="BG100">
        <v>1</v>
      </c>
      <c r="BH100">
        <v>518</v>
      </c>
      <c r="BI100">
        <f>($BH$114-$BH$111)/200</f>
        <v>0.105</v>
      </c>
    </row>
    <row r="101" spans="1:61" x14ac:dyDescent="0.25">
      <c r="A101">
        <v>100</v>
      </c>
      <c r="D101">
        <v>107.09486800000001</v>
      </c>
      <c r="E101" s="2">
        <v>2</v>
      </c>
      <c r="P101">
        <v>1</v>
      </c>
      <c r="Q101" t="str">
        <f>CONCATENATE(C101,E101,G101,I101)</f>
        <v>2</v>
      </c>
      <c r="R101">
        <v>2</v>
      </c>
      <c r="X101" t="s">
        <v>279</v>
      </c>
      <c r="Y101" t="s">
        <v>270</v>
      </c>
      <c r="BG101">
        <v>2</v>
      </c>
      <c r="BH101">
        <v>523</v>
      </c>
      <c r="BI101">
        <f>($BH$115-$BH$112)/200</f>
        <v>0.08</v>
      </c>
    </row>
    <row r="102" spans="1:61" x14ac:dyDescent="0.25">
      <c r="A102">
        <v>101</v>
      </c>
      <c r="D102">
        <v>107.059326</v>
      </c>
      <c r="E102" s="2">
        <v>2</v>
      </c>
      <c r="P102">
        <v>1</v>
      </c>
      <c r="Q102" t="str">
        <f>CONCATENATE(C102,E102,G102,I102)</f>
        <v>2</v>
      </c>
      <c r="R102">
        <v>3</v>
      </c>
      <c r="X102" t="s">
        <v>279</v>
      </c>
      <c r="Y102" t="s">
        <v>271</v>
      </c>
      <c r="BG102">
        <v>3</v>
      </c>
      <c r="BH102">
        <v>530</v>
      </c>
      <c r="BI102">
        <f>($BH$116-$BH$113)/200</f>
        <v>7.4999999999999997E-2</v>
      </c>
    </row>
    <row r="103" spans="1:61" x14ac:dyDescent="0.25">
      <c r="A103">
        <v>102</v>
      </c>
      <c r="D103">
        <v>107.11282</v>
      </c>
      <c r="E103" s="2">
        <v>2</v>
      </c>
      <c r="F103">
        <v>107.99852000000001</v>
      </c>
      <c r="G103" s="5">
        <v>3</v>
      </c>
      <c r="P103">
        <v>2</v>
      </c>
      <c r="Q103" t="str">
        <f>CONCATENATE(C103,E103,G103,I103)</f>
        <v>23</v>
      </c>
      <c r="R103">
        <v>4</v>
      </c>
      <c r="X103" t="s">
        <v>279</v>
      </c>
      <c r="Y103" t="s">
        <v>270</v>
      </c>
      <c r="BG103">
        <v>4</v>
      </c>
      <c r="BH103">
        <v>532</v>
      </c>
      <c r="BI103">
        <f>($BH$122-$BH$119)/200</f>
        <v>0.09</v>
      </c>
    </row>
    <row r="104" spans="1:61" x14ac:dyDescent="0.25">
      <c r="A104">
        <v>103</v>
      </c>
      <c r="D104">
        <v>107.03413400000001</v>
      </c>
      <c r="E104" s="2">
        <v>2</v>
      </c>
      <c r="F104">
        <v>107.952427</v>
      </c>
      <c r="G104" s="5">
        <v>3</v>
      </c>
      <c r="H104">
        <v>107.82646200000001</v>
      </c>
      <c r="I104" s="4">
        <v>4</v>
      </c>
      <c r="P104">
        <v>3</v>
      </c>
      <c r="Q104" t="str">
        <f>CONCATENATE(C104,E104,G104,I104)</f>
        <v>234</v>
      </c>
      <c r="R104">
        <v>1</v>
      </c>
      <c r="X104" t="s">
        <v>279</v>
      </c>
      <c r="Y104" t="s">
        <v>271</v>
      </c>
      <c r="AB104" t="s">
        <v>279</v>
      </c>
      <c r="AC104" t="str">
        <f>CONCATENATE($R104,$R105,$R106,$R107)</f>
        <v>1234</v>
      </c>
      <c r="BG104">
        <v>1</v>
      </c>
      <c r="BH104">
        <v>542</v>
      </c>
      <c r="BI104">
        <f>($BH$123-$BH$120)/200</f>
        <v>0.09</v>
      </c>
    </row>
    <row r="105" spans="1:61" x14ac:dyDescent="0.25">
      <c r="A105">
        <v>104</v>
      </c>
      <c r="F105">
        <v>107.94891000000001</v>
      </c>
      <c r="G105" s="5">
        <v>3</v>
      </c>
      <c r="H105">
        <v>107.806442</v>
      </c>
      <c r="I105" s="4">
        <v>4</v>
      </c>
      <c r="P105">
        <v>2</v>
      </c>
      <c r="Q105" t="str">
        <f>CONCATENATE(C105,E105,G105,I105)</f>
        <v>34</v>
      </c>
      <c r="R105">
        <v>2</v>
      </c>
      <c r="X105" t="s">
        <v>279</v>
      </c>
      <c r="Y105" t="s">
        <v>268</v>
      </c>
      <c r="BG105">
        <v>2</v>
      </c>
      <c r="BH105">
        <v>545</v>
      </c>
      <c r="BI105">
        <f>($BH$124-$BH$121)/200</f>
        <v>9.5000000000000001E-2</v>
      </c>
    </row>
    <row r="106" spans="1:61" x14ac:dyDescent="0.25">
      <c r="A106">
        <v>105</v>
      </c>
      <c r="F106">
        <v>107.91807900000001</v>
      </c>
      <c r="G106" s="5">
        <v>3</v>
      </c>
      <c r="H106">
        <v>107.79816400000001</v>
      </c>
      <c r="I106" s="4">
        <v>4</v>
      </c>
      <c r="P106">
        <v>2</v>
      </c>
      <c r="Q106" t="str">
        <f>CONCATENATE(C106,E106,G106,I106)</f>
        <v>34</v>
      </c>
      <c r="R106">
        <v>3</v>
      </c>
      <c r="X106" t="s">
        <v>279</v>
      </c>
      <c r="Y106" t="s">
        <v>269</v>
      </c>
      <c r="BG106">
        <v>3</v>
      </c>
      <c r="BH106">
        <v>553</v>
      </c>
      <c r="BI106">
        <f>($BH$125-$BH$122)/200</f>
        <v>0.1</v>
      </c>
    </row>
    <row r="107" spans="1:61" x14ac:dyDescent="0.25">
      <c r="A107">
        <v>106</v>
      </c>
      <c r="F107">
        <v>107.91104100000001</v>
      </c>
      <c r="G107" s="5">
        <v>3</v>
      </c>
      <c r="H107">
        <v>107.79061100000001</v>
      </c>
      <c r="I107" s="4">
        <v>4</v>
      </c>
      <c r="P107">
        <v>2</v>
      </c>
      <c r="Q107" t="str">
        <f>CONCATENATE(C107,E107,G107,I107)</f>
        <v>34</v>
      </c>
      <c r="R107">
        <v>4</v>
      </c>
      <c r="X107" t="s">
        <v>279</v>
      </c>
      <c r="Y107" t="s">
        <v>270</v>
      </c>
      <c r="BG107">
        <v>4</v>
      </c>
      <c r="BH107">
        <v>554</v>
      </c>
      <c r="BI107">
        <f>($BH$126-$BH$123)/200</f>
        <v>7.4999999999999997E-2</v>
      </c>
    </row>
    <row r="108" spans="1:61" x14ac:dyDescent="0.25">
      <c r="A108">
        <v>107</v>
      </c>
      <c r="F108">
        <v>107.883522</v>
      </c>
      <c r="G108" s="5">
        <v>3</v>
      </c>
      <c r="H108">
        <v>107.78295500000002</v>
      </c>
      <c r="I108" s="4">
        <v>4</v>
      </c>
      <c r="P108">
        <v>2</v>
      </c>
      <c r="Q108" t="str">
        <f>CONCATENATE(C108,E108,G108,I108)</f>
        <v>34</v>
      </c>
      <c r="R108">
        <v>1</v>
      </c>
      <c r="X108" t="s">
        <v>279</v>
      </c>
      <c r="Y108" t="s">
        <v>271</v>
      </c>
      <c r="AB108" t="s">
        <v>279</v>
      </c>
      <c r="AC108" t="str">
        <f>CONCATENATE($R108,$R109,$R110,$R111)</f>
        <v>1234</v>
      </c>
      <c r="BG108">
        <v>1</v>
      </c>
      <c r="BH108">
        <v>563</v>
      </c>
      <c r="BI108">
        <f>($BH$127-$BH$124)/200</f>
        <v>0.08</v>
      </c>
    </row>
    <row r="109" spans="1:61" x14ac:dyDescent="0.25">
      <c r="A109">
        <v>108</v>
      </c>
      <c r="F109">
        <v>107.87819300000001</v>
      </c>
      <c r="G109" s="5">
        <v>3</v>
      </c>
      <c r="H109">
        <v>107.77602400000001</v>
      </c>
      <c r="I109" s="4">
        <v>4</v>
      </c>
      <c r="P109">
        <v>2</v>
      </c>
      <c r="Q109" t="str">
        <f>CONCATENATE(C109,E109,G109,I109)</f>
        <v>34</v>
      </c>
      <c r="R109">
        <v>2</v>
      </c>
      <c r="X109" t="s">
        <v>279</v>
      </c>
      <c r="Y109" t="s">
        <v>268</v>
      </c>
      <c r="BG109">
        <v>2</v>
      </c>
      <c r="BH109">
        <v>568</v>
      </c>
      <c r="BI109">
        <f>($BH$128-$BH$125)/200</f>
        <v>8.5000000000000006E-2</v>
      </c>
    </row>
    <row r="110" spans="1:61" x14ac:dyDescent="0.25">
      <c r="A110">
        <v>109</v>
      </c>
      <c r="F110">
        <v>107.86790100000002</v>
      </c>
      <c r="G110" s="5">
        <v>3</v>
      </c>
      <c r="H110">
        <v>107.76955800000002</v>
      </c>
      <c r="I110" s="4">
        <v>4</v>
      </c>
      <c r="P110">
        <v>2</v>
      </c>
      <c r="Q110" t="str">
        <f>CONCATENATE(C110,E110,G110,I110)</f>
        <v>34</v>
      </c>
      <c r="R110">
        <v>3</v>
      </c>
      <c r="X110" t="s">
        <v>279</v>
      </c>
      <c r="Y110" t="s">
        <v>269</v>
      </c>
      <c r="BG110">
        <v>3</v>
      </c>
      <c r="BH110">
        <v>575</v>
      </c>
      <c r="BI110">
        <f>($BH$129-$BH$126)/200</f>
        <v>9.5000000000000001E-2</v>
      </c>
    </row>
    <row r="111" spans="1:61" x14ac:dyDescent="0.25">
      <c r="A111">
        <v>110</v>
      </c>
      <c r="F111">
        <v>107.99852000000001</v>
      </c>
      <c r="G111" s="5">
        <v>3</v>
      </c>
      <c r="H111">
        <v>107.80592300000001</v>
      </c>
      <c r="I111" s="4">
        <v>4</v>
      </c>
      <c r="P111">
        <v>2</v>
      </c>
      <c r="Q111" t="str">
        <f>CONCATENATE(C111,E111,G111,I111)</f>
        <v>34</v>
      </c>
      <c r="R111">
        <v>4</v>
      </c>
      <c r="X111" t="s">
        <v>279</v>
      </c>
      <c r="Y111" t="s">
        <v>270</v>
      </c>
      <c r="BG111">
        <v>4</v>
      </c>
      <c r="BH111">
        <v>577</v>
      </c>
      <c r="BI111">
        <f>($BH$130-$BH$127)/200</f>
        <v>7.0000000000000007E-2</v>
      </c>
    </row>
    <row r="112" spans="1:61" x14ac:dyDescent="0.25">
      <c r="A112">
        <v>111</v>
      </c>
      <c r="H112">
        <v>107.82646200000001</v>
      </c>
      <c r="I112" s="4">
        <v>4</v>
      </c>
      <c r="P112">
        <v>1</v>
      </c>
      <c r="Q112" t="str">
        <f>CONCATENATE(C112,E112,G112,I112)</f>
        <v>4</v>
      </c>
      <c r="R112">
        <v>1</v>
      </c>
      <c r="X112" t="s">
        <v>279</v>
      </c>
      <c r="Y112" t="s">
        <v>271</v>
      </c>
      <c r="AB112" t="s">
        <v>279</v>
      </c>
      <c r="AC112" t="str">
        <f>CONCATENATE($R112,$R113,$R114,$R115)</f>
        <v>1234</v>
      </c>
      <c r="BG112">
        <v>1</v>
      </c>
      <c r="BH112">
        <v>584</v>
      </c>
      <c r="BI112">
        <f>($BH$131-$BH$128)/200</f>
        <v>8.5000000000000006E-2</v>
      </c>
    </row>
    <row r="113" spans="1:61" x14ac:dyDescent="0.25">
      <c r="A113">
        <v>112</v>
      </c>
      <c r="P113">
        <v>0</v>
      </c>
      <c r="Q113" t="str">
        <f>CONCATENATE(C113,E113,G113,I113)</f>
        <v/>
      </c>
      <c r="R113">
        <v>2</v>
      </c>
      <c r="X113" t="s">
        <v>279</v>
      </c>
      <c r="Y113" t="s">
        <v>268</v>
      </c>
      <c r="BG113">
        <v>2</v>
      </c>
      <c r="BH113">
        <v>589</v>
      </c>
      <c r="BI113">
        <f>($BH$132-$BH$129)/200</f>
        <v>8.5000000000000006E-2</v>
      </c>
    </row>
    <row r="114" spans="1:61" x14ac:dyDescent="0.25">
      <c r="A114">
        <v>113</v>
      </c>
      <c r="B114">
        <v>86.814533000000011</v>
      </c>
      <c r="C114" s="3">
        <v>1</v>
      </c>
      <c r="P114">
        <v>1</v>
      </c>
      <c r="Q114" t="str">
        <f>CONCATENATE(C114,E114,G114,I114)</f>
        <v>1</v>
      </c>
      <c r="R114">
        <v>3</v>
      </c>
      <c r="X114" t="s">
        <v>279</v>
      </c>
      <c r="Y114" t="s">
        <v>269</v>
      </c>
      <c r="BG114">
        <v>3</v>
      </c>
      <c r="BH114">
        <v>598</v>
      </c>
      <c r="BI114">
        <f>($BH$133-$BH$130)/200</f>
        <v>0.1</v>
      </c>
    </row>
    <row r="115" spans="1:61" x14ac:dyDescent="0.25">
      <c r="A115">
        <v>114</v>
      </c>
      <c r="B115">
        <v>86.781788000000006</v>
      </c>
      <c r="C115" s="3">
        <v>1</v>
      </c>
      <c r="P115">
        <v>1</v>
      </c>
      <c r="Q115" t="str">
        <f>CONCATENATE(C115,E115,G115,I115)</f>
        <v>1</v>
      </c>
      <c r="R115">
        <v>4</v>
      </c>
      <c r="X115" t="s">
        <v>279</v>
      </c>
      <c r="Y115" t="s">
        <v>270</v>
      </c>
      <c r="BG115">
        <v>4</v>
      </c>
      <c r="BH115">
        <v>600</v>
      </c>
      <c r="BI115">
        <f>($BH$134-$BH$131)/200</f>
        <v>5.5E-2</v>
      </c>
    </row>
    <row r="116" spans="1:61" x14ac:dyDescent="0.25">
      <c r="A116">
        <v>115</v>
      </c>
      <c r="B116">
        <v>86.806774000000004</v>
      </c>
      <c r="C116" s="3">
        <v>1</v>
      </c>
      <c r="P116">
        <v>1</v>
      </c>
      <c r="Q116" t="str">
        <f>CONCATENATE(C116,E116,G116,I116)</f>
        <v>1</v>
      </c>
      <c r="R116">
        <v>1</v>
      </c>
      <c r="X116" t="s">
        <v>279</v>
      </c>
      <c r="Y116" t="s">
        <v>271</v>
      </c>
      <c r="BG116">
        <v>1</v>
      </c>
      <c r="BH116">
        <v>604</v>
      </c>
      <c r="BI116">
        <f>($BH$135-$BH$132)/200</f>
        <v>0.08</v>
      </c>
    </row>
    <row r="117" spans="1:61" x14ac:dyDescent="0.25">
      <c r="A117">
        <v>116</v>
      </c>
      <c r="B117">
        <v>86.843296000000009</v>
      </c>
      <c r="C117" s="3">
        <v>1</v>
      </c>
      <c r="P117">
        <v>1</v>
      </c>
      <c r="Q117" t="str">
        <f>CONCATENATE(C117,E117,G117,I117)</f>
        <v>1</v>
      </c>
      <c r="R117" t="s">
        <v>22</v>
      </c>
      <c r="X117" t="s">
        <v>279</v>
      </c>
      <c r="Y117" t="s">
        <v>268</v>
      </c>
      <c r="BG117" t="s">
        <v>22</v>
      </c>
      <c r="BH117">
        <v>605</v>
      </c>
      <c r="BI117">
        <f>($BH$136-$BH$133)/200</f>
        <v>0.08</v>
      </c>
    </row>
    <row r="118" spans="1:61" x14ac:dyDescent="0.25">
      <c r="A118">
        <v>117</v>
      </c>
      <c r="B118">
        <v>86.868231000000009</v>
      </c>
      <c r="C118" s="3">
        <v>1</v>
      </c>
      <c r="D118">
        <v>83.456144000000009</v>
      </c>
      <c r="E118" s="2">
        <v>2</v>
      </c>
      <c r="P118">
        <v>2</v>
      </c>
      <c r="Q118" t="str">
        <f>CONCATENATE(C118,E118,G118,I118)</f>
        <v>12</v>
      </c>
      <c r="R118" t="s">
        <v>22</v>
      </c>
      <c r="X118" t="s">
        <v>279</v>
      </c>
      <c r="Y118" t="s">
        <v>269</v>
      </c>
      <c r="BG118" t="s">
        <v>22</v>
      </c>
      <c r="BH118">
        <v>608</v>
      </c>
      <c r="BI118">
        <f>($BH$137-$BH$134)/200</f>
        <v>0.1</v>
      </c>
    </row>
    <row r="119" spans="1:61" x14ac:dyDescent="0.25">
      <c r="A119">
        <v>118</v>
      </c>
      <c r="B119">
        <v>86.842520000000007</v>
      </c>
      <c r="C119" s="3">
        <v>1</v>
      </c>
      <c r="D119">
        <v>83.437986000000009</v>
      </c>
      <c r="E119" s="2">
        <v>2</v>
      </c>
      <c r="P119">
        <v>2</v>
      </c>
      <c r="Q119" t="str">
        <f>CONCATENATE(C119,E119,G119,I119)</f>
        <v>12</v>
      </c>
      <c r="R119">
        <v>1</v>
      </c>
      <c r="X119" t="s">
        <v>279</v>
      </c>
      <c r="Y119" t="s">
        <v>270</v>
      </c>
      <c r="AB119" t="s">
        <v>279</v>
      </c>
      <c r="AC119" t="str">
        <f>CONCATENATE($R119,$R120,$R121,$R122)</f>
        <v>1234</v>
      </c>
      <c r="BG119">
        <v>1</v>
      </c>
      <c r="BH119">
        <v>609</v>
      </c>
      <c r="BI119">
        <f>($BH$138-$BH$135)/200</f>
        <v>0.06</v>
      </c>
    </row>
    <row r="120" spans="1:61" x14ac:dyDescent="0.25">
      <c r="A120">
        <v>119</v>
      </c>
      <c r="B120">
        <v>86.793116000000012</v>
      </c>
      <c r="C120" s="3">
        <v>1</v>
      </c>
      <c r="D120">
        <v>83.404101000000011</v>
      </c>
      <c r="E120" s="2">
        <v>2</v>
      </c>
      <c r="P120">
        <v>2</v>
      </c>
      <c r="Q120" t="str">
        <f>CONCATENATE(C120,E120,G120,I120)</f>
        <v>12</v>
      </c>
      <c r="R120">
        <v>2</v>
      </c>
      <c r="X120" t="s">
        <v>279</v>
      </c>
      <c r="Y120" t="s">
        <v>271</v>
      </c>
      <c r="BG120">
        <v>2</v>
      </c>
      <c r="BH120">
        <v>617</v>
      </c>
      <c r="BI120">
        <f>($BH$139-$BH$136)/200</f>
        <v>0.08</v>
      </c>
    </row>
    <row r="121" spans="1:61" x14ac:dyDescent="0.25">
      <c r="A121">
        <v>120</v>
      </c>
      <c r="B121">
        <v>86.858194000000012</v>
      </c>
      <c r="C121" s="3">
        <v>1</v>
      </c>
      <c r="D121">
        <v>83.390341000000006</v>
      </c>
      <c r="E121" s="2">
        <v>2</v>
      </c>
      <c r="P121">
        <v>2</v>
      </c>
      <c r="Q121" t="str">
        <f>CONCATENATE(C121,E121,G121,I121)</f>
        <v>12</v>
      </c>
      <c r="R121">
        <v>3</v>
      </c>
      <c r="X121" t="s">
        <v>279</v>
      </c>
      <c r="Y121" t="s">
        <v>268</v>
      </c>
      <c r="BG121">
        <v>3</v>
      </c>
      <c r="BH121">
        <v>622</v>
      </c>
      <c r="BI121">
        <f>($BH$140-$BH$137)/200</f>
        <v>7.0000000000000007E-2</v>
      </c>
    </row>
    <row r="122" spans="1:61" x14ac:dyDescent="0.25">
      <c r="A122">
        <v>121</v>
      </c>
      <c r="B122">
        <v>86.814533000000011</v>
      </c>
      <c r="C122" s="3">
        <v>1</v>
      </c>
      <c r="D122">
        <v>83.397791000000012</v>
      </c>
      <c r="E122" s="2">
        <v>2</v>
      </c>
      <c r="P122">
        <v>2</v>
      </c>
      <c r="Q122" t="str">
        <f>CONCATENATE(C122,E122,G122,I122)</f>
        <v>12</v>
      </c>
      <c r="R122">
        <v>4</v>
      </c>
      <c r="X122" t="s">
        <v>279</v>
      </c>
      <c r="Y122" t="s">
        <v>269</v>
      </c>
      <c r="BG122">
        <v>4</v>
      </c>
      <c r="BH122">
        <v>627</v>
      </c>
      <c r="BI122">
        <f>($BH$141-$BH$138)/200</f>
        <v>9.5000000000000001E-2</v>
      </c>
    </row>
    <row r="123" spans="1:61" x14ac:dyDescent="0.25">
      <c r="A123">
        <v>122</v>
      </c>
      <c r="D123">
        <v>83.410620000000009</v>
      </c>
      <c r="E123" s="2">
        <v>2</v>
      </c>
      <c r="P123">
        <v>1</v>
      </c>
      <c r="Q123" t="str">
        <f>CONCATENATE(C123,E123,G123,I123)</f>
        <v>2</v>
      </c>
      <c r="R123">
        <v>1</v>
      </c>
      <c r="X123" t="s">
        <v>279</v>
      </c>
      <c r="Y123" t="s">
        <v>270</v>
      </c>
      <c r="AB123" t="s">
        <v>279</v>
      </c>
      <c r="AC123" t="str">
        <f>CONCATENATE($R123,$R124,$R125,$R126)</f>
        <v>1234</v>
      </c>
      <c r="BG123">
        <v>1</v>
      </c>
      <c r="BH123">
        <v>635</v>
      </c>
      <c r="BI123">
        <f>($BH$142-$BH$139)/200</f>
        <v>0.05</v>
      </c>
    </row>
    <row r="124" spans="1:61" x14ac:dyDescent="0.25">
      <c r="A124">
        <v>123</v>
      </c>
      <c r="D124">
        <v>83.391739000000001</v>
      </c>
      <c r="E124" s="2">
        <v>2</v>
      </c>
      <c r="P124">
        <v>1</v>
      </c>
      <c r="Q124" t="str">
        <f>CONCATENATE(C124,E124,G124,I124)</f>
        <v>2</v>
      </c>
      <c r="R124">
        <v>2</v>
      </c>
      <c r="X124" t="s">
        <v>279</v>
      </c>
      <c r="Y124" t="s">
        <v>271</v>
      </c>
      <c r="BG124">
        <v>2</v>
      </c>
      <c r="BH124">
        <v>641</v>
      </c>
      <c r="BI124">
        <f>($BH$143-$BH$140)/200</f>
        <v>8.5000000000000006E-2</v>
      </c>
    </row>
    <row r="125" spans="1:61" x14ac:dyDescent="0.25">
      <c r="A125">
        <v>124</v>
      </c>
      <c r="D125">
        <v>83.456144000000009</v>
      </c>
      <c r="E125" s="2">
        <v>2</v>
      </c>
      <c r="F125">
        <v>83.530586</v>
      </c>
      <c r="G125" s="5">
        <v>3</v>
      </c>
      <c r="H125">
        <v>83.36587200000001</v>
      </c>
      <c r="I125" s="4">
        <v>4</v>
      </c>
      <c r="P125">
        <v>3</v>
      </c>
      <c r="Q125" t="str">
        <f>CONCATENATE(C125,E125,G125,I125)</f>
        <v>234</v>
      </c>
      <c r="R125">
        <v>3</v>
      </c>
      <c r="X125" t="s">
        <v>279</v>
      </c>
      <c r="Y125" t="s">
        <v>268</v>
      </c>
      <c r="BG125">
        <v>3</v>
      </c>
      <c r="BH125">
        <v>647</v>
      </c>
      <c r="BI125">
        <f>($BH$144-$BH$141)/200</f>
        <v>6.5000000000000002E-2</v>
      </c>
    </row>
    <row r="126" spans="1:61" x14ac:dyDescent="0.25">
      <c r="A126">
        <v>125</v>
      </c>
      <c r="F126">
        <v>83.533329000000009</v>
      </c>
      <c r="G126" s="5">
        <v>3</v>
      </c>
      <c r="H126">
        <v>83.386876000000001</v>
      </c>
      <c r="I126" s="4">
        <v>4</v>
      </c>
      <c r="P126">
        <v>2</v>
      </c>
      <c r="Q126" t="str">
        <f>CONCATENATE(C126,E126,G126,I126)</f>
        <v>34</v>
      </c>
      <c r="R126">
        <v>4</v>
      </c>
      <c r="X126" t="s">
        <v>279</v>
      </c>
      <c r="Y126" t="s">
        <v>269</v>
      </c>
      <c r="BG126">
        <v>4</v>
      </c>
      <c r="BH126">
        <v>650</v>
      </c>
      <c r="BI126">
        <f>($BH$145-$BH$142)/200</f>
        <v>0.1</v>
      </c>
    </row>
    <row r="127" spans="1:61" x14ac:dyDescent="0.25">
      <c r="A127">
        <v>126</v>
      </c>
      <c r="F127">
        <v>83.562195000000003</v>
      </c>
      <c r="G127" s="5">
        <v>3</v>
      </c>
      <c r="H127">
        <v>83.375804000000002</v>
      </c>
      <c r="I127" s="4">
        <v>4</v>
      </c>
      <c r="P127">
        <v>2</v>
      </c>
      <c r="Q127" t="str">
        <f>CONCATENATE(C127,E127,G127,I127)</f>
        <v>34</v>
      </c>
      <c r="R127">
        <v>1</v>
      </c>
      <c r="X127" t="s">
        <v>279</v>
      </c>
      <c r="Y127" t="s">
        <v>270</v>
      </c>
      <c r="AB127" t="s">
        <v>279</v>
      </c>
      <c r="AC127" t="str">
        <f>CONCATENATE($R127,$R128,$R129,$R130)</f>
        <v>1234</v>
      </c>
      <c r="BG127">
        <v>1</v>
      </c>
      <c r="BH127">
        <v>657</v>
      </c>
      <c r="BI127">
        <f>($BH$146-$BH$143)/200</f>
        <v>5.5E-2</v>
      </c>
    </row>
    <row r="128" spans="1:61" x14ac:dyDescent="0.25">
      <c r="A128">
        <v>127</v>
      </c>
      <c r="F128">
        <v>83.553969000000009</v>
      </c>
      <c r="G128" s="5">
        <v>3</v>
      </c>
      <c r="H128">
        <v>83.294223000000002</v>
      </c>
      <c r="I128" s="4">
        <v>4</v>
      </c>
      <c r="P128">
        <v>2</v>
      </c>
      <c r="Q128" t="str">
        <f>CONCATENATE(C128,E128,G128,I128)</f>
        <v>34</v>
      </c>
      <c r="R128">
        <v>2</v>
      </c>
      <c r="X128" t="s">
        <v>279</v>
      </c>
      <c r="Y128" t="s">
        <v>271</v>
      </c>
      <c r="BG128">
        <v>2</v>
      </c>
      <c r="BH128">
        <v>664</v>
      </c>
      <c r="BI128">
        <f>($BH$147-$BH$144)/200</f>
        <v>0.08</v>
      </c>
    </row>
    <row r="129" spans="1:61" x14ac:dyDescent="0.25">
      <c r="A129">
        <v>128</v>
      </c>
      <c r="F129">
        <v>83.591786000000013</v>
      </c>
      <c r="G129" s="5">
        <v>3</v>
      </c>
      <c r="H129">
        <v>83.324797000000004</v>
      </c>
      <c r="I129" s="4">
        <v>4</v>
      </c>
      <c r="P129">
        <v>2</v>
      </c>
      <c r="Q129" t="str">
        <f>CONCATENATE(C129,E129,G129,I129)</f>
        <v>34</v>
      </c>
      <c r="R129">
        <v>3</v>
      </c>
      <c r="X129" t="s">
        <v>279</v>
      </c>
      <c r="Y129" t="s">
        <v>268</v>
      </c>
      <c r="BG129">
        <v>3</v>
      </c>
      <c r="BH129">
        <v>669</v>
      </c>
      <c r="BI129">
        <f>($BH$148-$BH$145)/200</f>
        <v>0.06</v>
      </c>
    </row>
    <row r="130" spans="1:61" x14ac:dyDescent="0.25">
      <c r="A130">
        <v>129</v>
      </c>
      <c r="F130">
        <v>83.517292000000012</v>
      </c>
      <c r="G130" s="5">
        <v>3</v>
      </c>
      <c r="H130">
        <v>83.298465000000007</v>
      </c>
      <c r="I130" s="4">
        <v>4</v>
      </c>
      <c r="P130">
        <v>2</v>
      </c>
      <c r="Q130" t="str">
        <f>CONCATENATE(C130,E130,G130,I130)</f>
        <v>34</v>
      </c>
      <c r="R130">
        <v>4</v>
      </c>
      <c r="X130" t="s">
        <v>279</v>
      </c>
      <c r="Y130" t="s">
        <v>269</v>
      </c>
      <c r="BG130">
        <v>4</v>
      </c>
      <c r="BH130">
        <v>671</v>
      </c>
      <c r="BI130">
        <f>($BH$149-$BH$146)/200</f>
        <v>0.1</v>
      </c>
    </row>
    <row r="131" spans="1:61" x14ac:dyDescent="0.25">
      <c r="A131">
        <v>130</v>
      </c>
      <c r="F131">
        <v>83.494478000000001</v>
      </c>
      <c r="G131" s="5">
        <v>3</v>
      </c>
      <c r="H131">
        <v>83.304673000000008</v>
      </c>
      <c r="I131" s="4">
        <v>4</v>
      </c>
      <c r="P131">
        <v>2</v>
      </c>
      <c r="Q131" t="str">
        <f>CONCATENATE(C131,E131,G131,I131)</f>
        <v>34</v>
      </c>
      <c r="R131">
        <v>1</v>
      </c>
      <c r="X131" t="s">
        <v>279</v>
      </c>
      <c r="Y131" t="s">
        <v>270</v>
      </c>
      <c r="AB131" t="s">
        <v>279</v>
      </c>
      <c r="AC131" t="str">
        <f>CONCATENATE($R131,$R132,$R133,$R134)</f>
        <v>1234</v>
      </c>
      <c r="BG131">
        <v>1</v>
      </c>
      <c r="BH131">
        <v>681</v>
      </c>
      <c r="BI131">
        <f>($BH$150-$BH$147)/200</f>
        <v>7.4999999999999997E-2</v>
      </c>
    </row>
    <row r="132" spans="1:61" x14ac:dyDescent="0.25">
      <c r="A132">
        <v>131</v>
      </c>
      <c r="F132">
        <v>83.507823999999999</v>
      </c>
      <c r="G132" s="5">
        <v>3</v>
      </c>
      <c r="H132">
        <v>83.325315000000003</v>
      </c>
      <c r="I132" s="4">
        <v>4</v>
      </c>
      <c r="P132">
        <v>2</v>
      </c>
      <c r="Q132" t="str">
        <f>CONCATENATE(C132,E132,G132,I132)</f>
        <v>34</v>
      </c>
      <c r="R132">
        <v>2</v>
      </c>
      <c r="X132" t="s">
        <v>279</v>
      </c>
      <c r="Y132" t="s">
        <v>271</v>
      </c>
      <c r="BG132">
        <v>2</v>
      </c>
      <c r="BH132">
        <v>686</v>
      </c>
      <c r="BI132">
        <f>($BH$151-$BH$148)/200</f>
        <v>8.5000000000000006E-2</v>
      </c>
    </row>
    <row r="133" spans="1:61" x14ac:dyDescent="0.25">
      <c r="A133">
        <v>132</v>
      </c>
      <c r="B133">
        <v>67.978752000000014</v>
      </c>
      <c r="C133" s="3">
        <v>1</v>
      </c>
      <c r="F133">
        <v>83.384858000000008</v>
      </c>
      <c r="G133" s="5">
        <v>3</v>
      </c>
      <c r="H133">
        <v>83.291844000000012</v>
      </c>
      <c r="I133" s="4">
        <v>4</v>
      </c>
      <c r="P133">
        <v>3</v>
      </c>
      <c r="Q133" t="str">
        <f>CONCATENATE(C133,E133,G133,I133)</f>
        <v>134</v>
      </c>
      <c r="R133">
        <v>3</v>
      </c>
      <c r="X133" t="s">
        <v>279</v>
      </c>
      <c r="Y133" t="s">
        <v>268</v>
      </c>
      <c r="BG133">
        <v>3</v>
      </c>
      <c r="BH133">
        <v>691</v>
      </c>
      <c r="BI133">
        <f>($BH$152-$BH$149)/200</f>
        <v>6.5000000000000002E-2</v>
      </c>
    </row>
    <row r="134" spans="1:61" x14ac:dyDescent="0.25">
      <c r="A134">
        <v>133</v>
      </c>
      <c r="B134">
        <v>67.978752000000014</v>
      </c>
      <c r="C134" s="3">
        <v>1</v>
      </c>
      <c r="F134">
        <v>83.530586</v>
      </c>
      <c r="G134" s="5">
        <v>3</v>
      </c>
      <c r="H134">
        <v>83.36587200000001</v>
      </c>
      <c r="I134" s="4">
        <v>4</v>
      </c>
      <c r="P134">
        <v>3</v>
      </c>
      <c r="Q134" t="str">
        <f>CONCATENATE(C134,E134,G134,I134)</f>
        <v>134</v>
      </c>
      <c r="R134">
        <v>4</v>
      </c>
      <c r="X134" t="s">
        <v>279</v>
      </c>
      <c r="Y134" t="s">
        <v>269</v>
      </c>
      <c r="BG134">
        <v>4</v>
      </c>
      <c r="BH134">
        <v>692</v>
      </c>
      <c r="BI134">
        <f>($BH$153-$BH$150)/200</f>
        <v>9.5000000000000001E-2</v>
      </c>
    </row>
    <row r="135" spans="1:61" x14ac:dyDescent="0.25">
      <c r="A135">
        <v>134</v>
      </c>
      <c r="B135">
        <v>67.978752000000014</v>
      </c>
      <c r="C135" s="3">
        <v>1</v>
      </c>
      <c r="P135">
        <v>1</v>
      </c>
      <c r="Q135" t="str">
        <f>CONCATENATE(C135,E135,G135,I135)</f>
        <v>1</v>
      </c>
      <c r="R135">
        <v>1</v>
      </c>
      <c r="X135" t="s">
        <v>279</v>
      </c>
      <c r="Y135" t="s">
        <v>270</v>
      </c>
      <c r="AB135" t="s">
        <v>279</v>
      </c>
      <c r="AC135" t="str">
        <f>CONCATENATE($R135,$R136,$R137,$R138)</f>
        <v>1234</v>
      </c>
      <c r="BG135">
        <v>1</v>
      </c>
      <c r="BH135">
        <v>702</v>
      </c>
      <c r="BI135">
        <f>($BH$154-$BH$151)/200</f>
        <v>8.5000000000000006E-2</v>
      </c>
    </row>
    <row r="136" spans="1:61" x14ac:dyDescent="0.25">
      <c r="A136">
        <v>135</v>
      </c>
      <c r="B136">
        <v>67.978752000000014</v>
      </c>
      <c r="C136" s="3">
        <v>1</v>
      </c>
      <c r="P136">
        <v>1</v>
      </c>
      <c r="Q136" t="str">
        <f>CONCATENATE(C136,E136,G136,I136)</f>
        <v>1</v>
      </c>
      <c r="R136">
        <v>2</v>
      </c>
      <c r="X136" t="s">
        <v>279</v>
      </c>
      <c r="Y136" t="s">
        <v>271</v>
      </c>
      <c r="BG136">
        <v>2</v>
      </c>
      <c r="BH136">
        <v>707</v>
      </c>
      <c r="BI136">
        <f>($BH$155-$BH$152)/200</f>
        <v>0.09</v>
      </c>
    </row>
    <row r="137" spans="1:61" x14ac:dyDescent="0.25">
      <c r="A137">
        <v>136</v>
      </c>
      <c r="B137">
        <v>67.978752000000014</v>
      </c>
      <c r="C137" s="3">
        <v>1</v>
      </c>
      <c r="P137">
        <v>1</v>
      </c>
      <c r="Q137" t="str">
        <f>CONCATENATE(C137,E137,G137,I137)</f>
        <v>1</v>
      </c>
      <c r="R137">
        <v>3</v>
      </c>
      <c r="X137" t="s">
        <v>276</v>
      </c>
      <c r="Y137" t="s">
        <v>260</v>
      </c>
      <c r="BG137">
        <v>3</v>
      </c>
      <c r="BH137">
        <v>712</v>
      </c>
      <c r="BI137">
        <f>($BH$161-$BH$158)/200</f>
        <v>9.5000000000000001E-2</v>
      </c>
    </row>
    <row r="138" spans="1:61" x14ac:dyDescent="0.25">
      <c r="A138">
        <v>137</v>
      </c>
      <c r="B138">
        <v>67.978752000000014</v>
      </c>
      <c r="C138" s="3">
        <v>1</v>
      </c>
      <c r="P138">
        <v>1</v>
      </c>
      <c r="Q138" t="str">
        <f>CONCATENATE(C138,E138,G138,I138)</f>
        <v>1</v>
      </c>
      <c r="R138">
        <v>4</v>
      </c>
      <c r="X138" t="s">
        <v>276</v>
      </c>
      <c r="Y138" t="s">
        <v>261</v>
      </c>
      <c r="BG138">
        <v>4</v>
      </c>
      <c r="BH138">
        <v>714</v>
      </c>
      <c r="BI138">
        <f>($BH$162-$BH$159)/200</f>
        <v>0.11</v>
      </c>
    </row>
    <row r="139" spans="1:61" x14ac:dyDescent="0.25">
      <c r="A139">
        <v>138</v>
      </c>
      <c r="B139">
        <v>67.978752000000014</v>
      </c>
      <c r="C139" s="3">
        <v>1</v>
      </c>
      <c r="D139">
        <v>63.36635900000001</v>
      </c>
      <c r="E139" s="2">
        <v>2</v>
      </c>
      <c r="P139">
        <v>2</v>
      </c>
      <c r="Q139" t="str">
        <f>CONCATENATE(C139,E139,G139,I139)</f>
        <v>12</v>
      </c>
      <c r="R139">
        <v>1</v>
      </c>
      <c r="X139" t="s">
        <v>276</v>
      </c>
      <c r="Y139" t="s">
        <v>274</v>
      </c>
      <c r="AB139" t="s">
        <v>279</v>
      </c>
      <c r="AC139" t="str">
        <f>CONCATENATE($R139,$R140,$R141,$R142)</f>
        <v>1234</v>
      </c>
      <c r="BG139">
        <v>1</v>
      </c>
      <c r="BH139">
        <v>723</v>
      </c>
      <c r="BI139">
        <f>($BH$163-$BH$160)/200</f>
        <v>0.11</v>
      </c>
    </row>
    <row r="140" spans="1:61" x14ac:dyDescent="0.25">
      <c r="A140">
        <v>139</v>
      </c>
      <c r="B140">
        <v>67.978752000000014</v>
      </c>
      <c r="C140" s="3">
        <v>1</v>
      </c>
      <c r="D140">
        <v>63.391277000000009</v>
      </c>
      <c r="E140" s="2">
        <v>2</v>
      </c>
      <c r="P140">
        <v>2</v>
      </c>
      <c r="Q140" t="str">
        <f>CONCATENATE(C140,E140,G140,I140)</f>
        <v>12</v>
      </c>
      <c r="R140">
        <v>2</v>
      </c>
      <c r="X140" t="s">
        <v>276</v>
      </c>
      <c r="Y140" t="s">
        <v>259</v>
      </c>
      <c r="BG140">
        <v>2</v>
      </c>
      <c r="BH140">
        <v>726</v>
      </c>
      <c r="BI140">
        <f>($BH$164-$BH$161)/200</f>
        <v>0.09</v>
      </c>
    </row>
    <row r="141" spans="1:61" x14ac:dyDescent="0.25">
      <c r="A141">
        <v>140</v>
      </c>
      <c r="B141">
        <v>67.978752000000014</v>
      </c>
      <c r="C141" s="3">
        <v>1</v>
      </c>
      <c r="D141">
        <v>63.372417000000013</v>
      </c>
      <c r="E141" s="2">
        <v>2</v>
      </c>
      <c r="P141">
        <v>2</v>
      </c>
      <c r="Q141" t="str">
        <f>CONCATENATE(C141,E141,G141,I141)</f>
        <v>12</v>
      </c>
      <c r="R141">
        <v>3</v>
      </c>
      <c r="X141" t="s">
        <v>276</v>
      </c>
      <c r="Y141" t="s">
        <v>260</v>
      </c>
      <c r="BG141">
        <v>3</v>
      </c>
      <c r="BH141">
        <v>733</v>
      </c>
      <c r="BI141">
        <f>($BH$165-$BH$162)/200</f>
        <v>7.0000000000000007E-2</v>
      </c>
    </row>
    <row r="142" spans="1:61" x14ac:dyDescent="0.25">
      <c r="A142">
        <v>141</v>
      </c>
      <c r="B142">
        <v>67.978752000000014</v>
      </c>
      <c r="C142" s="3">
        <v>1</v>
      </c>
      <c r="D142">
        <v>63.382934000000013</v>
      </c>
      <c r="E142" s="2">
        <v>2</v>
      </c>
      <c r="P142">
        <v>2</v>
      </c>
      <c r="Q142" t="str">
        <f>CONCATENATE(C142,E142,G142,I142)</f>
        <v>12</v>
      </c>
      <c r="R142">
        <v>4</v>
      </c>
      <c r="X142" t="s">
        <v>276</v>
      </c>
      <c r="Y142" t="s">
        <v>261</v>
      </c>
      <c r="BG142">
        <v>4</v>
      </c>
      <c r="BH142">
        <v>733</v>
      </c>
      <c r="BI142">
        <f>($BH$166-$BH$163)/200</f>
        <v>0.09</v>
      </c>
    </row>
    <row r="143" spans="1:61" x14ac:dyDescent="0.25">
      <c r="A143">
        <v>142</v>
      </c>
      <c r="D143">
        <v>63.383468000000015</v>
      </c>
      <c r="E143" s="2">
        <v>2</v>
      </c>
      <c r="P143">
        <v>1</v>
      </c>
      <c r="Q143" t="str">
        <f>CONCATENATE(C143,E143,G143,I143)</f>
        <v>2</v>
      </c>
      <c r="R143">
        <v>1</v>
      </c>
      <c r="X143" t="s">
        <v>276</v>
      </c>
      <c r="Y143" t="s">
        <v>274</v>
      </c>
      <c r="AB143" t="s">
        <v>279</v>
      </c>
      <c r="AC143" t="str">
        <f>CONCATENATE($R143,$R144,$R145,$R146)</f>
        <v>1234</v>
      </c>
      <c r="BG143">
        <v>1</v>
      </c>
      <c r="BH143">
        <v>743</v>
      </c>
      <c r="BI143">
        <f>($BH$167-$BH$164)/200</f>
        <v>0.1</v>
      </c>
    </row>
    <row r="144" spans="1:61" x14ac:dyDescent="0.25">
      <c r="A144">
        <v>143</v>
      </c>
      <c r="D144">
        <v>63.380645000000008</v>
      </c>
      <c r="E144" s="2">
        <v>2</v>
      </c>
      <c r="P144">
        <v>1</v>
      </c>
      <c r="Q144" t="str">
        <f>CONCATENATE(C144,E144,G144,I144)</f>
        <v>2</v>
      </c>
      <c r="R144">
        <v>2</v>
      </c>
      <c r="X144" t="s">
        <v>276</v>
      </c>
      <c r="Y144" t="s">
        <v>259</v>
      </c>
      <c r="BG144">
        <v>2</v>
      </c>
      <c r="BH144">
        <v>746</v>
      </c>
      <c r="BI144">
        <f>($BH$168-$BH$165)/200</f>
        <v>8.5000000000000006E-2</v>
      </c>
    </row>
    <row r="145" spans="1:61" x14ac:dyDescent="0.25">
      <c r="A145">
        <v>144</v>
      </c>
      <c r="D145">
        <v>63.338096000000014</v>
      </c>
      <c r="E145" s="2">
        <v>2</v>
      </c>
      <c r="P145">
        <v>1</v>
      </c>
      <c r="Q145" t="str">
        <f>CONCATENATE(C145,E145,G145,I145)</f>
        <v>2</v>
      </c>
      <c r="R145">
        <v>3</v>
      </c>
      <c r="X145" t="s">
        <v>276</v>
      </c>
      <c r="Y145" t="s">
        <v>260</v>
      </c>
      <c r="BG145">
        <v>3</v>
      </c>
      <c r="BH145">
        <v>753</v>
      </c>
      <c r="BI145">
        <f>($BH$169-$BH$166)/200</f>
        <v>7.4999999999999997E-2</v>
      </c>
    </row>
    <row r="146" spans="1:61" x14ac:dyDescent="0.25">
      <c r="A146">
        <v>145</v>
      </c>
      <c r="D146">
        <v>63.296073000000014</v>
      </c>
      <c r="E146" s="2">
        <v>2</v>
      </c>
      <c r="P146">
        <v>1</v>
      </c>
      <c r="Q146" t="str">
        <f>CONCATENATE(C146,E146,G146,I146)</f>
        <v>2</v>
      </c>
      <c r="R146">
        <v>4</v>
      </c>
      <c r="X146" t="s">
        <v>276</v>
      </c>
      <c r="Y146" t="s">
        <v>261</v>
      </c>
      <c r="BG146">
        <v>4</v>
      </c>
      <c r="BH146">
        <v>754</v>
      </c>
      <c r="BI146">
        <f>($BH$170-$BH$167)/200</f>
        <v>7.4999999999999997E-2</v>
      </c>
    </row>
    <row r="147" spans="1:61" x14ac:dyDescent="0.25">
      <c r="A147">
        <v>146</v>
      </c>
      <c r="D147">
        <v>63.36635900000001</v>
      </c>
      <c r="E147" s="2">
        <v>2</v>
      </c>
      <c r="F147">
        <v>63.718208000000011</v>
      </c>
      <c r="G147" s="5">
        <v>3</v>
      </c>
      <c r="P147">
        <v>2</v>
      </c>
      <c r="Q147" t="str">
        <f>CONCATENATE(C147,E147,G147,I147)</f>
        <v>23</v>
      </c>
      <c r="R147">
        <v>1</v>
      </c>
      <c r="X147" t="s">
        <v>276</v>
      </c>
      <c r="Y147" t="s">
        <v>274</v>
      </c>
      <c r="AB147" t="s">
        <v>279</v>
      </c>
      <c r="AC147" t="str">
        <f>CONCATENATE($R147,$R148,$R149,$R150)</f>
        <v>1234</v>
      </c>
      <c r="BG147">
        <v>1</v>
      </c>
      <c r="BH147">
        <v>762</v>
      </c>
      <c r="BI147">
        <f>($BH$171-$BH$168)/200</f>
        <v>0.1</v>
      </c>
    </row>
    <row r="148" spans="1:61" x14ac:dyDescent="0.25">
      <c r="A148">
        <v>147</v>
      </c>
      <c r="F148">
        <v>63.567546000000014</v>
      </c>
      <c r="G148" s="5">
        <v>3</v>
      </c>
      <c r="H148">
        <v>62.486377000000012</v>
      </c>
      <c r="I148" s="4">
        <v>4</v>
      </c>
      <c r="P148">
        <v>2</v>
      </c>
      <c r="Q148" t="str">
        <f>CONCATENATE(C148,E148,G148,I148)</f>
        <v>34</v>
      </c>
      <c r="R148">
        <v>2</v>
      </c>
      <c r="X148" t="s">
        <v>276</v>
      </c>
      <c r="Y148" t="s">
        <v>259</v>
      </c>
      <c r="BG148">
        <v>2</v>
      </c>
      <c r="BH148">
        <v>765</v>
      </c>
      <c r="BI148">
        <f>($BH$172-$BH$169)/200</f>
        <v>7.4999999999999997E-2</v>
      </c>
    </row>
    <row r="149" spans="1:61" x14ac:dyDescent="0.25">
      <c r="A149">
        <v>148</v>
      </c>
      <c r="F149">
        <v>63.580135000000013</v>
      </c>
      <c r="G149" s="5">
        <v>3</v>
      </c>
      <c r="H149">
        <v>62.363288000000011</v>
      </c>
      <c r="I149" s="4">
        <v>4</v>
      </c>
      <c r="P149">
        <v>2</v>
      </c>
      <c r="Q149" t="str">
        <f>CONCATENATE(C149,E149,G149,I149)</f>
        <v>34</v>
      </c>
      <c r="R149">
        <v>3</v>
      </c>
      <c r="X149" t="s">
        <v>276</v>
      </c>
      <c r="Y149" t="s">
        <v>260</v>
      </c>
      <c r="BG149">
        <v>3</v>
      </c>
      <c r="BH149">
        <v>774</v>
      </c>
      <c r="BI149">
        <f>($BH$173-$BH$170)/200</f>
        <v>8.5000000000000006E-2</v>
      </c>
    </row>
    <row r="150" spans="1:61" x14ac:dyDescent="0.25">
      <c r="A150">
        <v>149</v>
      </c>
      <c r="F150">
        <v>63.57583600000001</v>
      </c>
      <c r="G150" s="5">
        <v>3</v>
      </c>
      <c r="H150">
        <v>62.372531000000009</v>
      </c>
      <c r="I150" s="4">
        <v>4</v>
      </c>
      <c r="P150">
        <v>2</v>
      </c>
      <c r="Q150" t="str">
        <f>CONCATENATE(C150,E150,G150,I150)</f>
        <v>34</v>
      </c>
      <c r="R150">
        <v>4</v>
      </c>
      <c r="X150" t="s">
        <v>276</v>
      </c>
      <c r="Y150" t="s">
        <v>261</v>
      </c>
      <c r="BG150">
        <v>4</v>
      </c>
      <c r="BH150">
        <v>777</v>
      </c>
      <c r="BI150">
        <f>($BH$174-$BH$171)/200</f>
        <v>7.4999999999999997E-2</v>
      </c>
    </row>
    <row r="151" spans="1:61" x14ac:dyDescent="0.25">
      <c r="A151">
        <v>150</v>
      </c>
      <c r="F151">
        <v>63.594429000000012</v>
      </c>
      <c r="G151" s="5">
        <v>3</v>
      </c>
      <c r="H151">
        <v>62.340976000000012</v>
      </c>
      <c r="I151" s="4">
        <v>4</v>
      </c>
      <c r="P151">
        <v>2</v>
      </c>
      <c r="Q151" t="str">
        <f>CONCATENATE(C151,E151,G151,I151)</f>
        <v>34</v>
      </c>
      <c r="R151">
        <v>1</v>
      </c>
      <c r="X151" t="s">
        <v>276</v>
      </c>
      <c r="Y151" t="s">
        <v>274</v>
      </c>
      <c r="AB151" t="s">
        <v>279</v>
      </c>
      <c r="AC151" t="str">
        <f>CONCATENATE($R151,$R152,$R153,$R154)</f>
        <v>1234</v>
      </c>
      <c r="BG151">
        <v>1</v>
      </c>
      <c r="BH151">
        <v>782</v>
      </c>
      <c r="BI151">
        <f>($BH$175-$BH$172)/200</f>
        <v>0.105</v>
      </c>
    </row>
    <row r="152" spans="1:61" x14ac:dyDescent="0.25">
      <c r="A152">
        <v>151</v>
      </c>
      <c r="F152">
        <v>63.618282000000015</v>
      </c>
      <c r="G152" s="5">
        <v>3</v>
      </c>
      <c r="H152">
        <v>62.361164000000009</v>
      </c>
      <c r="I152" s="4">
        <v>4</v>
      </c>
      <c r="P152">
        <v>2</v>
      </c>
      <c r="Q152" t="str">
        <f>CONCATENATE(C152,E152,G152,I152)</f>
        <v>34</v>
      </c>
      <c r="R152">
        <v>2</v>
      </c>
      <c r="X152" t="s">
        <v>276</v>
      </c>
      <c r="Y152" t="s">
        <v>259</v>
      </c>
      <c r="BG152">
        <v>2</v>
      </c>
      <c r="BH152">
        <v>787</v>
      </c>
      <c r="BI152">
        <f>($BH$176-$BH$173)/200</f>
        <v>7.0000000000000007E-2</v>
      </c>
    </row>
    <row r="153" spans="1:61" x14ac:dyDescent="0.25">
      <c r="A153">
        <v>152</v>
      </c>
      <c r="F153">
        <v>63.683681000000014</v>
      </c>
      <c r="G153" s="5">
        <v>3</v>
      </c>
      <c r="H153">
        <v>62.35452200000001</v>
      </c>
      <c r="I153" s="4">
        <v>4</v>
      </c>
      <c r="P153">
        <v>2</v>
      </c>
      <c r="Q153" t="str">
        <f>CONCATENATE(C153,E153,G153,I153)</f>
        <v>34</v>
      </c>
      <c r="R153">
        <v>3</v>
      </c>
      <c r="X153" t="s">
        <v>276</v>
      </c>
      <c r="Y153" t="s">
        <v>260</v>
      </c>
      <c r="BG153">
        <v>3</v>
      </c>
      <c r="BH153">
        <v>796</v>
      </c>
      <c r="BI153">
        <f>($BH$177-$BH$174)/200</f>
        <v>0.08</v>
      </c>
    </row>
    <row r="154" spans="1:61" x14ac:dyDescent="0.25">
      <c r="A154">
        <v>153</v>
      </c>
      <c r="B154">
        <v>46.212787000000013</v>
      </c>
      <c r="C154" s="3">
        <v>1</v>
      </c>
      <c r="F154">
        <v>63.603881000000008</v>
      </c>
      <c r="G154" s="5">
        <v>3</v>
      </c>
      <c r="H154">
        <v>62.410942000000013</v>
      </c>
      <c r="I154" s="4">
        <v>4</v>
      </c>
      <c r="P154">
        <v>3</v>
      </c>
      <c r="Q154" t="str">
        <f>CONCATENATE(C154,E154,G154,I154)</f>
        <v>134</v>
      </c>
      <c r="R154">
        <v>4</v>
      </c>
      <c r="X154" t="s">
        <v>276</v>
      </c>
      <c r="Y154" t="s">
        <v>261</v>
      </c>
      <c r="BG154">
        <v>4</v>
      </c>
      <c r="BH154">
        <v>799</v>
      </c>
      <c r="BI154">
        <f>($BH$178-$BH$175)/200</f>
        <v>7.4999999999999997E-2</v>
      </c>
    </row>
    <row r="155" spans="1:61" x14ac:dyDescent="0.25">
      <c r="A155">
        <v>154</v>
      </c>
      <c r="B155">
        <v>46.154613000000012</v>
      </c>
      <c r="C155" s="3">
        <v>1</v>
      </c>
      <c r="F155">
        <v>63.718208000000011</v>
      </c>
      <c r="G155" s="5">
        <v>3</v>
      </c>
      <c r="H155">
        <v>62.418064000000008</v>
      </c>
      <c r="I155" s="4">
        <v>4</v>
      </c>
      <c r="P155">
        <v>3</v>
      </c>
      <c r="Q155" t="str">
        <f>CONCATENATE(C155,E155,G155,I155)</f>
        <v>134</v>
      </c>
      <c r="R155">
        <v>1</v>
      </c>
      <c r="X155" t="s">
        <v>276</v>
      </c>
      <c r="Y155" t="s">
        <v>274</v>
      </c>
      <c r="BG155">
        <v>1</v>
      </c>
      <c r="BH155">
        <v>805</v>
      </c>
      <c r="BI155">
        <f>($BH$179-$BH$176)/200</f>
        <v>0.105</v>
      </c>
    </row>
    <row r="156" spans="1:61" x14ac:dyDescent="0.25">
      <c r="A156">
        <v>155</v>
      </c>
      <c r="B156">
        <v>46.21613700000001</v>
      </c>
      <c r="C156" s="3">
        <v>1</v>
      </c>
      <c r="F156">
        <v>63.718208000000011</v>
      </c>
      <c r="G156" s="5">
        <v>3</v>
      </c>
      <c r="H156">
        <v>62.366687000000013</v>
      </c>
      <c r="I156" s="4">
        <v>4</v>
      </c>
      <c r="P156">
        <v>3</v>
      </c>
      <c r="Q156" t="str">
        <f>CONCATENATE(C156,E156,G156,I156)</f>
        <v>134</v>
      </c>
      <c r="R156" t="s">
        <v>22</v>
      </c>
      <c r="X156" t="s">
        <v>276</v>
      </c>
      <c r="Y156" t="s">
        <v>259</v>
      </c>
      <c r="BG156" t="s">
        <v>22</v>
      </c>
      <c r="BH156">
        <v>809</v>
      </c>
      <c r="BI156">
        <f>($BH$180-$BH$177)/200</f>
        <v>7.0000000000000007E-2</v>
      </c>
    </row>
    <row r="157" spans="1:61" x14ac:dyDescent="0.25">
      <c r="A157">
        <v>156</v>
      </c>
      <c r="B157">
        <v>46.249549000000009</v>
      </c>
      <c r="C157" s="3">
        <v>1</v>
      </c>
      <c r="H157">
        <v>62.486377000000012</v>
      </c>
      <c r="I157" s="4">
        <v>4</v>
      </c>
      <c r="P157">
        <v>2</v>
      </c>
      <c r="Q157" t="str">
        <f>CONCATENATE(C157,E157,G157,I157)</f>
        <v>14</v>
      </c>
      <c r="R157" t="s">
        <v>22</v>
      </c>
      <c r="X157" t="s">
        <v>276</v>
      </c>
      <c r="Y157" t="s">
        <v>260</v>
      </c>
      <c r="BG157" t="s">
        <v>22</v>
      </c>
      <c r="BH157">
        <v>812</v>
      </c>
      <c r="BI157">
        <f>($BH$181-$BH$178)/200</f>
        <v>7.4999999999999997E-2</v>
      </c>
    </row>
    <row r="158" spans="1:61" x14ac:dyDescent="0.25">
      <c r="A158">
        <v>157</v>
      </c>
      <c r="B158">
        <v>46.205616000000013</v>
      </c>
      <c r="C158" s="3">
        <v>1</v>
      </c>
      <c r="P158">
        <v>1</v>
      </c>
      <c r="Q158" t="str">
        <f>CONCATENATE(C158,E158,G158,I158)</f>
        <v>1</v>
      </c>
      <c r="R158">
        <v>1</v>
      </c>
      <c r="X158" t="s">
        <v>276</v>
      </c>
      <c r="Y158" t="s">
        <v>261</v>
      </c>
      <c r="AB158" t="s">
        <v>276</v>
      </c>
      <c r="AC158" t="str">
        <f>CONCATENATE($R158,$R159,$R160,$R161)</f>
        <v>1432</v>
      </c>
      <c r="BG158">
        <v>1</v>
      </c>
      <c r="BH158">
        <v>813</v>
      </c>
      <c r="BI158">
        <f>($BH$182-$BH$179)/200</f>
        <v>7.0000000000000007E-2</v>
      </c>
    </row>
    <row r="159" spans="1:61" x14ac:dyDescent="0.25">
      <c r="A159">
        <v>158</v>
      </c>
      <c r="B159">
        <v>46.249496000000015</v>
      </c>
      <c r="C159" s="3">
        <v>1</v>
      </c>
      <c r="P159">
        <v>1</v>
      </c>
      <c r="Q159" t="str">
        <f>CONCATENATE(C159,E159,G159,I159)</f>
        <v>1</v>
      </c>
      <c r="R159">
        <v>4</v>
      </c>
      <c r="X159" t="s">
        <v>277</v>
      </c>
      <c r="Y159" t="s">
        <v>262</v>
      </c>
      <c r="BG159">
        <v>4</v>
      </c>
      <c r="BH159">
        <v>820</v>
      </c>
      <c r="BI159">
        <f>($BH$183-$BH$180)/200</f>
        <v>0.105</v>
      </c>
    </row>
    <row r="160" spans="1:61" x14ac:dyDescent="0.25">
      <c r="A160">
        <v>159</v>
      </c>
      <c r="B160">
        <v>46.234783000000014</v>
      </c>
      <c r="C160" s="3">
        <v>1</v>
      </c>
      <c r="P160">
        <v>1</v>
      </c>
      <c r="Q160" t="str">
        <f>CONCATENATE(C160,E160,G160,I160)</f>
        <v>1</v>
      </c>
      <c r="R160">
        <v>3</v>
      </c>
      <c r="X160" t="s">
        <v>278</v>
      </c>
      <c r="Y160" t="s">
        <v>263</v>
      </c>
      <c r="BG160">
        <v>3</v>
      </c>
      <c r="BH160">
        <v>824</v>
      </c>
      <c r="BI160">
        <f>($BH$184-$BH$181)/200</f>
        <v>7.0000000000000007E-2</v>
      </c>
    </row>
    <row r="161" spans="1:61" x14ac:dyDescent="0.25">
      <c r="A161">
        <v>160</v>
      </c>
      <c r="B161">
        <v>46.168907000000011</v>
      </c>
      <c r="C161" s="3">
        <v>1</v>
      </c>
      <c r="P161">
        <v>1</v>
      </c>
      <c r="Q161" t="str">
        <f>CONCATENATE(C161,E161,G161,I161)</f>
        <v>1</v>
      </c>
      <c r="R161">
        <v>2</v>
      </c>
      <c r="X161" t="s">
        <v>278</v>
      </c>
      <c r="Y161" t="s">
        <v>264</v>
      </c>
      <c r="BG161">
        <v>2</v>
      </c>
      <c r="BH161">
        <v>832</v>
      </c>
      <c r="BI161">
        <f>($BH$185-$BH$182)/200</f>
        <v>7.4999999999999997E-2</v>
      </c>
    </row>
    <row r="162" spans="1:61" x14ac:dyDescent="0.25">
      <c r="A162">
        <v>161</v>
      </c>
      <c r="B162">
        <v>46.192653000000014</v>
      </c>
      <c r="C162" s="3">
        <v>1</v>
      </c>
      <c r="D162">
        <v>39.790977000000012</v>
      </c>
      <c r="E162" s="2">
        <v>2</v>
      </c>
      <c r="P162">
        <v>2</v>
      </c>
      <c r="Q162" t="str">
        <f>CONCATENATE(C162,E162,G162,I162)</f>
        <v>12</v>
      </c>
      <c r="R162">
        <v>1</v>
      </c>
      <c r="X162" t="s">
        <v>278</v>
      </c>
      <c r="Y162" t="s">
        <v>265</v>
      </c>
      <c r="AB162" t="s">
        <v>276</v>
      </c>
      <c r="AC162" t="str">
        <f>CONCATENATE($R162,$R163,$R164,$R165)</f>
        <v>1432</v>
      </c>
      <c r="BG162">
        <v>1</v>
      </c>
      <c r="BH162">
        <v>842</v>
      </c>
      <c r="BI162">
        <f>($BH$186-$BH$183)/200</f>
        <v>7.0000000000000007E-2</v>
      </c>
    </row>
    <row r="163" spans="1:61" x14ac:dyDescent="0.25">
      <c r="A163">
        <v>162</v>
      </c>
      <c r="B163">
        <v>46.261344000000008</v>
      </c>
      <c r="C163" s="3">
        <v>1</v>
      </c>
      <c r="D163">
        <v>39.810157000000011</v>
      </c>
      <c r="E163" s="2">
        <v>2</v>
      </c>
      <c r="P163">
        <v>2</v>
      </c>
      <c r="Q163" t="str">
        <f>CONCATENATE(C163,E163,G163,I163)</f>
        <v>12</v>
      </c>
      <c r="R163">
        <v>4</v>
      </c>
      <c r="X163" t="s">
        <v>277</v>
      </c>
      <c r="Y163" t="s">
        <v>275</v>
      </c>
      <c r="BG163">
        <v>4</v>
      </c>
      <c r="BH163">
        <v>846</v>
      </c>
      <c r="BI163">
        <f>($BH$187-$BH$184)/200</f>
        <v>0.11</v>
      </c>
    </row>
    <row r="164" spans="1:61" x14ac:dyDescent="0.25">
      <c r="A164">
        <v>163</v>
      </c>
      <c r="B164">
        <v>46.212787000000013</v>
      </c>
      <c r="C164" s="3">
        <v>1</v>
      </c>
      <c r="D164">
        <v>39.80855900000001</v>
      </c>
      <c r="E164" s="2">
        <v>2</v>
      </c>
      <c r="P164">
        <v>2</v>
      </c>
      <c r="Q164" t="str">
        <f>CONCATENATE(C164,E164,G164,I164)</f>
        <v>12</v>
      </c>
      <c r="R164">
        <v>3</v>
      </c>
      <c r="X164" t="s">
        <v>276</v>
      </c>
      <c r="Y164" t="s">
        <v>259</v>
      </c>
      <c r="BG164">
        <v>3</v>
      </c>
      <c r="BH164">
        <v>850</v>
      </c>
      <c r="BI164">
        <f>($BH$188-$BH$185)/200</f>
        <v>0.09</v>
      </c>
    </row>
    <row r="165" spans="1:61" x14ac:dyDescent="0.25">
      <c r="A165">
        <v>164</v>
      </c>
      <c r="B165">
        <v>46.212787000000013</v>
      </c>
      <c r="C165" s="3">
        <v>1</v>
      </c>
      <c r="D165">
        <v>39.831668000000015</v>
      </c>
      <c r="E165" s="2">
        <v>2</v>
      </c>
      <c r="P165">
        <v>2</v>
      </c>
      <c r="Q165" t="str">
        <f>CONCATENATE(C165,E165,G165,I165)</f>
        <v>12</v>
      </c>
      <c r="R165">
        <v>2</v>
      </c>
      <c r="X165" t="s">
        <v>276</v>
      </c>
      <c r="Y165" t="s">
        <v>260</v>
      </c>
      <c r="BG165">
        <v>2</v>
      </c>
      <c r="BH165">
        <v>856</v>
      </c>
      <c r="BI165">
        <f>($BH$189-$BH$186)/200</f>
        <v>0.08</v>
      </c>
    </row>
    <row r="166" spans="1:61" x14ac:dyDescent="0.25">
      <c r="A166">
        <v>165</v>
      </c>
      <c r="D166">
        <v>39.833900000000014</v>
      </c>
      <c r="E166" s="2">
        <v>2</v>
      </c>
      <c r="P166">
        <v>1</v>
      </c>
      <c r="Q166" t="str">
        <f>CONCATENATE(C166,E166,G166,I166)</f>
        <v>2</v>
      </c>
      <c r="R166">
        <v>1</v>
      </c>
      <c r="X166" t="s">
        <v>276</v>
      </c>
      <c r="Y166" t="s">
        <v>261</v>
      </c>
      <c r="AB166" t="s">
        <v>276</v>
      </c>
      <c r="AC166" t="str">
        <f>CONCATENATE($R166,$R167,$R168,$R169)</f>
        <v>1432</v>
      </c>
      <c r="BG166">
        <v>1</v>
      </c>
      <c r="BH166">
        <v>864</v>
      </c>
      <c r="BI166">
        <f>($BH$190-$BH$187)/200</f>
        <v>0.08</v>
      </c>
    </row>
    <row r="167" spans="1:61" x14ac:dyDescent="0.25">
      <c r="A167">
        <v>166</v>
      </c>
      <c r="D167">
        <v>39.814670000000014</v>
      </c>
      <c r="E167" s="2">
        <v>2</v>
      </c>
      <c r="P167">
        <v>1</v>
      </c>
      <c r="Q167" t="str">
        <f>CONCATENATE(C167,E167,G167,I167)</f>
        <v>2</v>
      </c>
      <c r="R167">
        <v>4</v>
      </c>
      <c r="X167" t="s">
        <v>276</v>
      </c>
      <c r="Y167" t="s">
        <v>274</v>
      </c>
      <c r="BG167">
        <v>4</v>
      </c>
      <c r="BH167">
        <v>870</v>
      </c>
      <c r="BI167">
        <f>($BH$191-$BH$188)/200</f>
        <v>0.105</v>
      </c>
    </row>
    <row r="168" spans="1:61" x14ac:dyDescent="0.25">
      <c r="A168">
        <v>167</v>
      </c>
      <c r="D168">
        <v>39.917259000000008</v>
      </c>
      <c r="E168" s="2">
        <v>2</v>
      </c>
      <c r="P168">
        <v>1</v>
      </c>
      <c r="Q168" t="str">
        <f>CONCATENATE(C168,E168,G168,I168)</f>
        <v>2</v>
      </c>
      <c r="R168">
        <v>3</v>
      </c>
      <c r="X168" t="s">
        <v>276</v>
      </c>
      <c r="Y168" t="s">
        <v>259</v>
      </c>
      <c r="BG168">
        <v>3</v>
      </c>
      <c r="BH168">
        <v>873</v>
      </c>
      <c r="BI168">
        <f>($BH$192-$BH$189)/200</f>
        <v>0.09</v>
      </c>
    </row>
    <row r="169" spans="1:61" x14ac:dyDescent="0.25">
      <c r="A169">
        <v>168</v>
      </c>
      <c r="D169">
        <v>39.78959600000001</v>
      </c>
      <c r="E169" s="2">
        <v>2</v>
      </c>
      <c r="F169">
        <v>41.954692000000009</v>
      </c>
      <c r="G169" s="5">
        <v>3</v>
      </c>
      <c r="P169">
        <v>2</v>
      </c>
      <c r="Q169" t="str">
        <f>CONCATENATE(C169,E169,G169,I169)</f>
        <v>23</v>
      </c>
      <c r="R169">
        <v>2</v>
      </c>
      <c r="X169" t="s">
        <v>276</v>
      </c>
      <c r="Y169" t="s">
        <v>260</v>
      </c>
      <c r="BG169">
        <v>2</v>
      </c>
      <c r="BH169">
        <v>879</v>
      </c>
      <c r="BI169">
        <f>($BH$193-$BH$190)/200</f>
        <v>7.4999999999999997E-2</v>
      </c>
    </row>
    <row r="170" spans="1:61" x14ac:dyDescent="0.25">
      <c r="A170">
        <v>169</v>
      </c>
      <c r="D170">
        <v>39.790977000000012</v>
      </c>
      <c r="E170" s="2">
        <v>2</v>
      </c>
      <c r="F170">
        <v>41.918033000000008</v>
      </c>
      <c r="G170" s="5">
        <v>3</v>
      </c>
      <c r="P170">
        <v>2</v>
      </c>
      <c r="Q170" t="str">
        <f>CONCATENATE(C170,E170,G170,I170)</f>
        <v>23</v>
      </c>
      <c r="R170">
        <v>1</v>
      </c>
      <c r="X170" t="s">
        <v>276</v>
      </c>
      <c r="Y170" t="s">
        <v>261</v>
      </c>
      <c r="AB170" t="s">
        <v>276</v>
      </c>
      <c r="AC170" t="str">
        <f>CONCATENATE($R170,$R171,$R172,$R173)</f>
        <v>1432</v>
      </c>
      <c r="BG170">
        <v>1</v>
      </c>
      <c r="BH170">
        <v>885</v>
      </c>
      <c r="BI170">
        <f>($BH$194-$BH$191)/200</f>
        <v>9.5000000000000001E-2</v>
      </c>
    </row>
    <row r="171" spans="1:61" x14ac:dyDescent="0.25">
      <c r="A171">
        <v>170</v>
      </c>
      <c r="D171">
        <v>39.790977000000012</v>
      </c>
      <c r="E171" s="2">
        <v>2</v>
      </c>
      <c r="F171">
        <v>41.823574000000015</v>
      </c>
      <c r="G171" s="5">
        <v>3</v>
      </c>
      <c r="P171">
        <v>2</v>
      </c>
      <c r="Q171" t="str">
        <f>CONCATENATE(C171,E171,G171,I171)</f>
        <v>23</v>
      </c>
      <c r="R171">
        <v>4</v>
      </c>
      <c r="X171" t="s">
        <v>276</v>
      </c>
      <c r="Y171" t="s">
        <v>274</v>
      </c>
      <c r="BG171">
        <v>4</v>
      </c>
      <c r="BH171">
        <v>893</v>
      </c>
      <c r="BI171">
        <f>($BH$195-$BH$192)/200</f>
        <v>0.1</v>
      </c>
    </row>
    <row r="172" spans="1:61" x14ac:dyDescent="0.25">
      <c r="A172">
        <v>171</v>
      </c>
      <c r="F172">
        <v>41.85279400000001</v>
      </c>
      <c r="G172" s="5">
        <v>3</v>
      </c>
      <c r="H172">
        <v>38.977142000000015</v>
      </c>
      <c r="I172" s="4">
        <v>4</v>
      </c>
      <c r="P172">
        <v>2</v>
      </c>
      <c r="Q172" t="str">
        <f>CONCATENATE(C172,E172,G172,I172)</f>
        <v>34</v>
      </c>
      <c r="R172">
        <v>3</v>
      </c>
      <c r="X172" t="s">
        <v>276</v>
      </c>
      <c r="Y172" t="s">
        <v>259</v>
      </c>
      <c r="BG172">
        <v>3</v>
      </c>
      <c r="BH172">
        <v>894</v>
      </c>
      <c r="BI172">
        <f>($BH$196-$BH$193)/200</f>
        <v>0.115</v>
      </c>
    </row>
    <row r="173" spans="1:61" x14ac:dyDescent="0.25">
      <c r="A173">
        <v>172</v>
      </c>
      <c r="F173">
        <v>41.910755000000009</v>
      </c>
      <c r="G173" s="5">
        <v>3</v>
      </c>
      <c r="H173">
        <v>38.950313000000008</v>
      </c>
      <c r="I173" s="4">
        <v>4</v>
      </c>
      <c r="P173">
        <v>2</v>
      </c>
      <c r="Q173" t="str">
        <f>CONCATENATE(C173,E173,G173,I173)</f>
        <v>34</v>
      </c>
      <c r="R173">
        <v>2</v>
      </c>
      <c r="X173" t="s">
        <v>276</v>
      </c>
      <c r="Y173" t="s">
        <v>260</v>
      </c>
      <c r="BG173">
        <v>2</v>
      </c>
      <c r="BH173">
        <v>902</v>
      </c>
      <c r="BI173">
        <f>($BH$197-$BH$194)/200</f>
        <v>7.0000000000000007E-2</v>
      </c>
    </row>
    <row r="174" spans="1:61" x14ac:dyDescent="0.25">
      <c r="A174">
        <v>173</v>
      </c>
      <c r="F174">
        <v>41.900127000000012</v>
      </c>
      <c r="G174" s="5">
        <v>3</v>
      </c>
      <c r="H174">
        <v>38.891235000000009</v>
      </c>
      <c r="I174" s="4">
        <v>4</v>
      </c>
      <c r="P174">
        <v>2</v>
      </c>
      <c r="Q174" t="str">
        <f>CONCATENATE(C174,E174,G174,I174)</f>
        <v>34</v>
      </c>
      <c r="R174">
        <v>1</v>
      </c>
      <c r="X174" t="s">
        <v>276</v>
      </c>
      <c r="Y174" t="s">
        <v>261</v>
      </c>
      <c r="AB174" t="s">
        <v>276</v>
      </c>
      <c r="AC174" t="str">
        <f>CONCATENATE($R174,$R175,$R176,$R177)</f>
        <v>1432</v>
      </c>
      <c r="BG174">
        <v>1</v>
      </c>
      <c r="BH174">
        <v>908</v>
      </c>
      <c r="BI174">
        <f>($BH$198-$BH$195)/200</f>
        <v>0.115</v>
      </c>
    </row>
    <row r="175" spans="1:61" x14ac:dyDescent="0.25">
      <c r="A175">
        <v>174</v>
      </c>
      <c r="F175">
        <v>41.911605000000009</v>
      </c>
      <c r="G175" s="5">
        <v>3</v>
      </c>
      <c r="H175">
        <v>38.891079000000012</v>
      </c>
      <c r="I175" s="4">
        <v>4</v>
      </c>
      <c r="P175">
        <v>2</v>
      </c>
      <c r="Q175" t="str">
        <f>CONCATENATE(C175,E175,G175,I175)</f>
        <v>34</v>
      </c>
      <c r="R175">
        <v>4</v>
      </c>
      <c r="X175" t="s">
        <v>276</v>
      </c>
      <c r="Y175" t="s">
        <v>274</v>
      </c>
      <c r="BG175">
        <v>4</v>
      </c>
      <c r="BH175">
        <v>915</v>
      </c>
      <c r="BI175">
        <f>($BH$199-$BH$196)/200</f>
        <v>9.5000000000000001E-2</v>
      </c>
    </row>
    <row r="176" spans="1:61" x14ac:dyDescent="0.25">
      <c r="A176">
        <v>175</v>
      </c>
      <c r="F176">
        <v>41.95054600000001</v>
      </c>
      <c r="G176" s="5">
        <v>3</v>
      </c>
      <c r="H176">
        <v>38.93304400000001</v>
      </c>
      <c r="I176" s="4">
        <v>4</v>
      </c>
      <c r="P176">
        <v>2</v>
      </c>
      <c r="Q176" t="str">
        <f>CONCATENATE(C176,E176,G176,I176)</f>
        <v>34</v>
      </c>
      <c r="R176">
        <v>3</v>
      </c>
      <c r="X176" t="s">
        <v>276</v>
      </c>
      <c r="Y176" t="s">
        <v>259</v>
      </c>
      <c r="BG176">
        <v>3</v>
      </c>
      <c r="BH176">
        <v>916</v>
      </c>
      <c r="BI176">
        <f>($BH$200-$BH$197)/200</f>
        <v>0.115</v>
      </c>
    </row>
    <row r="177" spans="1:61" x14ac:dyDescent="0.25">
      <c r="A177">
        <v>176</v>
      </c>
      <c r="B177">
        <v>25.67041900000001</v>
      </c>
      <c r="C177" s="3">
        <v>1</v>
      </c>
      <c r="F177">
        <v>41.960586000000013</v>
      </c>
      <c r="G177" s="5">
        <v>3</v>
      </c>
      <c r="H177">
        <v>38.93628600000001</v>
      </c>
      <c r="I177" s="4">
        <v>4</v>
      </c>
      <c r="P177">
        <v>3</v>
      </c>
      <c r="Q177" t="str">
        <f>CONCATENATE(C177,E177,G177,I177)</f>
        <v>134</v>
      </c>
      <c r="R177">
        <v>2</v>
      </c>
      <c r="X177" t="s">
        <v>276</v>
      </c>
      <c r="Y177" t="s">
        <v>260</v>
      </c>
      <c r="BG177">
        <v>2</v>
      </c>
      <c r="BH177">
        <v>924</v>
      </c>
      <c r="BI177">
        <f>($BH$201-$BH$198)/200</f>
        <v>6.5000000000000002E-2</v>
      </c>
    </row>
    <row r="178" spans="1:61" x14ac:dyDescent="0.25">
      <c r="A178">
        <v>177</v>
      </c>
      <c r="B178">
        <v>25.611927000000009</v>
      </c>
      <c r="C178" s="3">
        <v>1</v>
      </c>
      <c r="F178">
        <v>41.93131600000001</v>
      </c>
      <c r="G178" s="5">
        <v>3</v>
      </c>
      <c r="H178">
        <v>38.91933800000001</v>
      </c>
      <c r="I178" s="4">
        <v>4</v>
      </c>
      <c r="P178">
        <v>3</v>
      </c>
      <c r="Q178" t="str">
        <f>CONCATENATE(C178,E178,G178,I178)</f>
        <v>134</v>
      </c>
      <c r="R178">
        <v>1</v>
      </c>
      <c r="X178" t="s">
        <v>276</v>
      </c>
      <c r="Y178" t="s">
        <v>261</v>
      </c>
      <c r="AB178" t="s">
        <v>276</v>
      </c>
      <c r="AC178" t="str">
        <f>CONCATENATE($R178,$R179,$R180,$R181)</f>
        <v>1432</v>
      </c>
      <c r="BG178">
        <v>1</v>
      </c>
      <c r="BH178">
        <v>930</v>
      </c>
      <c r="BI178">
        <f>($BH$202-$BH$199)/200</f>
        <v>0.115</v>
      </c>
    </row>
    <row r="179" spans="1:61" x14ac:dyDescent="0.25">
      <c r="A179">
        <v>178</v>
      </c>
      <c r="B179">
        <v>25.599018000000015</v>
      </c>
      <c r="C179" s="3">
        <v>1</v>
      </c>
      <c r="F179">
        <v>41.954692000000009</v>
      </c>
      <c r="G179" s="5">
        <v>3</v>
      </c>
      <c r="H179">
        <v>38.939262000000014</v>
      </c>
      <c r="I179" s="4">
        <v>4</v>
      </c>
      <c r="P179">
        <v>3</v>
      </c>
      <c r="Q179" t="str">
        <f>CONCATENATE(C179,E179,G179,I179)</f>
        <v>134</v>
      </c>
      <c r="R179">
        <v>4</v>
      </c>
      <c r="X179" t="s">
        <v>276</v>
      </c>
      <c r="Y179" t="s">
        <v>274</v>
      </c>
      <c r="BG179">
        <v>4</v>
      </c>
      <c r="BH179">
        <v>937</v>
      </c>
      <c r="BI179">
        <f>($BH$203-$BH$200)/200</f>
        <v>9.5000000000000001E-2</v>
      </c>
    </row>
    <row r="180" spans="1:61" x14ac:dyDescent="0.25">
      <c r="A180">
        <v>179</v>
      </c>
      <c r="B180">
        <v>25.584674000000007</v>
      </c>
      <c r="C180" s="3">
        <v>1</v>
      </c>
      <c r="H180">
        <v>38.922153000000009</v>
      </c>
      <c r="I180" s="4">
        <v>4</v>
      </c>
      <c r="P180">
        <v>2</v>
      </c>
      <c r="Q180" t="str">
        <f>CONCATENATE(C180,E180,G180,I180)</f>
        <v>14</v>
      </c>
      <c r="R180">
        <v>3</v>
      </c>
      <c r="X180" t="s">
        <v>276</v>
      </c>
      <c r="Y180" t="s">
        <v>259</v>
      </c>
      <c r="BG180">
        <v>3</v>
      </c>
      <c r="BH180">
        <v>938</v>
      </c>
      <c r="BI180">
        <f>($BH$204-$BH$201)/200</f>
        <v>0.13500000000000001</v>
      </c>
    </row>
    <row r="181" spans="1:61" x14ac:dyDescent="0.25">
      <c r="A181">
        <v>180</v>
      </c>
      <c r="B181">
        <v>25.62340300000001</v>
      </c>
      <c r="C181" s="3">
        <v>1</v>
      </c>
      <c r="H181">
        <v>38.907863000000013</v>
      </c>
      <c r="I181" s="4">
        <v>4</v>
      </c>
      <c r="P181">
        <v>2</v>
      </c>
      <c r="Q181" t="str">
        <f>CONCATENATE(C181,E181,G181,I181)</f>
        <v>14</v>
      </c>
      <c r="R181">
        <v>2</v>
      </c>
      <c r="X181" t="s">
        <v>276</v>
      </c>
      <c r="Y181" t="s">
        <v>260</v>
      </c>
      <c r="BG181">
        <v>2</v>
      </c>
      <c r="BH181">
        <v>945</v>
      </c>
      <c r="BI181">
        <f>($BH$205-$BH$202)/200</f>
        <v>7.4999999999999997E-2</v>
      </c>
    </row>
    <row r="182" spans="1:61" x14ac:dyDescent="0.25">
      <c r="A182">
        <v>181</v>
      </c>
      <c r="B182">
        <v>25.638757000000012</v>
      </c>
      <c r="C182" s="3">
        <v>1</v>
      </c>
      <c r="H182">
        <v>38.897770000000008</v>
      </c>
      <c r="I182" s="4">
        <v>4</v>
      </c>
      <c r="P182">
        <v>2</v>
      </c>
      <c r="Q182" t="str">
        <f>CONCATENATE(C182,E182,G182,I182)</f>
        <v>14</v>
      </c>
      <c r="R182">
        <v>1</v>
      </c>
      <c r="X182" t="s">
        <v>276</v>
      </c>
      <c r="Y182" t="s">
        <v>261</v>
      </c>
      <c r="AB182" t="s">
        <v>278</v>
      </c>
      <c r="AC182" t="str">
        <f>CONCATENATE($R182,$R183,$R184,$R185)</f>
        <v>1342</v>
      </c>
      <c r="BG182">
        <v>1</v>
      </c>
      <c r="BH182">
        <v>951</v>
      </c>
      <c r="BI182">
        <f>($BH$206-$BH$203)/200</f>
        <v>0.13</v>
      </c>
    </row>
    <row r="183" spans="1:61" x14ac:dyDescent="0.25">
      <c r="A183">
        <v>182</v>
      </c>
      <c r="B183">
        <v>25.620374000000012</v>
      </c>
      <c r="C183" s="3">
        <v>1</v>
      </c>
      <c r="H183">
        <v>38.977142000000015</v>
      </c>
      <c r="I183" s="4">
        <v>4</v>
      </c>
      <c r="P183">
        <v>2</v>
      </c>
      <c r="Q183" t="str">
        <f>CONCATENATE(C183,E183,G183,I183)</f>
        <v>14</v>
      </c>
      <c r="R183">
        <v>3</v>
      </c>
      <c r="X183" t="s">
        <v>276</v>
      </c>
      <c r="Y183" t="s">
        <v>274</v>
      </c>
      <c r="BG183">
        <v>3</v>
      </c>
      <c r="BH183">
        <v>959</v>
      </c>
      <c r="BI183">
        <f>($BH$207-$BH$204)/200</f>
        <v>0.1</v>
      </c>
    </row>
    <row r="184" spans="1:61" x14ac:dyDescent="0.25">
      <c r="A184">
        <v>183</v>
      </c>
      <c r="B184">
        <v>25.593652000000013</v>
      </c>
      <c r="C184" s="3">
        <v>1</v>
      </c>
      <c r="P184">
        <v>1</v>
      </c>
      <c r="Q184" t="str">
        <f>CONCATENATE(C184,E184,G184,I184)</f>
        <v>1</v>
      </c>
      <c r="R184">
        <v>4</v>
      </c>
      <c r="BG184">
        <v>4</v>
      </c>
      <c r="BH184">
        <v>959</v>
      </c>
    </row>
    <row r="185" spans="1:61" x14ac:dyDescent="0.25">
      <c r="A185">
        <v>184</v>
      </c>
      <c r="B185">
        <v>25.600080000000013</v>
      </c>
      <c r="C185" s="3">
        <v>1</v>
      </c>
      <c r="P185">
        <v>1</v>
      </c>
      <c r="Q185" t="str">
        <f>CONCATENATE(C185,E185,G185,I185)</f>
        <v>1</v>
      </c>
      <c r="R185">
        <v>2</v>
      </c>
      <c r="BG185">
        <v>2</v>
      </c>
      <c r="BH185">
        <v>966</v>
      </c>
    </row>
    <row r="186" spans="1:61" x14ac:dyDescent="0.25">
      <c r="A186">
        <v>185</v>
      </c>
      <c r="B186">
        <v>25.563901000000016</v>
      </c>
      <c r="C186" s="3">
        <v>1</v>
      </c>
      <c r="D186">
        <v>20.711113000000012</v>
      </c>
      <c r="E186" s="2">
        <v>2</v>
      </c>
      <c r="P186">
        <v>2</v>
      </c>
      <c r="Q186" t="str">
        <f>CONCATENATE(C186,E186,G186,I186)</f>
        <v>12</v>
      </c>
      <c r="R186">
        <v>1</v>
      </c>
      <c r="AB186" t="s">
        <v>276</v>
      </c>
      <c r="AC186" t="str">
        <f>CONCATENATE($R186,$R187,$R188,$R189)</f>
        <v>1432</v>
      </c>
      <c r="BG186">
        <v>1</v>
      </c>
      <c r="BH186">
        <v>973</v>
      </c>
    </row>
    <row r="187" spans="1:61" x14ac:dyDescent="0.25">
      <c r="A187">
        <v>186</v>
      </c>
      <c r="B187">
        <v>25.538456000000011</v>
      </c>
      <c r="C187" s="3">
        <v>1</v>
      </c>
      <c r="D187">
        <v>20.592695000000013</v>
      </c>
      <c r="E187" s="2">
        <v>2</v>
      </c>
      <c r="P187">
        <v>2</v>
      </c>
      <c r="Q187" t="str">
        <f>CONCATENATE(C187,E187,G187,I187)</f>
        <v>12</v>
      </c>
      <c r="R187">
        <v>4</v>
      </c>
      <c r="BG187">
        <v>4</v>
      </c>
      <c r="BH187">
        <v>981</v>
      </c>
    </row>
    <row r="188" spans="1:61" x14ac:dyDescent="0.25">
      <c r="A188">
        <v>187</v>
      </c>
      <c r="B188">
        <v>25.545574000000016</v>
      </c>
      <c r="C188" s="3">
        <v>1</v>
      </c>
      <c r="D188">
        <v>20.617291000000009</v>
      </c>
      <c r="E188" s="2">
        <v>2</v>
      </c>
      <c r="P188">
        <v>2</v>
      </c>
      <c r="Q188" t="str">
        <f>CONCATENATE(C188,E188,G188,I188)</f>
        <v>12</v>
      </c>
      <c r="R188">
        <v>3</v>
      </c>
      <c r="BG188">
        <v>3</v>
      </c>
      <c r="BH188">
        <v>984</v>
      </c>
    </row>
    <row r="189" spans="1:61" x14ac:dyDescent="0.25">
      <c r="A189">
        <v>188</v>
      </c>
      <c r="B189">
        <v>25.67041900000001</v>
      </c>
      <c r="C189" s="3">
        <v>1</v>
      </c>
      <c r="D189">
        <v>20.641889000000013</v>
      </c>
      <c r="E189" s="2">
        <v>2</v>
      </c>
      <c r="P189">
        <v>2</v>
      </c>
      <c r="Q189" t="str">
        <f>CONCATENATE(C189,E189,G189,I189)</f>
        <v>12</v>
      </c>
      <c r="R189">
        <v>2</v>
      </c>
      <c r="BG189">
        <v>2</v>
      </c>
      <c r="BH189">
        <v>989</v>
      </c>
    </row>
    <row r="190" spans="1:61" x14ac:dyDescent="0.25">
      <c r="A190">
        <v>189</v>
      </c>
      <c r="B190">
        <v>25.67041900000001</v>
      </c>
      <c r="C190" s="3">
        <v>1</v>
      </c>
      <c r="D190">
        <v>20.643802000000008</v>
      </c>
      <c r="E190" s="2">
        <v>2</v>
      </c>
      <c r="P190">
        <v>2</v>
      </c>
      <c r="Q190" t="str">
        <f>CONCATENATE(C190,E190,G190,I190)</f>
        <v>12</v>
      </c>
      <c r="R190">
        <v>1</v>
      </c>
      <c r="AB190" t="s">
        <v>276</v>
      </c>
      <c r="AC190" t="str">
        <f>CONCATENATE($R190,$R191,$R192,$R193)</f>
        <v>1432</v>
      </c>
      <c r="BG190">
        <v>1</v>
      </c>
      <c r="BH190">
        <v>997</v>
      </c>
    </row>
    <row r="191" spans="1:61" x14ac:dyDescent="0.25">
      <c r="A191">
        <v>190</v>
      </c>
      <c r="D191">
        <v>20.661386000000007</v>
      </c>
      <c r="E191" s="2">
        <v>2</v>
      </c>
      <c r="P191">
        <v>1</v>
      </c>
      <c r="Q191" t="str">
        <f>CONCATENATE(C191,E191,G191,I191)</f>
        <v>2</v>
      </c>
      <c r="R191">
        <v>4</v>
      </c>
      <c r="BG191">
        <v>4</v>
      </c>
      <c r="BH191">
        <v>1005</v>
      </c>
    </row>
    <row r="192" spans="1:61" x14ac:dyDescent="0.25">
      <c r="A192">
        <v>191</v>
      </c>
      <c r="D192">
        <v>20.669142000000008</v>
      </c>
      <c r="E192" s="2">
        <v>2</v>
      </c>
      <c r="P192">
        <v>1</v>
      </c>
      <c r="Q192" t="str">
        <f>CONCATENATE(C192,E192,G192,I192)</f>
        <v>2</v>
      </c>
      <c r="R192">
        <v>3</v>
      </c>
      <c r="BG192">
        <v>3</v>
      </c>
      <c r="BH192">
        <v>1007</v>
      </c>
    </row>
    <row r="193" spans="1:60" x14ac:dyDescent="0.25">
      <c r="A193">
        <v>192</v>
      </c>
      <c r="D193">
        <v>20.711113000000012</v>
      </c>
      <c r="E193" s="2">
        <v>2</v>
      </c>
      <c r="F193">
        <v>25.181078000000014</v>
      </c>
      <c r="G193" s="5">
        <v>3</v>
      </c>
      <c r="J193">
        <v>37.875572000000012</v>
      </c>
      <c r="K193" t="s">
        <v>22</v>
      </c>
      <c r="Q193" t="str">
        <f>CONCATENATE(C193,E193,G193,I193)</f>
        <v>23</v>
      </c>
      <c r="R193">
        <v>2</v>
      </c>
      <c r="BG193">
        <v>2</v>
      </c>
      <c r="BH193">
        <v>1012</v>
      </c>
    </row>
    <row r="194" spans="1:60" x14ac:dyDescent="0.25">
      <c r="A194">
        <v>193</v>
      </c>
      <c r="Q194" t="str">
        <f>CONCATENATE(C194,E194,G194,I194)</f>
        <v/>
      </c>
      <c r="R194">
        <v>1</v>
      </c>
      <c r="AB194" t="s">
        <v>276</v>
      </c>
      <c r="AC194" t="str">
        <f>CONCATENATE($R194,$R195,$R196,$R197)</f>
        <v>1432</v>
      </c>
      <c r="BG194">
        <v>1</v>
      </c>
      <c r="BH194">
        <v>1024</v>
      </c>
    </row>
    <row r="195" spans="1:60" x14ac:dyDescent="0.25">
      <c r="A195">
        <v>194</v>
      </c>
      <c r="J195">
        <v>37.83551700000001</v>
      </c>
      <c r="K195" t="s">
        <v>22</v>
      </c>
      <c r="Q195" t="str">
        <f>CONCATENATE(C195,E195,G195,I195)</f>
        <v/>
      </c>
      <c r="R195">
        <v>4</v>
      </c>
      <c r="BG195">
        <v>4</v>
      </c>
      <c r="BH195">
        <v>1027</v>
      </c>
    </row>
    <row r="196" spans="1:60" x14ac:dyDescent="0.25">
      <c r="A196">
        <v>195</v>
      </c>
      <c r="B196">
        <v>47.189029000000012</v>
      </c>
      <c r="C196" s="3">
        <v>1</v>
      </c>
      <c r="P196">
        <v>1</v>
      </c>
      <c r="Q196" t="str">
        <f>CONCATENATE(C196,E196,G196,I196)</f>
        <v>1</v>
      </c>
      <c r="R196">
        <v>3</v>
      </c>
      <c r="BG196">
        <v>3</v>
      </c>
      <c r="BH196">
        <v>1035</v>
      </c>
    </row>
    <row r="197" spans="1:60" x14ac:dyDescent="0.25">
      <c r="A197">
        <v>196</v>
      </c>
      <c r="B197">
        <v>47.222286000000011</v>
      </c>
      <c r="C197" s="3">
        <v>1</v>
      </c>
      <c r="H197">
        <v>38.190292000000014</v>
      </c>
      <c r="I197" s="4">
        <v>4</v>
      </c>
      <c r="P197">
        <v>2</v>
      </c>
      <c r="Q197" t="str">
        <f>CONCATENATE(C197,E197,G197,I197)</f>
        <v>14</v>
      </c>
      <c r="R197">
        <v>2</v>
      </c>
      <c r="BG197">
        <v>2</v>
      </c>
      <c r="BH197">
        <v>1038</v>
      </c>
    </row>
    <row r="198" spans="1:60" x14ac:dyDescent="0.25">
      <c r="A198">
        <v>197</v>
      </c>
      <c r="B198">
        <v>47.200611000000009</v>
      </c>
      <c r="C198" s="3">
        <v>1</v>
      </c>
      <c r="H198">
        <v>38.194065000000009</v>
      </c>
      <c r="I198" s="4">
        <v>4</v>
      </c>
      <c r="P198">
        <v>2</v>
      </c>
      <c r="Q198" t="str">
        <f>CONCATENATE(C198,E198,G198,I198)</f>
        <v>14</v>
      </c>
      <c r="R198">
        <v>1</v>
      </c>
      <c r="AB198" t="s">
        <v>276</v>
      </c>
      <c r="AC198" t="str">
        <f>CONCATENATE($R198,$R199,$R200,$R201)</f>
        <v>1432</v>
      </c>
      <c r="BG198">
        <v>1</v>
      </c>
      <c r="BH198">
        <v>1050</v>
      </c>
    </row>
    <row r="199" spans="1:60" x14ac:dyDescent="0.25">
      <c r="A199">
        <v>198</v>
      </c>
      <c r="B199">
        <v>47.230205000000012</v>
      </c>
      <c r="C199" s="3">
        <v>1</v>
      </c>
      <c r="H199">
        <v>38.172813000000012</v>
      </c>
      <c r="I199" s="4">
        <v>4</v>
      </c>
      <c r="P199">
        <v>2</v>
      </c>
      <c r="Q199" t="str">
        <f>CONCATENATE(C199,E199,G199,I199)</f>
        <v>14</v>
      </c>
      <c r="R199">
        <v>4</v>
      </c>
      <c r="BG199">
        <v>4</v>
      </c>
      <c r="BH199">
        <v>1054</v>
      </c>
    </row>
    <row r="200" spans="1:60" x14ac:dyDescent="0.25">
      <c r="A200">
        <v>199</v>
      </c>
      <c r="B200">
        <v>47.207943000000014</v>
      </c>
      <c r="C200" s="3">
        <v>1</v>
      </c>
      <c r="H200">
        <v>38.181476000000011</v>
      </c>
      <c r="I200" s="4">
        <v>4</v>
      </c>
      <c r="P200">
        <v>2</v>
      </c>
      <c r="Q200" t="str">
        <f>CONCATENATE(C200,E200,G200,I200)</f>
        <v>14</v>
      </c>
      <c r="R200">
        <v>3</v>
      </c>
      <c r="BG200">
        <v>3</v>
      </c>
      <c r="BH200">
        <v>1061</v>
      </c>
    </row>
    <row r="201" spans="1:60" x14ac:dyDescent="0.25">
      <c r="A201">
        <v>200</v>
      </c>
      <c r="B201">
        <v>47.181324000000011</v>
      </c>
      <c r="C201" s="3">
        <v>1</v>
      </c>
      <c r="H201">
        <v>38.173290000000009</v>
      </c>
      <c r="I201" s="4">
        <v>4</v>
      </c>
      <c r="P201">
        <v>2</v>
      </c>
      <c r="Q201" t="str">
        <f>CONCATENATE(C201,E201,G201,I201)</f>
        <v>14</v>
      </c>
      <c r="R201">
        <v>2</v>
      </c>
      <c r="BG201">
        <v>2</v>
      </c>
      <c r="BH201">
        <v>1063</v>
      </c>
    </row>
    <row r="202" spans="1:60" x14ac:dyDescent="0.25">
      <c r="A202">
        <v>201</v>
      </c>
      <c r="B202">
        <v>47.181221000000015</v>
      </c>
      <c r="C202" s="3">
        <v>1</v>
      </c>
      <c r="H202">
        <v>38.178604000000014</v>
      </c>
      <c r="I202" s="4">
        <v>4</v>
      </c>
      <c r="P202">
        <v>2</v>
      </c>
      <c r="Q202" t="str">
        <f>CONCATENATE(C202,E202,G202,I202)</f>
        <v>14</v>
      </c>
      <c r="R202">
        <v>1</v>
      </c>
      <c r="AB202" t="s">
        <v>276</v>
      </c>
      <c r="AC202" t="str">
        <f>CONCATENATE($R202,$R203,$R204,$R205)</f>
        <v>1432</v>
      </c>
      <c r="BG202">
        <v>1</v>
      </c>
      <c r="BH202">
        <v>1077</v>
      </c>
    </row>
    <row r="203" spans="1:60" x14ac:dyDescent="0.25">
      <c r="A203">
        <v>202</v>
      </c>
      <c r="B203">
        <v>47.223827000000014</v>
      </c>
      <c r="C203" s="3">
        <v>1</v>
      </c>
      <c r="H203">
        <v>38.16952100000001</v>
      </c>
      <c r="I203" s="4">
        <v>4</v>
      </c>
      <c r="P203">
        <v>2</v>
      </c>
      <c r="Q203" t="str">
        <f>CONCATENATE(C203,E203,G203,I203)</f>
        <v>14</v>
      </c>
      <c r="R203">
        <v>4</v>
      </c>
      <c r="BG203">
        <v>4</v>
      </c>
      <c r="BH203">
        <v>1080</v>
      </c>
    </row>
    <row r="204" spans="1:60" x14ac:dyDescent="0.25">
      <c r="A204">
        <v>203</v>
      </c>
      <c r="B204">
        <v>47.255119000000015</v>
      </c>
      <c r="C204" s="3">
        <v>1</v>
      </c>
      <c r="H204">
        <v>38.17993100000001</v>
      </c>
      <c r="I204" s="4">
        <v>4</v>
      </c>
      <c r="P204">
        <v>2</v>
      </c>
      <c r="Q204" t="str">
        <f>CONCATENATE(C204,E204,G204,I204)</f>
        <v>14</v>
      </c>
      <c r="R204">
        <v>3</v>
      </c>
      <c r="BG204">
        <v>3</v>
      </c>
      <c r="BH204">
        <v>1090</v>
      </c>
    </row>
    <row r="205" spans="1:60" x14ac:dyDescent="0.25">
      <c r="A205">
        <v>204</v>
      </c>
      <c r="B205">
        <v>47.248478000000013</v>
      </c>
      <c r="C205" s="3">
        <v>1</v>
      </c>
      <c r="H205">
        <v>38.180996000000015</v>
      </c>
      <c r="I205" s="4">
        <v>4</v>
      </c>
      <c r="P205">
        <v>2</v>
      </c>
      <c r="Q205" t="str">
        <f>CONCATENATE(C205,E205,G205,I205)</f>
        <v>14</v>
      </c>
      <c r="R205">
        <v>2</v>
      </c>
      <c r="BG205">
        <v>2</v>
      </c>
      <c r="BH205">
        <v>1092</v>
      </c>
    </row>
    <row r="206" spans="1:60" x14ac:dyDescent="0.25">
      <c r="A206">
        <v>205</v>
      </c>
      <c r="B206">
        <v>47.22760000000001</v>
      </c>
      <c r="C206" s="3">
        <v>1</v>
      </c>
      <c r="H206">
        <v>38.198314000000011</v>
      </c>
      <c r="I206" s="4">
        <v>4</v>
      </c>
      <c r="P206">
        <v>2</v>
      </c>
      <c r="Q206" t="str">
        <f>CONCATENATE(C206,E206,G206,I206)</f>
        <v>14</v>
      </c>
      <c r="R206">
        <v>1</v>
      </c>
      <c r="BG206">
        <v>1</v>
      </c>
      <c r="BH206">
        <v>1106</v>
      </c>
    </row>
    <row r="207" spans="1:60" x14ac:dyDescent="0.25">
      <c r="A207">
        <v>206</v>
      </c>
      <c r="B207">
        <v>47.223350000000011</v>
      </c>
      <c r="C207" s="3">
        <v>1</v>
      </c>
      <c r="H207">
        <v>38.172439000000011</v>
      </c>
      <c r="I207" s="4">
        <v>4</v>
      </c>
      <c r="P207">
        <v>2</v>
      </c>
      <c r="Q207" t="str">
        <f>CONCATENATE(C207,E207,G207,I207)</f>
        <v>14</v>
      </c>
      <c r="R207">
        <v>4</v>
      </c>
      <c r="BG207">
        <v>4</v>
      </c>
      <c r="BH207">
        <v>1110</v>
      </c>
    </row>
    <row r="208" spans="1:60" x14ac:dyDescent="0.25">
      <c r="A208">
        <v>207</v>
      </c>
      <c r="B208">
        <v>47.272861000000013</v>
      </c>
      <c r="C208" s="3">
        <v>1</v>
      </c>
      <c r="H208">
        <v>38.076232000000012</v>
      </c>
      <c r="I208" s="4">
        <v>4</v>
      </c>
      <c r="P208">
        <v>2</v>
      </c>
      <c r="Q208" t="str">
        <f>CONCATENATE(C208,E208,G208,I208)</f>
        <v>14</v>
      </c>
      <c r="R208" t="s">
        <v>22</v>
      </c>
      <c r="BG208" t="s">
        <v>22</v>
      </c>
      <c r="BH208">
        <v>1112</v>
      </c>
    </row>
    <row r="209" spans="1:17" x14ac:dyDescent="0.25">
      <c r="A209">
        <v>208</v>
      </c>
      <c r="B209">
        <v>47.207038000000011</v>
      </c>
      <c r="C209" s="3">
        <v>1</v>
      </c>
      <c r="H209">
        <v>38.060188000000011</v>
      </c>
      <c r="I209" s="4">
        <v>4</v>
      </c>
      <c r="P209">
        <v>2</v>
      </c>
      <c r="Q209" t="str">
        <f>CONCATENATE(C209,E209,G209,I209)</f>
        <v>14</v>
      </c>
    </row>
    <row r="210" spans="1:17" x14ac:dyDescent="0.25">
      <c r="A210">
        <v>209</v>
      </c>
      <c r="B210">
        <v>47.207996000000009</v>
      </c>
      <c r="C210" s="3">
        <v>1</v>
      </c>
      <c r="H210">
        <v>38.114112000000013</v>
      </c>
      <c r="I210" s="4">
        <v>4</v>
      </c>
      <c r="P210">
        <v>2</v>
      </c>
      <c r="Q210" t="str">
        <f>CONCATENATE(C210,E210,G210,I210)</f>
        <v>14</v>
      </c>
    </row>
    <row r="211" spans="1:17" x14ac:dyDescent="0.25">
      <c r="A211">
        <v>210</v>
      </c>
      <c r="B211">
        <v>47.189029000000012</v>
      </c>
      <c r="C211" s="3">
        <v>1</v>
      </c>
      <c r="H211">
        <v>38.115013000000012</v>
      </c>
      <c r="I211" s="4">
        <v>4</v>
      </c>
      <c r="P211">
        <v>2</v>
      </c>
      <c r="Q211" t="str">
        <f>CONCATENATE(C211,E211,G211,I211)</f>
        <v>14</v>
      </c>
    </row>
    <row r="212" spans="1:17" x14ac:dyDescent="0.25">
      <c r="A212">
        <v>211</v>
      </c>
      <c r="D212">
        <v>56.945133000000013</v>
      </c>
      <c r="E212" s="2">
        <v>2</v>
      </c>
      <c r="H212">
        <v>38.190292000000014</v>
      </c>
      <c r="I212" s="4">
        <v>4</v>
      </c>
      <c r="P212">
        <v>2</v>
      </c>
      <c r="Q212" t="str">
        <f>CONCATENATE(C212,E212,G212,I212)</f>
        <v>24</v>
      </c>
    </row>
    <row r="213" spans="1:17" x14ac:dyDescent="0.25">
      <c r="A213">
        <v>212</v>
      </c>
      <c r="D213">
        <v>56.992412000000009</v>
      </c>
      <c r="E213" s="2">
        <v>2</v>
      </c>
      <c r="F213">
        <v>46.485855000000015</v>
      </c>
      <c r="G213" s="5">
        <v>3</v>
      </c>
      <c r="P213">
        <v>2</v>
      </c>
      <c r="Q213" t="str">
        <f>CONCATENATE(C213,E213,G213,I213)</f>
        <v>23</v>
      </c>
    </row>
    <row r="214" spans="1:17" x14ac:dyDescent="0.25">
      <c r="A214">
        <v>213</v>
      </c>
      <c r="D214">
        <v>56.979290000000013</v>
      </c>
      <c r="E214" s="2">
        <v>2</v>
      </c>
      <c r="F214">
        <v>46.58360600000001</v>
      </c>
      <c r="G214" s="5">
        <v>3</v>
      </c>
      <c r="P214">
        <v>2</v>
      </c>
      <c r="Q214" t="str">
        <f>CONCATENATE(C214,E214,G214,I214)</f>
        <v>23</v>
      </c>
    </row>
    <row r="215" spans="1:17" x14ac:dyDescent="0.25">
      <c r="A215">
        <v>214</v>
      </c>
      <c r="D215">
        <v>56.949913000000009</v>
      </c>
      <c r="E215" s="2">
        <v>2</v>
      </c>
      <c r="F215">
        <v>46.577655000000014</v>
      </c>
      <c r="G215" s="5">
        <v>3</v>
      </c>
      <c r="P215">
        <v>2</v>
      </c>
      <c r="Q215" t="str">
        <f>CONCATENATE(C215,E215,G215,I215)</f>
        <v>23</v>
      </c>
    </row>
    <row r="216" spans="1:17" x14ac:dyDescent="0.25">
      <c r="A216">
        <v>215</v>
      </c>
      <c r="D216">
        <v>57.018180000000008</v>
      </c>
      <c r="E216" s="2">
        <v>2</v>
      </c>
      <c r="F216">
        <v>46.516033000000014</v>
      </c>
      <c r="G216" s="5">
        <v>3</v>
      </c>
      <c r="P216">
        <v>2</v>
      </c>
      <c r="Q216" t="str">
        <f>CONCATENATE(C216,E216,G216,I216)</f>
        <v>23</v>
      </c>
    </row>
    <row r="217" spans="1:17" x14ac:dyDescent="0.25">
      <c r="A217">
        <v>216</v>
      </c>
      <c r="D217">
        <v>57.004581000000009</v>
      </c>
      <c r="E217" s="2">
        <v>2</v>
      </c>
      <c r="F217">
        <v>46.510932000000011</v>
      </c>
      <c r="G217" s="5">
        <v>3</v>
      </c>
      <c r="P217">
        <v>2</v>
      </c>
      <c r="Q217" t="str">
        <f>CONCATENATE(C217,E217,G217,I217)</f>
        <v>23</v>
      </c>
    </row>
    <row r="218" spans="1:17" x14ac:dyDescent="0.25">
      <c r="A218">
        <v>217</v>
      </c>
      <c r="D218">
        <v>57.009040000000013</v>
      </c>
      <c r="E218" s="2">
        <v>2</v>
      </c>
      <c r="F218">
        <v>46.488937000000014</v>
      </c>
      <c r="G218" s="5">
        <v>3</v>
      </c>
      <c r="P218">
        <v>2</v>
      </c>
      <c r="Q218" t="str">
        <f>CONCATENATE(C218,E218,G218,I218)</f>
        <v>23</v>
      </c>
    </row>
    <row r="219" spans="1:17" x14ac:dyDescent="0.25">
      <c r="A219">
        <v>218</v>
      </c>
      <c r="D219">
        <v>57.044796000000012</v>
      </c>
      <c r="E219" s="2">
        <v>2</v>
      </c>
      <c r="F219">
        <v>46.50992200000001</v>
      </c>
      <c r="G219" s="5">
        <v>3</v>
      </c>
      <c r="P219">
        <v>2</v>
      </c>
      <c r="Q219" t="str">
        <f>CONCATENATE(C219,E219,G219,I219)</f>
        <v>23</v>
      </c>
    </row>
    <row r="220" spans="1:17" x14ac:dyDescent="0.25">
      <c r="A220">
        <v>219</v>
      </c>
      <c r="D220">
        <v>57.03709400000001</v>
      </c>
      <c r="E220" s="2">
        <v>2</v>
      </c>
      <c r="F220">
        <v>46.524478000000009</v>
      </c>
      <c r="G220" s="5">
        <v>3</v>
      </c>
      <c r="P220">
        <v>2</v>
      </c>
      <c r="Q220" t="str">
        <f>CONCATENATE(C220,E220,G220,I220)</f>
        <v>23</v>
      </c>
    </row>
    <row r="221" spans="1:17" x14ac:dyDescent="0.25">
      <c r="A221">
        <v>220</v>
      </c>
      <c r="D221">
        <v>56.994644000000008</v>
      </c>
      <c r="E221" s="2">
        <v>2</v>
      </c>
      <c r="F221">
        <v>46.504341000000011</v>
      </c>
      <c r="G221" s="5">
        <v>3</v>
      </c>
      <c r="P221">
        <v>2</v>
      </c>
      <c r="Q221" t="str">
        <f>CONCATENATE(C221,E221,G221,I221)</f>
        <v>23</v>
      </c>
    </row>
    <row r="222" spans="1:17" x14ac:dyDescent="0.25">
      <c r="A222">
        <v>221</v>
      </c>
      <c r="D222">
        <v>57.034545000000008</v>
      </c>
      <c r="E222" s="2">
        <v>2</v>
      </c>
      <c r="F222">
        <v>46.595615000000009</v>
      </c>
      <c r="G222" s="5">
        <v>3</v>
      </c>
      <c r="P222">
        <v>2</v>
      </c>
      <c r="Q222" t="str">
        <f>CONCATENATE(C222,E222,G222,I222)</f>
        <v>23</v>
      </c>
    </row>
    <row r="223" spans="1:17" x14ac:dyDescent="0.25">
      <c r="A223">
        <v>222</v>
      </c>
      <c r="D223">
        <v>56.945133000000013</v>
      </c>
      <c r="E223" s="2">
        <v>2</v>
      </c>
      <c r="F223">
        <v>46.462055000000014</v>
      </c>
      <c r="G223" s="5">
        <v>3</v>
      </c>
      <c r="P223">
        <v>2</v>
      </c>
      <c r="Q223" t="str">
        <f>CONCATENATE(C223,E223,G223,I223)</f>
        <v>23</v>
      </c>
    </row>
    <row r="224" spans="1:17" x14ac:dyDescent="0.25">
      <c r="A224">
        <v>223</v>
      </c>
      <c r="F224">
        <v>46.485855000000015</v>
      </c>
      <c r="G224" s="5">
        <v>3</v>
      </c>
      <c r="P224">
        <v>1</v>
      </c>
      <c r="Q224" t="str">
        <f>CONCATENATE(C224,E224,G224,I224)</f>
        <v>3</v>
      </c>
    </row>
    <row r="225" spans="1:17" x14ac:dyDescent="0.25">
      <c r="A225">
        <v>224</v>
      </c>
      <c r="H225">
        <v>56.892005000000012</v>
      </c>
      <c r="I225" s="4">
        <v>4</v>
      </c>
      <c r="P225">
        <v>1</v>
      </c>
      <c r="Q225" t="str">
        <f>CONCATENATE(C225,E225,G225,I225)</f>
        <v>4</v>
      </c>
    </row>
    <row r="226" spans="1:17" x14ac:dyDescent="0.25">
      <c r="A226">
        <v>225</v>
      </c>
      <c r="B226">
        <v>67.564426000000012</v>
      </c>
      <c r="C226" s="3">
        <v>1</v>
      </c>
      <c r="H226">
        <v>57.043998000000009</v>
      </c>
      <c r="I226" s="4">
        <v>4</v>
      </c>
      <c r="P226">
        <v>2</v>
      </c>
      <c r="Q226" t="str">
        <f>CONCATENATE(C226,E226,G226,I226)</f>
        <v>14</v>
      </c>
    </row>
    <row r="227" spans="1:17" x14ac:dyDescent="0.25">
      <c r="A227">
        <v>226</v>
      </c>
      <c r="B227">
        <v>67.572551000000004</v>
      </c>
      <c r="C227" s="3">
        <v>1</v>
      </c>
      <c r="H227">
        <v>57.04628300000001</v>
      </c>
      <c r="I227" s="4">
        <v>4</v>
      </c>
      <c r="P227">
        <v>2</v>
      </c>
      <c r="Q227" t="str">
        <f>CONCATENATE(C227,E227,G227,I227)</f>
        <v>14</v>
      </c>
    </row>
    <row r="228" spans="1:17" x14ac:dyDescent="0.25">
      <c r="A228">
        <v>227</v>
      </c>
      <c r="B228">
        <v>67.506519000000011</v>
      </c>
      <c r="C228" s="3">
        <v>1</v>
      </c>
      <c r="H228">
        <v>57.006969000000012</v>
      </c>
      <c r="I228" s="4">
        <v>4</v>
      </c>
      <c r="P228">
        <v>2</v>
      </c>
      <c r="Q228" t="str">
        <f>CONCATENATE(C228,E228,G228,I228)</f>
        <v>14</v>
      </c>
    </row>
    <row r="229" spans="1:17" x14ac:dyDescent="0.25">
      <c r="A229">
        <v>228</v>
      </c>
      <c r="B229">
        <v>67.53621600000001</v>
      </c>
      <c r="C229" s="3">
        <v>1</v>
      </c>
      <c r="H229">
        <v>56.997623000000011</v>
      </c>
      <c r="I229" s="4">
        <v>4</v>
      </c>
      <c r="P229">
        <v>2</v>
      </c>
      <c r="Q229" t="str">
        <f>CONCATENATE(C229,E229,G229,I229)</f>
        <v>14</v>
      </c>
    </row>
    <row r="230" spans="1:17" x14ac:dyDescent="0.25">
      <c r="A230">
        <v>229</v>
      </c>
      <c r="B230">
        <v>67.527660000000012</v>
      </c>
      <c r="C230" s="3">
        <v>1</v>
      </c>
      <c r="H230">
        <v>56.981735000000015</v>
      </c>
      <c r="I230" s="4">
        <v>4</v>
      </c>
      <c r="P230">
        <v>2</v>
      </c>
      <c r="Q230" t="str">
        <f>CONCATENATE(C230,E230,G230,I230)</f>
        <v>14</v>
      </c>
    </row>
    <row r="231" spans="1:17" x14ac:dyDescent="0.25">
      <c r="A231">
        <v>230</v>
      </c>
      <c r="B231">
        <v>67.534355000000005</v>
      </c>
      <c r="C231" s="3">
        <v>1</v>
      </c>
      <c r="H231">
        <v>56.89731900000001</v>
      </c>
      <c r="I231" s="4">
        <v>4</v>
      </c>
      <c r="P231">
        <v>2</v>
      </c>
      <c r="Q231" t="str">
        <f>CONCATENATE(C231,E231,G231,I231)</f>
        <v>14</v>
      </c>
    </row>
    <row r="232" spans="1:17" x14ac:dyDescent="0.25">
      <c r="A232">
        <v>231</v>
      </c>
      <c r="B232">
        <v>67.578128000000021</v>
      </c>
      <c r="C232" s="3">
        <v>1</v>
      </c>
      <c r="H232">
        <v>56.847114000000012</v>
      </c>
      <c r="I232" s="4">
        <v>4</v>
      </c>
      <c r="P232">
        <v>2</v>
      </c>
      <c r="Q232" t="str">
        <f>CONCATENATE(C232,E232,G232,I232)</f>
        <v>14</v>
      </c>
    </row>
    <row r="233" spans="1:17" x14ac:dyDescent="0.25">
      <c r="A233">
        <v>232</v>
      </c>
      <c r="B233">
        <v>67.570003000000014</v>
      </c>
      <c r="C233" s="3">
        <v>1</v>
      </c>
      <c r="H233">
        <v>56.852321000000011</v>
      </c>
      <c r="I233" s="4">
        <v>4</v>
      </c>
      <c r="P233">
        <v>2</v>
      </c>
      <c r="Q233" t="str">
        <f>CONCATENATE(C233,E233,G233,I233)</f>
        <v>14</v>
      </c>
    </row>
    <row r="234" spans="1:17" x14ac:dyDescent="0.25">
      <c r="A234">
        <v>233</v>
      </c>
      <c r="B234">
        <v>67.574783000000011</v>
      </c>
      <c r="C234" s="3">
        <v>1</v>
      </c>
      <c r="H234">
        <v>56.887329000000008</v>
      </c>
      <c r="I234" s="4">
        <v>4</v>
      </c>
      <c r="P234">
        <v>2</v>
      </c>
      <c r="Q234" t="str">
        <f>CONCATENATE(C234,E234,G234,I234)</f>
        <v>14</v>
      </c>
    </row>
    <row r="235" spans="1:17" x14ac:dyDescent="0.25">
      <c r="A235">
        <v>234</v>
      </c>
      <c r="B235">
        <v>67.564426000000012</v>
      </c>
      <c r="C235" s="3">
        <v>1</v>
      </c>
      <c r="H235">
        <v>56.892005000000012</v>
      </c>
      <c r="I235" s="4">
        <v>4</v>
      </c>
      <c r="P235">
        <v>2</v>
      </c>
      <c r="Q235" t="str">
        <f>CONCATENATE(C235,E235,G235,I235)</f>
        <v>14</v>
      </c>
    </row>
    <row r="236" spans="1:17" x14ac:dyDescent="0.25">
      <c r="A236">
        <v>235</v>
      </c>
      <c r="P236">
        <v>0</v>
      </c>
      <c r="Q236" t="str">
        <f>CONCATENATE(C236,E236,G236,I236)</f>
        <v/>
      </c>
    </row>
    <row r="237" spans="1:17" x14ac:dyDescent="0.25">
      <c r="A237">
        <v>236</v>
      </c>
      <c r="P237">
        <v>0</v>
      </c>
      <c r="Q237" t="str">
        <f>CONCATENATE(C237,E237,G237,I237)</f>
        <v/>
      </c>
    </row>
    <row r="238" spans="1:17" x14ac:dyDescent="0.25">
      <c r="A238">
        <v>237</v>
      </c>
      <c r="D238">
        <v>76.880958000000007</v>
      </c>
      <c r="E238" s="2">
        <v>2</v>
      </c>
      <c r="P238">
        <v>1</v>
      </c>
      <c r="Q238" t="str">
        <f>CONCATENATE(C238,E238,G238,I238)</f>
        <v>2</v>
      </c>
    </row>
    <row r="239" spans="1:17" x14ac:dyDescent="0.25">
      <c r="A239">
        <v>238</v>
      </c>
      <c r="D239">
        <v>76.80558400000001</v>
      </c>
      <c r="E239" s="2">
        <v>2</v>
      </c>
      <c r="F239">
        <v>70.474676000000002</v>
      </c>
      <c r="G239" s="5">
        <v>3</v>
      </c>
      <c r="P239">
        <v>2</v>
      </c>
      <c r="Q239" t="str">
        <f>CONCATENATE(C239,E239,G239,I239)</f>
        <v>23</v>
      </c>
    </row>
    <row r="240" spans="1:17" x14ac:dyDescent="0.25">
      <c r="A240">
        <v>239</v>
      </c>
      <c r="D240">
        <v>76.790996000000007</v>
      </c>
      <c r="E240" s="2">
        <v>2</v>
      </c>
      <c r="F240">
        <v>70.382851000000002</v>
      </c>
      <c r="G240" s="5">
        <v>3</v>
      </c>
      <c r="P240">
        <v>2</v>
      </c>
      <c r="Q240" t="str">
        <f>CONCATENATE(C240,E240,G240,I240)</f>
        <v>23</v>
      </c>
    </row>
    <row r="241" spans="1:17" x14ac:dyDescent="0.25">
      <c r="A241">
        <v>240</v>
      </c>
      <c r="D241">
        <v>76.810084000000003</v>
      </c>
      <c r="E241" s="2">
        <v>2</v>
      </c>
      <c r="F241">
        <v>70.428013000000007</v>
      </c>
      <c r="G241" s="5">
        <v>3</v>
      </c>
      <c r="P241">
        <v>2</v>
      </c>
      <c r="Q241" t="str">
        <f>CONCATENATE(C241,E241,G241,I241)</f>
        <v>23</v>
      </c>
    </row>
    <row r="242" spans="1:17" x14ac:dyDescent="0.25">
      <c r="A242">
        <v>241</v>
      </c>
      <c r="D242">
        <v>76.783805000000001</v>
      </c>
      <c r="E242" s="2">
        <v>2</v>
      </c>
      <c r="F242">
        <v>70.431169000000011</v>
      </c>
      <c r="G242" s="5">
        <v>3</v>
      </c>
      <c r="P242">
        <v>2</v>
      </c>
      <c r="Q242" t="str">
        <f>CONCATENATE(C242,E242,G242,I242)</f>
        <v>23</v>
      </c>
    </row>
    <row r="243" spans="1:17" x14ac:dyDescent="0.25">
      <c r="A243">
        <v>242</v>
      </c>
      <c r="D243">
        <v>76.780184000000006</v>
      </c>
      <c r="E243" s="2">
        <v>2</v>
      </c>
      <c r="F243">
        <v>70.419581000000008</v>
      </c>
      <c r="G243" s="5">
        <v>3</v>
      </c>
      <c r="P243">
        <v>2</v>
      </c>
      <c r="Q243" t="str">
        <f>CONCATENATE(C243,E243,G243,I243)</f>
        <v>23</v>
      </c>
    </row>
    <row r="244" spans="1:17" x14ac:dyDescent="0.25">
      <c r="A244">
        <v>243</v>
      </c>
      <c r="D244">
        <v>76.785978</v>
      </c>
      <c r="E244" s="2">
        <v>2</v>
      </c>
      <c r="F244">
        <v>70.420823000000013</v>
      </c>
      <c r="G244" s="5">
        <v>3</v>
      </c>
      <c r="P244">
        <v>2</v>
      </c>
      <c r="Q244" t="str">
        <f>CONCATENATE(C244,E244,G244,I244)</f>
        <v>23</v>
      </c>
    </row>
    <row r="245" spans="1:17" x14ac:dyDescent="0.25">
      <c r="A245">
        <v>244</v>
      </c>
      <c r="D245">
        <v>76.824259000000012</v>
      </c>
      <c r="E245" s="2">
        <v>2</v>
      </c>
      <c r="F245">
        <v>70.406648000000004</v>
      </c>
      <c r="G245" s="5">
        <v>3</v>
      </c>
      <c r="P245">
        <v>2</v>
      </c>
      <c r="Q245" t="str">
        <f>CONCATENATE(C245,E245,G245,I245)</f>
        <v>23</v>
      </c>
    </row>
    <row r="246" spans="1:17" x14ac:dyDescent="0.25">
      <c r="A246">
        <v>245</v>
      </c>
      <c r="D246">
        <v>76.880958000000007</v>
      </c>
      <c r="E246" s="2">
        <v>2</v>
      </c>
      <c r="F246">
        <v>70.352536000000001</v>
      </c>
      <c r="G246" s="5">
        <v>3</v>
      </c>
      <c r="H246">
        <v>75.463604000000004</v>
      </c>
      <c r="I246" s="4">
        <v>4</v>
      </c>
      <c r="P246">
        <v>3</v>
      </c>
      <c r="Q246" t="str">
        <f>CONCATENATE(C246,E246,G246,I246)</f>
        <v>234</v>
      </c>
    </row>
    <row r="247" spans="1:17" x14ac:dyDescent="0.25">
      <c r="A247">
        <v>246</v>
      </c>
      <c r="F247">
        <v>70.34151700000001</v>
      </c>
      <c r="G247" s="5">
        <v>3</v>
      </c>
      <c r="H247">
        <v>75.468105000000008</v>
      </c>
      <c r="I247" s="4">
        <v>4</v>
      </c>
      <c r="P247">
        <v>2</v>
      </c>
      <c r="Q247" t="str">
        <f>CONCATENATE(C247,E247,G247,I247)</f>
        <v>34</v>
      </c>
    </row>
    <row r="248" spans="1:17" x14ac:dyDescent="0.25">
      <c r="A248">
        <v>247</v>
      </c>
      <c r="F248">
        <v>70.474676000000002</v>
      </c>
      <c r="G248" s="5">
        <v>3</v>
      </c>
      <c r="H248">
        <v>75.452327000000011</v>
      </c>
      <c r="I248" s="4">
        <v>4</v>
      </c>
      <c r="P248">
        <v>2</v>
      </c>
      <c r="Q248" t="str">
        <f>CONCATENATE(C248,E248,G248,I248)</f>
        <v>34</v>
      </c>
    </row>
    <row r="249" spans="1:17" x14ac:dyDescent="0.25">
      <c r="A249">
        <v>248</v>
      </c>
      <c r="H249">
        <v>75.424547000000004</v>
      </c>
      <c r="I249" s="4">
        <v>4</v>
      </c>
      <c r="P249">
        <v>1</v>
      </c>
      <c r="Q249" t="str">
        <f>CONCATENATE(C249,E249,G249,I249)</f>
        <v>4</v>
      </c>
    </row>
    <row r="250" spans="1:17" x14ac:dyDescent="0.25">
      <c r="A250">
        <v>249</v>
      </c>
      <c r="H250">
        <v>75.420822000000001</v>
      </c>
      <c r="I250" s="4">
        <v>4</v>
      </c>
      <c r="P250">
        <v>1</v>
      </c>
      <c r="Q250" t="str">
        <f>CONCATENATE(C250,E250,G250,I250)</f>
        <v>4</v>
      </c>
    </row>
    <row r="251" spans="1:17" x14ac:dyDescent="0.25">
      <c r="A251">
        <v>250</v>
      </c>
      <c r="H251">
        <v>75.445085000000006</v>
      </c>
      <c r="I251" s="4">
        <v>4</v>
      </c>
      <c r="P251">
        <v>1</v>
      </c>
      <c r="Q251" t="str">
        <f>CONCATENATE(C251,E251,G251,I251)</f>
        <v>4</v>
      </c>
    </row>
    <row r="252" spans="1:17" x14ac:dyDescent="0.25">
      <c r="A252">
        <v>251</v>
      </c>
      <c r="H252">
        <v>75.425685000000001</v>
      </c>
      <c r="I252" s="4">
        <v>4</v>
      </c>
      <c r="P252">
        <v>1</v>
      </c>
      <c r="Q252" t="str">
        <f>CONCATENATE(C252,E252,G252,I252)</f>
        <v>4</v>
      </c>
    </row>
    <row r="253" spans="1:17" x14ac:dyDescent="0.25">
      <c r="A253">
        <v>252</v>
      </c>
      <c r="B253">
        <v>88.497322000000011</v>
      </c>
      <c r="C253" s="3">
        <v>1</v>
      </c>
      <c r="H253">
        <v>75.441308000000006</v>
      </c>
      <c r="I253" s="4">
        <v>4</v>
      </c>
      <c r="P253">
        <v>2</v>
      </c>
      <c r="Q253" t="str">
        <f>CONCATENATE(C253,E253,G253,I253)</f>
        <v>14</v>
      </c>
    </row>
    <row r="254" spans="1:17" x14ac:dyDescent="0.25">
      <c r="A254">
        <v>253</v>
      </c>
      <c r="B254">
        <v>88.457232000000005</v>
      </c>
      <c r="C254" s="3">
        <v>1</v>
      </c>
      <c r="H254">
        <v>75.463604000000004</v>
      </c>
      <c r="I254" s="4">
        <v>4</v>
      </c>
      <c r="P254">
        <v>2</v>
      </c>
      <c r="Q254" t="str">
        <f>CONCATENATE(C254,E254,G254,I254)</f>
        <v>14</v>
      </c>
    </row>
    <row r="255" spans="1:17" x14ac:dyDescent="0.25">
      <c r="A255">
        <v>254</v>
      </c>
      <c r="B255">
        <v>88.468405000000004</v>
      </c>
      <c r="C255" s="3">
        <v>1</v>
      </c>
      <c r="P255">
        <v>1</v>
      </c>
      <c r="Q255" t="str">
        <f>CONCATENATE(C255,E255,G255,I255)</f>
        <v>1</v>
      </c>
    </row>
    <row r="256" spans="1:17" x14ac:dyDescent="0.25">
      <c r="A256">
        <v>255</v>
      </c>
      <c r="B256">
        <v>88.450247000000005</v>
      </c>
      <c r="C256" s="3">
        <v>1</v>
      </c>
      <c r="P256">
        <v>1</v>
      </c>
      <c r="Q256" t="str">
        <f>CONCATENATE(C256,E256,G256,I256)</f>
        <v>1</v>
      </c>
    </row>
    <row r="257" spans="1:17" x14ac:dyDescent="0.25">
      <c r="A257">
        <v>256</v>
      </c>
      <c r="B257">
        <v>88.470217000000005</v>
      </c>
      <c r="C257" s="3">
        <v>1</v>
      </c>
      <c r="P257">
        <v>1</v>
      </c>
      <c r="Q257" t="str">
        <f>CONCATENATE(C257,E257,G257,I257)</f>
        <v>1</v>
      </c>
    </row>
    <row r="258" spans="1:17" x14ac:dyDescent="0.25">
      <c r="A258">
        <v>257</v>
      </c>
      <c r="B258">
        <v>88.506168000000002</v>
      </c>
      <c r="C258" s="3">
        <v>1</v>
      </c>
      <c r="P258">
        <v>1</v>
      </c>
      <c r="Q258" t="str">
        <f>CONCATENATE(C258,E258,G258,I258)</f>
        <v>1</v>
      </c>
    </row>
    <row r="259" spans="1:17" x14ac:dyDescent="0.25">
      <c r="A259">
        <v>258</v>
      </c>
      <c r="B259">
        <v>88.391788000000005</v>
      </c>
      <c r="C259" s="3">
        <v>1</v>
      </c>
      <c r="D259">
        <v>95.035572000000002</v>
      </c>
      <c r="E259" s="2">
        <v>2</v>
      </c>
      <c r="P259">
        <v>2</v>
      </c>
      <c r="Q259" t="str">
        <f>CONCATENATE(C259,E259,G259,I259)</f>
        <v>12</v>
      </c>
    </row>
    <row r="260" spans="1:17" x14ac:dyDescent="0.25">
      <c r="A260">
        <v>259</v>
      </c>
      <c r="B260">
        <v>88.497322000000011</v>
      </c>
      <c r="C260" s="3">
        <v>1</v>
      </c>
      <c r="D260">
        <v>95.074890000000011</v>
      </c>
      <c r="E260" s="2">
        <v>2</v>
      </c>
      <c r="P260">
        <v>2</v>
      </c>
      <c r="Q260" t="str">
        <f>CONCATENATE(C260,E260,G260,I260)</f>
        <v>12</v>
      </c>
    </row>
    <row r="261" spans="1:17" x14ac:dyDescent="0.25">
      <c r="A261">
        <v>260</v>
      </c>
      <c r="D261">
        <v>95.062784000000008</v>
      </c>
      <c r="E261" s="2">
        <v>2</v>
      </c>
      <c r="P261">
        <v>1</v>
      </c>
      <c r="Q261" t="str">
        <f>CONCATENATE(C261,E261,G261,I261)</f>
        <v>2</v>
      </c>
    </row>
    <row r="262" spans="1:17" x14ac:dyDescent="0.25">
      <c r="A262">
        <v>261</v>
      </c>
      <c r="D262">
        <v>95.052023000000005</v>
      </c>
      <c r="E262" s="2">
        <v>2</v>
      </c>
      <c r="P262">
        <v>1</v>
      </c>
      <c r="Q262" t="str">
        <f>CONCATENATE(C262,E262,G262,I262)</f>
        <v>2</v>
      </c>
    </row>
    <row r="263" spans="1:17" x14ac:dyDescent="0.25">
      <c r="A263">
        <v>262</v>
      </c>
      <c r="D263">
        <v>95.013277000000016</v>
      </c>
      <c r="E263" s="2">
        <v>2</v>
      </c>
      <c r="F263">
        <v>90.826141000000007</v>
      </c>
      <c r="G263" s="5">
        <v>3</v>
      </c>
      <c r="P263">
        <v>2</v>
      </c>
      <c r="Q263" t="str">
        <f>CONCATENATE(C263,E263,G263,I263)</f>
        <v>23</v>
      </c>
    </row>
    <row r="264" spans="1:17" x14ac:dyDescent="0.25">
      <c r="A264">
        <v>263</v>
      </c>
      <c r="D264">
        <v>95.049591000000007</v>
      </c>
      <c r="E264" s="2">
        <v>2</v>
      </c>
      <c r="F264">
        <v>90.885685000000009</v>
      </c>
      <c r="G264" s="5">
        <v>3</v>
      </c>
      <c r="P264">
        <v>2</v>
      </c>
      <c r="Q264" t="str">
        <f>CONCATENATE(C264,E264,G264,I264)</f>
        <v>23</v>
      </c>
    </row>
    <row r="265" spans="1:17" x14ac:dyDescent="0.25">
      <c r="A265">
        <v>264</v>
      </c>
      <c r="D265">
        <v>95.056421</v>
      </c>
      <c r="E265" s="2">
        <v>2</v>
      </c>
      <c r="F265">
        <v>90.910257000000001</v>
      </c>
      <c r="G265" s="5">
        <v>3</v>
      </c>
      <c r="P265">
        <v>2</v>
      </c>
      <c r="Q265" t="str">
        <f>CONCATENATE(C265,E265,G265,I265)</f>
        <v>23</v>
      </c>
    </row>
    <row r="266" spans="1:17" x14ac:dyDescent="0.25">
      <c r="A266">
        <v>265</v>
      </c>
      <c r="D266">
        <v>95.035572000000002</v>
      </c>
      <c r="E266" s="2">
        <v>2</v>
      </c>
      <c r="F266">
        <v>90.926708000000005</v>
      </c>
      <c r="G266" s="5">
        <v>3</v>
      </c>
      <c r="H266">
        <v>93.480974000000003</v>
      </c>
      <c r="I266" s="4">
        <v>4</v>
      </c>
      <c r="P266">
        <v>3</v>
      </c>
      <c r="Q266" t="str">
        <f>CONCATENATE(C266,E266,G266,I266)</f>
        <v>234</v>
      </c>
    </row>
    <row r="267" spans="1:17" x14ac:dyDescent="0.25">
      <c r="A267">
        <v>266</v>
      </c>
      <c r="F267">
        <v>90.921846000000016</v>
      </c>
      <c r="G267" s="5">
        <v>3</v>
      </c>
      <c r="H267">
        <v>93.577766000000011</v>
      </c>
      <c r="I267" s="4">
        <v>4</v>
      </c>
      <c r="P267">
        <v>2</v>
      </c>
      <c r="Q267" t="str">
        <f>CONCATENATE(C267,E267,G267,I267)</f>
        <v>34</v>
      </c>
    </row>
    <row r="268" spans="1:17" x14ac:dyDescent="0.25">
      <c r="A268">
        <v>267</v>
      </c>
      <c r="F268">
        <v>90.895048000000003</v>
      </c>
      <c r="G268" s="5">
        <v>3</v>
      </c>
      <c r="H268">
        <v>93.507824000000014</v>
      </c>
      <c r="I268" s="4">
        <v>4</v>
      </c>
      <c r="P268">
        <v>2</v>
      </c>
      <c r="Q268" t="str">
        <f>CONCATENATE(C268,E268,G268,I268)</f>
        <v>34</v>
      </c>
    </row>
    <row r="269" spans="1:17" x14ac:dyDescent="0.25">
      <c r="A269">
        <v>268</v>
      </c>
      <c r="F269">
        <v>90.900583000000012</v>
      </c>
      <c r="G269" s="5">
        <v>3</v>
      </c>
      <c r="H269">
        <v>93.472904</v>
      </c>
      <c r="I269" s="4">
        <v>4</v>
      </c>
      <c r="P269">
        <v>2</v>
      </c>
      <c r="Q269" t="str">
        <f>CONCATENATE(C269,E269,G269,I269)</f>
        <v>34</v>
      </c>
    </row>
    <row r="270" spans="1:17" x14ac:dyDescent="0.25">
      <c r="A270">
        <v>269</v>
      </c>
      <c r="F270">
        <v>90.939434000000006</v>
      </c>
      <c r="G270" s="5">
        <v>3</v>
      </c>
      <c r="H270">
        <v>93.509480000000011</v>
      </c>
      <c r="I270" s="4">
        <v>4</v>
      </c>
      <c r="P270">
        <v>2</v>
      </c>
      <c r="Q270" t="str">
        <f>CONCATENATE(C270,E270,G270,I270)</f>
        <v>34</v>
      </c>
    </row>
    <row r="271" spans="1:17" x14ac:dyDescent="0.25">
      <c r="A271">
        <v>270</v>
      </c>
      <c r="F271">
        <v>90.921019000000001</v>
      </c>
      <c r="G271" s="5">
        <v>3</v>
      </c>
      <c r="H271">
        <v>93.51677500000001</v>
      </c>
      <c r="I271" s="4">
        <v>4</v>
      </c>
      <c r="P271">
        <v>2</v>
      </c>
      <c r="Q271" t="str">
        <f>CONCATENATE(C271,E271,G271,I271)</f>
        <v>34</v>
      </c>
    </row>
    <row r="272" spans="1:17" x14ac:dyDescent="0.25">
      <c r="A272">
        <v>271</v>
      </c>
      <c r="F272">
        <v>90.826141000000007</v>
      </c>
      <c r="G272" s="5">
        <v>3</v>
      </c>
      <c r="H272">
        <v>93.541191000000012</v>
      </c>
      <c r="I272" s="4">
        <v>4</v>
      </c>
      <c r="P272">
        <v>2</v>
      </c>
      <c r="Q272" t="str">
        <f>CONCATENATE(C272,E272,G272,I272)</f>
        <v>34</v>
      </c>
    </row>
    <row r="273" spans="1:17" x14ac:dyDescent="0.25">
      <c r="A273">
        <v>272</v>
      </c>
      <c r="H273">
        <v>93.480974000000003</v>
      </c>
      <c r="I273" s="4">
        <v>4</v>
      </c>
      <c r="P273">
        <v>1</v>
      </c>
      <c r="Q273" t="str">
        <f>CONCATENATE(C273,E273,G273,I273)</f>
        <v>4</v>
      </c>
    </row>
    <row r="274" spans="1:17" x14ac:dyDescent="0.25">
      <c r="A274">
        <v>273</v>
      </c>
      <c r="P274">
        <v>0</v>
      </c>
      <c r="Q274" t="str">
        <f>CONCATENATE(C274,E274,G274,I274)</f>
        <v/>
      </c>
    </row>
    <row r="275" spans="1:17" x14ac:dyDescent="0.25">
      <c r="A275">
        <v>274</v>
      </c>
      <c r="P275">
        <v>0</v>
      </c>
      <c r="Q275" t="str">
        <f>CONCATENATE(C275,E275,G275,I275)</f>
        <v/>
      </c>
    </row>
    <row r="276" spans="1:17" x14ac:dyDescent="0.25">
      <c r="A276">
        <v>275</v>
      </c>
      <c r="B276">
        <v>114.55099900000002</v>
      </c>
      <c r="C276" s="3">
        <v>1</v>
      </c>
      <c r="P276">
        <v>1</v>
      </c>
      <c r="Q276" t="str">
        <f>CONCATENATE(C276,E276,G276,I276)</f>
        <v>1</v>
      </c>
    </row>
    <row r="277" spans="1:17" x14ac:dyDescent="0.25">
      <c r="A277">
        <v>276</v>
      </c>
      <c r="B277">
        <v>114.62709800000002</v>
      </c>
      <c r="C277" s="3">
        <v>1</v>
      </c>
      <c r="P277">
        <v>1</v>
      </c>
      <c r="Q277" t="str">
        <f>CONCATENATE(C277,E277,G277,I277)</f>
        <v>1</v>
      </c>
    </row>
    <row r="278" spans="1:17" x14ac:dyDescent="0.25">
      <c r="A278">
        <v>277</v>
      </c>
      <c r="B278">
        <v>114.51623500000001</v>
      </c>
      <c r="C278" s="3">
        <v>1</v>
      </c>
      <c r="P278">
        <v>1</v>
      </c>
      <c r="Q278" t="str">
        <f>CONCATENATE(C278,E278,G278,I278)</f>
        <v>1</v>
      </c>
    </row>
    <row r="279" spans="1:17" x14ac:dyDescent="0.25">
      <c r="A279">
        <v>278</v>
      </c>
      <c r="B279">
        <v>114.527096</v>
      </c>
      <c r="C279" s="3">
        <v>1</v>
      </c>
      <c r="P279">
        <v>1</v>
      </c>
      <c r="Q279" t="str">
        <f>CONCATENATE(C279,E279,G279,I279)</f>
        <v>1</v>
      </c>
    </row>
    <row r="280" spans="1:17" x14ac:dyDescent="0.25">
      <c r="A280">
        <v>279</v>
      </c>
      <c r="B280">
        <v>114.52854500000001</v>
      </c>
      <c r="C280" s="3">
        <v>1</v>
      </c>
      <c r="D280">
        <v>119.120327</v>
      </c>
      <c r="E280" s="2">
        <v>2</v>
      </c>
      <c r="P280">
        <v>2</v>
      </c>
      <c r="Q280" t="str">
        <f>CONCATENATE(C280,E280,G280,I280)</f>
        <v>12</v>
      </c>
    </row>
    <row r="281" spans="1:17" x14ac:dyDescent="0.25">
      <c r="A281">
        <v>280</v>
      </c>
      <c r="B281">
        <v>114.538116</v>
      </c>
      <c r="C281" s="3">
        <v>1</v>
      </c>
      <c r="D281">
        <v>119.176613</v>
      </c>
      <c r="E281" s="2">
        <v>2</v>
      </c>
      <c r="P281">
        <v>2</v>
      </c>
      <c r="Q281" t="str">
        <f>CONCATENATE(C281,E281,G281,I281)</f>
        <v>12</v>
      </c>
    </row>
    <row r="282" spans="1:17" x14ac:dyDescent="0.25">
      <c r="A282">
        <v>281</v>
      </c>
      <c r="B282">
        <v>114.540031</v>
      </c>
      <c r="C282" s="3">
        <v>1</v>
      </c>
      <c r="D282">
        <v>119.15173000000001</v>
      </c>
      <c r="E282" s="2">
        <v>2</v>
      </c>
      <c r="P282">
        <v>2</v>
      </c>
      <c r="Q282" t="str">
        <f>CONCATENATE(C282,E282,G282,I282)</f>
        <v>12</v>
      </c>
    </row>
    <row r="283" spans="1:17" x14ac:dyDescent="0.25">
      <c r="A283">
        <v>282</v>
      </c>
      <c r="B283">
        <v>114.55099900000002</v>
      </c>
      <c r="C283" s="3">
        <v>1</v>
      </c>
      <c r="D283">
        <v>119.09896500000001</v>
      </c>
      <c r="E283" s="2">
        <v>2</v>
      </c>
      <c r="P283">
        <v>2</v>
      </c>
      <c r="Q283" t="str">
        <f>CONCATENATE(C283,E283,G283,I283)</f>
        <v>12</v>
      </c>
    </row>
    <row r="284" spans="1:17" x14ac:dyDescent="0.25">
      <c r="A284">
        <v>283</v>
      </c>
      <c r="D284">
        <v>119.071854</v>
      </c>
      <c r="E284" s="2">
        <v>2</v>
      </c>
      <c r="P284">
        <v>1</v>
      </c>
      <c r="Q284" t="str">
        <f>CONCATENATE(C284,E284,G284,I284)</f>
        <v>2</v>
      </c>
    </row>
    <row r="285" spans="1:17" x14ac:dyDescent="0.25">
      <c r="A285">
        <v>284</v>
      </c>
      <c r="D285">
        <v>119.032543</v>
      </c>
      <c r="E285" s="2">
        <v>2</v>
      </c>
      <c r="P285">
        <v>1</v>
      </c>
      <c r="Q285" t="str">
        <f>CONCATENATE(C285,E285,G285,I285)</f>
        <v>2</v>
      </c>
    </row>
    <row r="286" spans="1:17" x14ac:dyDescent="0.25">
      <c r="A286">
        <v>285</v>
      </c>
      <c r="D286">
        <v>119.120327</v>
      </c>
      <c r="E286" s="2">
        <v>2</v>
      </c>
      <c r="P286">
        <v>1</v>
      </c>
      <c r="Q286" t="str">
        <f>CONCATENATE(C286,E286,G286,I286)</f>
        <v>2</v>
      </c>
    </row>
    <row r="287" spans="1:17" x14ac:dyDescent="0.25">
      <c r="A287">
        <v>286</v>
      </c>
      <c r="F287">
        <v>119.31944700000001</v>
      </c>
      <c r="G287" s="5">
        <v>3</v>
      </c>
      <c r="H287">
        <v>120.12113600000001</v>
      </c>
      <c r="I287" s="4">
        <v>4</v>
      </c>
      <c r="P287">
        <v>2</v>
      </c>
      <c r="Q287" t="str">
        <f>CONCATENATE(C287,E287,G287,I287)</f>
        <v>34</v>
      </c>
    </row>
    <row r="288" spans="1:17" x14ac:dyDescent="0.25">
      <c r="A288">
        <v>287</v>
      </c>
      <c r="F288">
        <v>119.44293200000001</v>
      </c>
      <c r="G288" s="5">
        <v>3</v>
      </c>
      <c r="H288">
        <v>120.12310400000001</v>
      </c>
      <c r="I288" s="4">
        <v>4</v>
      </c>
      <c r="P288">
        <v>2</v>
      </c>
      <c r="Q288" t="str">
        <f>CONCATENATE(C288,E288,G288,I288)</f>
        <v>34</v>
      </c>
    </row>
    <row r="289" spans="1:17" x14ac:dyDescent="0.25">
      <c r="A289">
        <v>288</v>
      </c>
      <c r="F289">
        <v>119.462536</v>
      </c>
      <c r="G289" s="5">
        <v>3</v>
      </c>
      <c r="H289">
        <v>120.16412400000002</v>
      </c>
      <c r="I289" s="4">
        <v>4</v>
      </c>
      <c r="P289">
        <v>2</v>
      </c>
      <c r="Q289" t="str">
        <f>CONCATENATE(C289,E289,G289,I289)</f>
        <v>34</v>
      </c>
    </row>
    <row r="290" spans="1:17" x14ac:dyDescent="0.25">
      <c r="A290">
        <v>289</v>
      </c>
      <c r="F290">
        <v>119.44887900000001</v>
      </c>
      <c r="G290" s="5">
        <v>3</v>
      </c>
      <c r="H290">
        <v>120.14167400000001</v>
      </c>
      <c r="I290" s="4">
        <v>4</v>
      </c>
      <c r="P290">
        <v>2</v>
      </c>
      <c r="Q290" t="str">
        <f>CONCATENATE(C290,E290,G290,I290)</f>
        <v>34</v>
      </c>
    </row>
    <row r="291" spans="1:17" x14ac:dyDescent="0.25">
      <c r="A291">
        <v>290</v>
      </c>
      <c r="F291">
        <v>119.44386300000001</v>
      </c>
      <c r="G291" s="5">
        <v>3</v>
      </c>
      <c r="H291">
        <v>120.14250200000001</v>
      </c>
      <c r="I291" s="4">
        <v>4</v>
      </c>
      <c r="P291">
        <v>2</v>
      </c>
      <c r="Q291" t="str">
        <f>CONCATENATE(C291,E291,G291,I291)</f>
        <v>34</v>
      </c>
    </row>
    <row r="292" spans="1:17" x14ac:dyDescent="0.25">
      <c r="A292">
        <v>291</v>
      </c>
      <c r="F292">
        <v>119.44701800000001</v>
      </c>
      <c r="G292" s="5">
        <v>3</v>
      </c>
      <c r="H292">
        <v>120.13422400000002</v>
      </c>
      <c r="I292" s="4">
        <v>4</v>
      </c>
      <c r="P292">
        <v>2</v>
      </c>
      <c r="Q292" t="str">
        <f>CONCATENATE(C292,E292,G292,I292)</f>
        <v>34</v>
      </c>
    </row>
    <row r="293" spans="1:17" x14ac:dyDescent="0.25">
      <c r="A293">
        <v>292</v>
      </c>
      <c r="F293">
        <v>119.49367900000001</v>
      </c>
      <c r="G293" s="5">
        <v>3</v>
      </c>
      <c r="H293">
        <v>120.122276</v>
      </c>
      <c r="I293" s="4">
        <v>4</v>
      </c>
      <c r="P293">
        <v>2</v>
      </c>
      <c r="Q293" t="str">
        <f>CONCATENATE(C293,E293,G293,I293)</f>
        <v>34</v>
      </c>
    </row>
    <row r="294" spans="1:17" x14ac:dyDescent="0.25">
      <c r="A294">
        <v>293</v>
      </c>
      <c r="F294">
        <v>119.57732800000001</v>
      </c>
      <c r="G294" s="5">
        <v>3</v>
      </c>
      <c r="H294">
        <v>120.18947200000001</v>
      </c>
      <c r="I294" s="4">
        <v>4</v>
      </c>
      <c r="P294">
        <v>2</v>
      </c>
      <c r="Q294" t="str">
        <f>CONCATENATE(C294,E294,G294,I294)</f>
        <v>34</v>
      </c>
    </row>
    <row r="295" spans="1:17" x14ac:dyDescent="0.25">
      <c r="A295">
        <v>294</v>
      </c>
      <c r="F295">
        <v>119.31944700000001</v>
      </c>
      <c r="G295" s="5">
        <v>3</v>
      </c>
      <c r="H295">
        <v>120.12113600000001</v>
      </c>
      <c r="I295" s="4">
        <v>4</v>
      </c>
      <c r="P295">
        <v>2</v>
      </c>
      <c r="Q295" t="str">
        <f>CONCATENATE(C295,E295,G295,I295)</f>
        <v>34</v>
      </c>
    </row>
    <row r="296" spans="1:17" x14ac:dyDescent="0.25">
      <c r="A296">
        <v>295</v>
      </c>
      <c r="B296">
        <v>149.65400599999998</v>
      </c>
      <c r="C296" s="3">
        <v>1</v>
      </c>
      <c r="P296">
        <v>1</v>
      </c>
      <c r="Q296" t="str">
        <f>CONCATENATE(C296,E296,G296,I296)</f>
        <v>1</v>
      </c>
    </row>
    <row r="297" spans="1:17" x14ac:dyDescent="0.25">
      <c r="A297">
        <v>296</v>
      </c>
      <c r="B297">
        <v>149.71755899999999</v>
      </c>
      <c r="C297" s="3">
        <v>1</v>
      </c>
      <c r="P297">
        <v>1</v>
      </c>
      <c r="Q297" t="str">
        <f>CONCATENATE(C297,E297,G297,I297)</f>
        <v>1</v>
      </c>
    </row>
    <row r="298" spans="1:17" x14ac:dyDescent="0.25">
      <c r="A298">
        <v>297</v>
      </c>
      <c r="B298">
        <v>149.73606899999999</v>
      </c>
      <c r="C298" s="3">
        <v>1</v>
      </c>
      <c r="P298">
        <v>1</v>
      </c>
      <c r="Q298" t="str">
        <f>CONCATENATE(C298,E298,G298,I298)</f>
        <v>1</v>
      </c>
    </row>
    <row r="299" spans="1:17" x14ac:dyDescent="0.25">
      <c r="A299">
        <v>298</v>
      </c>
      <c r="B299">
        <v>149.72122999999999</v>
      </c>
      <c r="C299" s="3">
        <v>1</v>
      </c>
      <c r="D299">
        <v>151.47141099999999</v>
      </c>
      <c r="E299" s="2">
        <v>2</v>
      </c>
      <c r="P299">
        <v>2</v>
      </c>
      <c r="Q299" t="str">
        <f>CONCATENATE(C299,E299,G299,I299)</f>
        <v>12</v>
      </c>
    </row>
    <row r="300" spans="1:17" x14ac:dyDescent="0.25">
      <c r="A300">
        <v>299</v>
      </c>
      <c r="B300">
        <v>149.60403400000001</v>
      </c>
      <c r="C300" s="3">
        <v>1</v>
      </c>
      <c r="D300">
        <v>151.44881100000001</v>
      </c>
      <c r="E300" s="2">
        <v>2</v>
      </c>
      <c r="P300">
        <v>2</v>
      </c>
      <c r="Q300" t="str">
        <f>CONCATENATE(C300,E300,G300,I300)</f>
        <v>12</v>
      </c>
    </row>
    <row r="301" spans="1:17" x14ac:dyDescent="0.25">
      <c r="A301">
        <v>300</v>
      </c>
      <c r="B301">
        <v>149.599524</v>
      </c>
      <c r="C301" s="3">
        <v>1</v>
      </c>
      <c r="D301">
        <v>151.47770300000002</v>
      </c>
      <c r="E301" s="2">
        <v>2</v>
      </c>
      <c r="P301">
        <v>2</v>
      </c>
      <c r="Q301" t="str">
        <f>CONCATENATE(C301,E301,G301,I301)</f>
        <v>12</v>
      </c>
    </row>
    <row r="302" spans="1:17" x14ac:dyDescent="0.25">
      <c r="A302">
        <v>301</v>
      </c>
      <c r="B302">
        <v>149.61672300000001</v>
      </c>
      <c r="C302" s="3">
        <v>1</v>
      </c>
      <c r="D302">
        <v>151.41761099999999</v>
      </c>
      <c r="E302" s="2">
        <v>2</v>
      </c>
      <c r="P302">
        <v>2</v>
      </c>
      <c r="Q302" t="str">
        <f>CONCATENATE(C302,E302,G302,I302)</f>
        <v>12</v>
      </c>
    </row>
    <row r="303" spans="1:17" x14ac:dyDescent="0.25">
      <c r="A303">
        <v>302</v>
      </c>
      <c r="B303">
        <v>149.582482</v>
      </c>
      <c r="C303" s="3">
        <v>1</v>
      </c>
      <c r="D303">
        <v>151.46852699999999</v>
      </c>
      <c r="E303" s="2">
        <v>2</v>
      </c>
      <c r="P303">
        <v>2</v>
      </c>
      <c r="Q303" t="str">
        <f>CONCATENATE(C303,E303,G303,I303)</f>
        <v>12</v>
      </c>
    </row>
    <row r="304" spans="1:17" x14ac:dyDescent="0.25">
      <c r="A304">
        <v>303</v>
      </c>
      <c r="B304">
        <v>149.65400599999998</v>
      </c>
      <c r="C304" s="3">
        <v>1</v>
      </c>
      <c r="D304">
        <v>151.41215700000001</v>
      </c>
      <c r="E304" s="2">
        <v>2</v>
      </c>
      <c r="P304">
        <v>2</v>
      </c>
      <c r="Q304" t="str">
        <f>CONCATENATE(C304,E304,G304,I304)</f>
        <v>12</v>
      </c>
    </row>
    <row r="305" spans="1:17" x14ac:dyDescent="0.25">
      <c r="A305">
        <v>304</v>
      </c>
      <c r="D305">
        <v>151.47141099999999</v>
      </c>
      <c r="E305" s="2">
        <v>2</v>
      </c>
      <c r="P305">
        <v>1</v>
      </c>
      <c r="Q305" t="str">
        <f>CONCATENATE(C305,E305,G305,I305)</f>
        <v>2</v>
      </c>
    </row>
    <row r="306" spans="1:17" x14ac:dyDescent="0.25">
      <c r="A306">
        <v>305</v>
      </c>
      <c r="D306">
        <v>151.47141099999999</v>
      </c>
      <c r="E306" s="2">
        <v>2</v>
      </c>
      <c r="P306">
        <v>1</v>
      </c>
      <c r="Q306" t="str">
        <f>CONCATENATE(C306,E306,G306,I306)</f>
        <v>2</v>
      </c>
    </row>
    <row r="307" spans="1:17" x14ac:dyDescent="0.25">
      <c r="A307">
        <v>306</v>
      </c>
      <c r="F307">
        <v>152.047428</v>
      </c>
      <c r="G307" s="5">
        <v>3</v>
      </c>
      <c r="H307">
        <v>152.072441</v>
      </c>
      <c r="I307" s="4">
        <v>4</v>
      </c>
      <c r="P307">
        <v>2</v>
      </c>
      <c r="Q307" t="str">
        <f>CONCATENATE(C307,E307,G307,I307)</f>
        <v>34</v>
      </c>
    </row>
    <row r="308" spans="1:17" x14ac:dyDescent="0.25">
      <c r="A308">
        <v>307</v>
      </c>
      <c r="F308">
        <v>152.08895799999999</v>
      </c>
      <c r="G308" s="5">
        <v>3</v>
      </c>
      <c r="H308">
        <v>152.04187000000002</v>
      </c>
      <c r="I308" s="4">
        <v>4</v>
      </c>
      <c r="P308">
        <v>2</v>
      </c>
      <c r="Q308" t="str">
        <f>CONCATENATE(C308,E308,G308,I308)</f>
        <v>34</v>
      </c>
    </row>
    <row r="309" spans="1:17" x14ac:dyDescent="0.25">
      <c r="A309">
        <v>308</v>
      </c>
      <c r="F309">
        <v>152.06578100000002</v>
      </c>
      <c r="G309" s="5">
        <v>3</v>
      </c>
      <c r="H309">
        <v>152.08534</v>
      </c>
      <c r="I309" s="4">
        <v>4</v>
      </c>
      <c r="P309">
        <v>2</v>
      </c>
      <c r="Q309" t="str">
        <f>CONCATENATE(C309,E309,G309,I309)</f>
        <v>34</v>
      </c>
    </row>
    <row r="310" spans="1:17" x14ac:dyDescent="0.25">
      <c r="A310">
        <v>309</v>
      </c>
      <c r="F310">
        <v>152.03835700000002</v>
      </c>
      <c r="G310" s="5">
        <v>3</v>
      </c>
      <c r="H310">
        <v>152.10668200000001</v>
      </c>
      <c r="I310" s="4">
        <v>4</v>
      </c>
      <c r="P310">
        <v>2</v>
      </c>
      <c r="Q310" t="str">
        <f>CONCATENATE(C310,E310,G310,I310)</f>
        <v>34</v>
      </c>
    </row>
    <row r="311" spans="1:17" x14ac:dyDescent="0.25">
      <c r="A311">
        <v>310</v>
      </c>
      <c r="F311">
        <v>152.05508399999999</v>
      </c>
      <c r="G311" s="5">
        <v>3</v>
      </c>
      <c r="H311">
        <v>152.044701</v>
      </c>
      <c r="I311" s="4">
        <v>4</v>
      </c>
      <c r="P311">
        <v>2</v>
      </c>
      <c r="Q311" t="str">
        <f>CONCATENATE(C311,E311,G311,I311)</f>
        <v>34</v>
      </c>
    </row>
    <row r="312" spans="1:17" x14ac:dyDescent="0.25">
      <c r="A312">
        <v>311</v>
      </c>
      <c r="F312">
        <v>151.99541099999999</v>
      </c>
      <c r="G312" s="5">
        <v>3</v>
      </c>
      <c r="H312">
        <v>152.03222199999999</v>
      </c>
      <c r="I312" s="4">
        <v>4</v>
      </c>
      <c r="P312">
        <v>2</v>
      </c>
      <c r="Q312" t="str">
        <f>CONCATENATE(C312,E312,G312,I312)</f>
        <v>34</v>
      </c>
    </row>
    <row r="313" spans="1:17" x14ac:dyDescent="0.25">
      <c r="A313">
        <v>312</v>
      </c>
      <c r="F313">
        <v>151.93835999999999</v>
      </c>
      <c r="G313" s="5">
        <v>3</v>
      </c>
      <c r="H313">
        <v>152.0479</v>
      </c>
      <c r="I313" s="4">
        <v>4</v>
      </c>
      <c r="P313">
        <v>2</v>
      </c>
      <c r="Q313" t="str">
        <f>CONCATENATE(C313,E313,G313,I313)</f>
        <v>34</v>
      </c>
    </row>
    <row r="314" spans="1:17" x14ac:dyDescent="0.25">
      <c r="A314">
        <v>313</v>
      </c>
      <c r="F314">
        <v>152.047428</v>
      </c>
      <c r="G314" s="5">
        <v>3</v>
      </c>
      <c r="H314">
        <v>152.074905</v>
      </c>
      <c r="I314" s="4">
        <v>4</v>
      </c>
      <c r="P314">
        <v>2</v>
      </c>
      <c r="Q314" t="str">
        <f>CONCATENATE(C314,E314,G314,I314)</f>
        <v>34</v>
      </c>
    </row>
    <row r="315" spans="1:17" x14ac:dyDescent="0.25">
      <c r="A315">
        <v>314</v>
      </c>
      <c r="F315">
        <v>152.047428</v>
      </c>
      <c r="G315" s="5">
        <v>3</v>
      </c>
      <c r="H315">
        <v>152.072441</v>
      </c>
      <c r="I315" s="4">
        <v>4</v>
      </c>
      <c r="P315">
        <v>2</v>
      </c>
      <c r="Q315" t="str">
        <f>CONCATENATE(C315,E315,G315,I315)</f>
        <v>34</v>
      </c>
    </row>
    <row r="316" spans="1:17" x14ac:dyDescent="0.25">
      <c r="A316">
        <v>315</v>
      </c>
      <c r="P316">
        <v>0</v>
      </c>
      <c r="Q316" t="str">
        <f>CONCATENATE(C316,E316,G316,I316)</f>
        <v/>
      </c>
    </row>
    <row r="317" spans="1:17" x14ac:dyDescent="0.25">
      <c r="A317">
        <v>316</v>
      </c>
      <c r="P317">
        <v>0</v>
      </c>
      <c r="Q317" t="str">
        <f>CONCATENATE(C317,E317,G317,I317)</f>
        <v/>
      </c>
    </row>
    <row r="318" spans="1:17" x14ac:dyDescent="0.25">
      <c r="A318">
        <v>317</v>
      </c>
      <c r="P318">
        <v>0</v>
      </c>
      <c r="Q318" t="str">
        <f>CONCATENATE(C318,E318,G318,I318)</f>
        <v/>
      </c>
    </row>
    <row r="319" spans="1:17" x14ac:dyDescent="0.25">
      <c r="A319">
        <v>318</v>
      </c>
      <c r="P319">
        <v>0</v>
      </c>
      <c r="Q319" t="str">
        <f>CONCATENATE(C319,E319,G319,I319)</f>
        <v/>
      </c>
    </row>
    <row r="320" spans="1:17" x14ac:dyDescent="0.25">
      <c r="A320">
        <v>319</v>
      </c>
      <c r="B320">
        <v>170.955277</v>
      </c>
      <c r="C320" s="3">
        <v>1</v>
      </c>
      <c r="P320">
        <v>1</v>
      </c>
      <c r="Q320" t="str">
        <f>CONCATENATE(C320,E320,G320,I320)</f>
        <v>1</v>
      </c>
    </row>
    <row r="321" spans="1:17" x14ac:dyDescent="0.25">
      <c r="A321">
        <v>320</v>
      </c>
      <c r="B321">
        <v>170.950242</v>
      </c>
      <c r="C321" s="3">
        <v>1</v>
      </c>
      <c r="P321">
        <v>1</v>
      </c>
      <c r="Q321" t="str">
        <f>CONCATENATE(C321,E321,G321,I321)</f>
        <v>1</v>
      </c>
    </row>
    <row r="322" spans="1:17" x14ac:dyDescent="0.25">
      <c r="A322">
        <v>321</v>
      </c>
      <c r="B322">
        <v>170.91059999999999</v>
      </c>
      <c r="C322" s="3">
        <v>1</v>
      </c>
      <c r="D322">
        <v>172.61374499999999</v>
      </c>
      <c r="E322" s="2">
        <v>2</v>
      </c>
      <c r="P322">
        <v>2</v>
      </c>
      <c r="Q322" t="str">
        <f>CONCATENATE(C322,E322,G322,I322)</f>
        <v>12</v>
      </c>
    </row>
    <row r="323" spans="1:17" x14ac:dyDescent="0.25">
      <c r="A323">
        <v>322</v>
      </c>
      <c r="B323">
        <v>170.93928199999999</v>
      </c>
      <c r="C323" s="3">
        <v>1</v>
      </c>
      <c r="D323">
        <v>172.57494200000002</v>
      </c>
      <c r="E323" s="2">
        <v>2</v>
      </c>
      <c r="P323">
        <v>2</v>
      </c>
      <c r="Q323" t="str">
        <f>CONCATENATE(C323,E323,G323,I323)</f>
        <v>12</v>
      </c>
    </row>
    <row r="324" spans="1:17" x14ac:dyDescent="0.25">
      <c r="A324">
        <v>323</v>
      </c>
      <c r="B324">
        <v>170.90509500000002</v>
      </c>
      <c r="C324" s="3">
        <v>1</v>
      </c>
      <c r="D324">
        <v>172.602261</v>
      </c>
      <c r="E324" s="2">
        <v>2</v>
      </c>
      <c r="P324">
        <v>2</v>
      </c>
      <c r="Q324" t="str">
        <f>CONCATENATE(C324,E324,G324,I324)</f>
        <v>12</v>
      </c>
    </row>
    <row r="325" spans="1:17" x14ac:dyDescent="0.25">
      <c r="A325">
        <v>324</v>
      </c>
      <c r="B325">
        <v>170.88170700000001</v>
      </c>
      <c r="C325" s="3">
        <v>1</v>
      </c>
      <c r="D325">
        <v>172.57740699999999</v>
      </c>
      <c r="E325" s="2">
        <v>2</v>
      </c>
      <c r="P325">
        <v>2</v>
      </c>
      <c r="Q325" t="str">
        <f>CONCATENATE(C325,E325,G325,I325)</f>
        <v>12</v>
      </c>
    </row>
    <row r="326" spans="1:17" x14ac:dyDescent="0.25">
      <c r="A326">
        <v>325</v>
      </c>
      <c r="B326">
        <v>170.88034300000001</v>
      </c>
      <c r="C326" s="3">
        <v>1</v>
      </c>
      <c r="D326">
        <v>172.55129299999999</v>
      </c>
      <c r="E326" s="2">
        <v>2</v>
      </c>
      <c r="P326">
        <v>2</v>
      </c>
      <c r="Q326" t="str">
        <f>CONCATENATE(C326,E326,G326,I326)</f>
        <v>12</v>
      </c>
    </row>
    <row r="327" spans="1:17" x14ac:dyDescent="0.25">
      <c r="A327">
        <v>326</v>
      </c>
      <c r="B327">
        <v>170.955277</v>
      </c>
      <c r="C327" s="3">
        <v>1</v>
      </c>
      <c r="D327">
        <v>172.57688200000001</v>
      </c>
      <c r="E327" s="2">
        <v>2</v>
      </c>
      <c r="P327">
        <v>2</v>
      </c>
      <c r="Q327" t="str">
        <f>CONCATENATE(C327,E327,G327,I327)</f>
        <v>12</v>
      </c>
    </row>
    <row r="328" spans="1:17" x14ac:dyDescent="0.25">
      <c r="A328">
        <v>327</v>
      </c>
      <c r="D328">
        <v>172.57184699999999</v>
      </c>
      <c r="E328" s="2">
        <v>2</v>
      </c>
      <c r="P328">
        <v>1</v>
      </c>
      <c r="Q328" t="str">
        <f>CONCATENATE(C328,E328,G328,I328)</f>
        <v>2</v>
      </c>
    </row>
    <row r="329" spans="1:17" x14ac:dyDescent="0.25">
      <c r="A329">
        <v>328</v>
      </c>
      <c r="D329">
        <v>172.61374499999999</v>
      </c>
      <c r="E329" s="2">
        <v>2</v>
      </c>
      <c r="P329">
        <v>1</v>
      </c>
      <c r="Q329" t="str">
        <f>CONCATENATE(C329,E329,G329,I329)</f>
        <v>2</v>
      </c>
    </row>
    <row r="330" spans="1:17" x14ac:dyDescent="0.25">
      <c r="A330">
        <v>329</v>
      </c>
      <c r="F330">
        <v>174.15653900000001</v>
      </c>
      <c r="G330" s="5">
        <v>3</v>
      </c>
      <c r="H330">
        <v>174.00688400000001</v>
      </c>
      <c r="I330" s="4">
        <v>4</v>
      </c>
      <c r="P330">
        <v>2</v>
      </c>
      <c r="Q330" t="str">
        <f>CONCATENATE(C330,E330,G330,I330)</f>
        <v>34</v>
      </c>
    </row>
    <row r="331" spans="1:17" x14ac:dyDescent="0.25">
      <c r="A331">
        <v>330</v>
      </c>
      <c r="F331">
        <v>174.192038</v>
      </c>
      <c r="G331" s="5">
        <v>3</v>
      </c>
      <c r="H331">
        <v>173.97878</v>
      </c>
      <c r="I331" s="4">
        <v>4</v>
      </c>
      <c r="P331">
        <v>2</v>
      </c>
      <c r="Q331" t="str">
        <f>CONCATENATE(C331,E331,G331,I331)</f>
        <v>34</v>
      </c>
    </row>
    <row r="332" spans="1:17" x14ac:dyDescent="0.25">
      <c r="A332">
        <v>331</v>
      </c>
      <c r="F332">
        <v>174.18611200000001</v>
      </c>
      <c r="G332" s="5">
        <v>3</v>
      </c>
      <c r="H332">
        <v>173.94049899999999</v>
      </c>
      <c r="I332" s="4">
        <v>4</v>
      </c>
      <c r="P332">
        <v>2</v>
      </c>
      <c r="Q332" t="str">
        <f>CONCATENATE(C332,E332,G332,I332)</f>
        <v>34</v>
      </c>
    </row>
    <row r="333" spans="1:17" x14ac:dyDescent="0.25">
      <c r="A333">
        <v>332</v>
      </c>
      <c r="F333">
        <v>174.15470400000001</v>
      </c>
      <c r="G333" s="5">
        <v>3</v>
      </c>
      <c r="H333">
        <v>173.998389</v>
      </c>
      <c r="I333" s="4">
        <v>4</v>
      </c>
      <c r="P333">
        <v>2</v>
      </c>
      <c r="Q333" t="str">
        <f>CONCATENATE(C333,E333,G333,I333)</f>
        <v>34</v>
      </c>
    </row>
    <row r="334" spans="1:17" x14ac:dyDescent="0.25">
      <c r="A334">
        <v>333</v>
      </c>
      <c r="F334">
        <v>174.17373700000002</v>
      </c>
      <c r="G334" s="5">
        <v>3</v>
      </c>
      <c r="H334">
        <v>173.99015700000001</v>
      </c>
      <c r="I334" s="4">
        <v>4</v>
      </c>
      <c r="P334">
        <v>2</v>
      </c>
      <c r="Q334" t="str">
        <f>CONCATENATE(C334,E334,G334,I334)</f>
        <v>34</v>
      </c>
    </row>
    <row r="335" spans="1:17" x14ac:dyDescent="0.25">
      <c r="A335">
        <v>334</v>
      </c>
      <c r="F335">
        <v>174.19901200000001</v>
      </c>
      <c r="G335" s="5">
        <v>3</v>
      </c>
      <c r="H335">
        <v>173.91952600000002</v>
      </c>
      <c r="I335" s="4">
        <v>4</v>
      </c>
      <c r="P335">
        <v>2</v>
      </c>
      <c r="Q335" t="str">
        <f>CONCATENATE(C335,E335,G335,I335)</f>
        <v>34</v>
      </c>
    </row>
    <row r="336" spans="1:17" x14ac:dyDescent="0.25">
      <c r="A336">
        <v>335</v>
      </c>
      <c r="F336">
        <v>174.19025500000001</v>
      </c>
      <c r="G336" s="5">
        <v>3</v>
      </c>
      <c r="H336">
        <v>173.88454899999999</v>
      </c>
      <c r="I336" s="4">
        <v>4</v>
      </c>
      <c r="P336">
        <v>2</v>
      </c>
      <c r="Q336" t="str">
        <f>CONCATENATE(C336,E336,G336,I336)</f>
        <v>34</v>
      </c>
    </row>
    <row r="337" spans="1:17" x14ac:dyDescent="0.25">
      <c r="A337">
        <v>336</v>
      </c>
      <c r="F337">
        <v>174.121827</v>
      </c>
      <c r="G337" s="5">
        <v>3</v>
      </c>
      <c r="H337">
        <v>174.00200699999999</v>
      </c>
      <c r="I337" s="4">
        <v>4</v>
      </c>
      <c r="P337">
        <v>2</v>
      </c>
      <c r="Q337" t="str">
        <f>CONCATENATE(C337,E337,G337,I337)</f>
        <v>34</v>
      </c>
    </row>
    <row r="338" spans="1:17" x14ac:dyDescent="0.25">
      <c r="A338">
        <v>337</v>
      </c>
      <c r="F338">
        <v>174.15653900000001</v>
      </c>
      <c r="G338" s="5">
        <v>3</v>
      </c>
      <c r="H338">
        <v>173.99561</v>
      </c>
      <c r="I338" s="4">
        <v>4</v>
      </c>
      <c r="P338">
        <v>2</v>
      </c>
      <c r="Q338" t="str">
        <f>CONCATENATE(C338,E338,G338,I338)</f>
        <v>34</v>
      </c>
    </row>
    <row r="339" spans="1:17" x14ac:dyDescent="0.25">
      <c r="A339">
        <v>338</v>
      </c>
      <c r="B339">
        <v>193.23753199999999</v>
      </c>
      <c r="C339" s="3">
        <v>1</v>
      </c>
      <c r="H339">
        <v>174.00688400000001</v>
      </c>
      <c r="I339" s="4">
        <v>4</v>
      </c>
      <c r="P339">
        <v>2</v>
      </c>
      <c r="Q339" t="str">
        <f>CONCATENATE(C339,E339,G339,I339)</f>
        <v>14</v>
      </c>
    </row>
    <row r="340" spans="1:17" x14ac:dyDescent="0.25">
      <c r="A340">
        <v>339</v>
      </c>
      <c r="B340">
        <v>193.212729</v>
      </c>
      <c r="C340" s="3">
        <v>1</v>
      </c>
      <c r="P340">
        <v>1</v>
      </c>
      <c r="Q340" t="str">
        <f>CONCATENATE(C340,E340,G340,I340)</f>
        <v>1</v>
      </c>
    </row>
    <row r="341" spans="1:17" x14ac:dyDescent="0.25">
      <c r="A341">
        <v>340</v>
      </c>
      <c r="B341">
        <v>193.21268000000001</v>
      </c>
      <c r="C341" s="3">
        <v>1</v>
      </c>
      <c r="P341">
        <v>1</v>
      </c>
      <c r="Q341" t="str">
        <f>CONCATENATE(C341,E341,G341,I341)</f>
        <v>1</v>
      </c>
    </row>
    <row r="342" spans="1:17" x14ac:dyDescent="0.25">
      <c r="A342">
        <v>341</v>
      </c>
      <c r="B342">
        <v>193.215667</v>
      </c>
      <c r="C342" s="3">
        <v>1</v>
      </c>
      <c r="P342">
        <v>1</v>
      </c>
      <c r="Q342" t="str">
        <f>CONCATENATE(C342,E342,G342,I342)</f>
        <v>1</v>
      </c>
    </row>
    <row r="343" spans="1:17" x14ac:dyDescent="0.25">
      <c r="A343">
        <v>342</v>
      </c>
      <c r="B343">
        <v>193.22987599999999</v>
      </c>
      <c r="C343" s="3">
        <v>1</v>
      </c>
      <c r="D343">
        <v>198.527873</v>
      </c>
      <c r="E343" s="2">
        <v>2</v>
      </c>
      <c r="P343">
        <v>2</v>
      </c>
      <c r="Q343" t="str">
        <f>CONCATENATE(C343,E343,G343,I343)</f>
        <v>12</v>
      </c>
    </row>
    <row r="344" spans="1:17" x14ac:dyDescent="0.25">
      <c r="A344">
        <v>343</v>
      </c>
      <c r="B344">
        <v>193.23464799999999</v>
      </c>
      <c r="C344" s="3">
        <v>1</v>
      </c>
      <c r="D344">
        <v>198.55697900000001</v>
      </c>
      <c r="E344" s="2">
        <v>2</v>
      </c>
      <c r="P344">
        <v>2</v>
      </c>
      <c r="Q344" t="str">
        <f>CONCATENATE(C344,E344,G344,I344)</f>
        <v>12</v>
      </c>
    </row>
    <row r="345" spans="1:17" x14ac:dyDescent="0.25">
      <c r="A345">
        <v>344</v>
      </c>
      <c r="B345">
        <v>193.26076399999999</v>
      </c>
      <c r="C345" s="3">
        <v>1</v>
      </c>
      <c r="D345">
        <v>198.54780099999999</v>
      </c>
      <c r="E345" s="2">
        <v>2</v>
      </c>
      <c r="P345">
        <v>2</v>
      </c>
      <c r="Q345" t="str">
        <f>CONCATENATE(C345,E345,G345,I345)</f>
        <v>12</v>
      </c>
    </row>
    <row r="346" spans="1:17" x14ac:dyDescent="0.25">
      <c r="A346">
        <v>345</v>
      </c>
      <c r="B346">
        <v>193.23753199999999</v>
      </c>
      <c r="C346" s="3">
        <v>1</v>
      </c>
      <c r="D346">
        <v>198.560225</v>
      </c>
      <c r="E346" s="2">
        <v>2</v>
      </c>
      <c r="P346">
        <v>2</v>
      </c>
      <c r="Q346" t="str">
        <f>CONCATENATE(C346,E346,G346,I346)</f>
        <v>12</v>
      </c>
    </row>
    <row r="347" spans="1:17" x14ac:dyDescent="0.25">
      <c r="A347">
        <v>346</v>
      </c>
      <c r="D347">
        <v>198.62320600000001</v>
      </c>
      <c r="E347" s="2">
        <v>2</v>
      </c>
      <c r="P347">
        <v>1</v>
      </c>
      <c r="Q347" t="str">
        <f>CONCATENATE(C347,E347,G347,I347)</f>
        <v>2</v>
      </c>
    </row>
    <row r="348" spans="1:17" x14ac:dyDescent="0.25">
      <c r="A348">
        <v>347</v>
      </c>
      <c r="D348">
        <v>198.635684</v>
      </c>
      <c r="E348" s="2">
        <v>2</v>
      </c>
      <c r="P348">
        <v>1</v>
      </c>
      <c r="Q348" t="str">
        <f>CONCATENATE(C348,E348,G348,I348)</f>
        <v>2</v>
      </c>
    </row>
    <row r="349" spans="1:17" x14ac:dyDescent="0.25">
      <c r="A349">
        <v>348</v>
      </c>
      <c r="D349">
        <v>198.65723700000001</v>
      </c>
      <c r="E349" s="2">
        <v>2</v>
      </c>
      <c r="P349">
        <v>1</v>
      </c>
      <c r="Q349" t="str">
        <f>CONCATENATE(C349,E349,G349,I349)</f>
        <v>2</v>
      </c>
    </row>
    <row r="350" spans="1:17" x14ac:dyDescent="0.25">
      <c r="A350">
        <v>349</v>
      </c>
      <c r="D350">
        <v>198.527873</v>
      </c>
      <c r="E350" s="2">
        <v>2</v>
      </c>
      <c r="P350">
        <v>1</v>
      </c>
      <c r="Q350" t="str">
        <f>CONCATENATE(C350,E350,G350,I350)</f>
        <v>2</v>
      </c>
    </row>
    <row r="351" spans="1:17" x14ac:dyDescent="0.25">
      <c r="A351">
        <v>350</v>
      </c>
      <c r="P351">
        <v>0</v>
      </c>
      <c r="Q351" t="str">
        <f>CONCATENATE(C351,E351,G351,I351)</f>
        <v/>
      </c>
    </row>
    <row r="352" spans="1:17" x14ac:dyDescent="0.25">
      <c r="A352">
        <v>351</v>
      </c>
      <c r="F352">
        <v>200.70599200000001</v>
      </c>
      <c r="G352" s="5">
        <v>3</v>
      </c>
      <c r="H352">
        <v>201.43350100000001</v>
      </c>
      <c r="I352" s="4">
        <v>4</v>
      </c>
      <c r="P352">
        <v>2</v>
      </c>
      <c r="Q352" t="str">
        <f>CONCATENATE(C352,E352,G352,I352)</f>
        <v>34</v>
      </c>
    </row>
    <row r="353" spans="1:17" x14ac:dyDescent="0.25">
      <c r="A353">
        <v>352</v>
      </c>
      <c r="F353">
        <v>200.74600100000001</v>
      </c>
      <c r="G353" s="5">
        <v>3</v>
      </c>
      <c r="H353">
        <v>201.44067999999999</v>
      </c>
      <c r="I353" s="4">
        <v>4</v>
      </c>
      <c r="P353">
        <v>2</v>
      </c>
      <c r="Q353" t="str">
        <f>CONCATENATE(C353,E353,G353,I353)</f>
        <v>34</v>
      </c>
    </row>
    <row r="354" spans="1:17" x14ac:dyDescent="0.25">
      <c r="A354">
        <v>353</v>
      </c>
      <c r="F354">
        <v>200.78663900000001</v>
      </c>
      <c r="G354" s="5">
        <v>3</v>
      </c>
      <c r="H354">
        <v>201.49563900000001</v>
      </c>
      <c r="I354" s="4">
        <v>4</v>
      </c>
      <c r="P354">
        <v>2</v>
      </c>
      <c r="Q354" t="str">
        <f>CONCATENATE(C354,E354,G354,I354)</f>
        <v>34</v>
      </c>
    </row>
    <row r="355" spans="1:17" x14ac:dyDescent="0.25">
      <c r="A355">
        <v>354</v>
      </c>
      <c r="F355">
        <v>200.75690700000001</v>
      </c>
      <c r="G355" s="5">
        <v>3</v>
      </c>
      <c r="H355">
        <v>201.48514800000001</v>
      </c>
      <c r="I355" s="4">
        <v>4</v>
      </c>
      <c r="P355">
        <v>2</v>
      </c>
      <c r="Q355" t="str">
        <f>CONCATENATE(C355,E355,G355,I355)</f>
        <v>34</v>
      </c>
    </row>
    <row r="356" spans="1:17" x14ac:dyDescent="0.25">
      <c r="A356">
        <v>355</v>
      </c>
      <c r="F356">
        <v>200.74542500000001</v>
      </c>
      <c r="G356" s="5">
        <v>3</v>
      </c>
      <c r="H356">
        <v>201.41802899999999</v>
      </c>
      <c r="I356" s="4">
        <v>4</v>
      </c>
      <c r="P356">
        <v>2</v>
      </c>
      <c r="Q356" t="str">
        <f>CONCATENATE(C356,E356,G356,I356)</f>
        <v>34</v>
      </c>
    </row>
    <row r="357" spans="1:17" x14ac:dyDescent="0.25">
      <c r="A357">
        <v>356</v>
      </c>
      <c r="F357">
        <v>200.73005900000001</v>
      </c>
      <c r="G357" s="5">
        <v>3</v>
      </c>
      <c r="H357">
        <v>201.45059499999999</v>
      </c>
      <c r="I357" s="4">
        <v>4</v>
      </c>
      <c r="P357">
        <v>2</v>
      </c>
      <c r="Q357" t="str">
        <f>CONCATENATE(C357,E357,G357,I357)</f>
        <v>34</v>
      </c>
    </row>
    <row r="358" spans="1:17" x14ac:dyDescent="0.25">
      <c r="A358">
        <v>357</v>
      </c>
      <c r="F358">
        <v>200.84106700000001</v>
      </c>
      <c r="G358" s="5">
        <v>3</v>
      </c>
      <c r="H358">
        <v>201.51970599999999</v>
      </c>
      <c r="I358" s="4">
        <v>4</v>
      </c>
      <c r="P358">
        <v>2</v>
      </c>
      <c r="Q358" t="str">
        <f>CONCATENATE(C358,E358,G358,I358)</f>
        <v>34</v>
      </c>
    </row>
    <row r="359" spans="1:17" x14ac:dyDescent="0.25">
      <c r="A359">
        <v>358</v>
      </c>
      <c r="F359">
        <v>200.89791</v>
      </c>
      <c r="G359" s="5">
        <v>3</v>
      </c>
      <c r="H359">
        <v>201.51650899999999</v>
      </c>
      <c r="I359" s="4">
        <v>4</v>
      </c>
      <c r="P359">
        <v>2</v>
      </c>
      <c r="Q359" t="str">
        <f>CONCATENATE(C359,E359,G359,I359)</f>
        <v>34</v>
      </c>
    </row>
    <row r="360" spans="1:17" x14ac:dyDescent="0.25">
      <c r="A360">
        <v>359</v>
      </c>
      <c r="B360">
        <v>217.35968399999999</v>
      </c>
      <c r="C360" s="3">
        <v>1</v>
      </c>
      <c r="F360">
        <v>200.70599200000001</v>
      </c>
      <c r="G360" s="5">
        <v>3</v>
      </c>
      <c r="H360">
        <v>201.47770199999999</v>
      </c>
      <c r="I360" s="4">
        <v>4</v>
      </c>
      <c r="P360">
        <v>3</v>
      </c>
      <c r="Q360" t="str">
        <f>CONCATENATE(C360,E360,G360,I360)</f>
        <v>134</v>
      </c>
    </row>
    <row r="361" spans="1:17" x14ac:dyDescent="0.25">
      <c r="A361">
        <v>360</v>
      </c>
      <c r="B361">
        <v>217.360784</v>
      </c>
      <c r="C361" s="3">
        <v>1</v>
      </c>
      <c r="H361">
        <v>201.43350100000001</v>
      </c>
      <c r="I361" s="4">
        <v>4</v>
      </c>
      <c r="P361">
        <v>2</v>
      </c>
      <c r="Q361" t="str">
        <f>CONCATENATE(C361,E361,G361,I361)</f>
        <v>14</v>
      </c>
    </row>
    <row r="362" spans="1:17" x14ac:dyDescent="0.25">
      <c r="A362">
        <v>361</v>
      </c>
      <c r="B362">
        <v>217.38995700000001</v>
      </c>
      <c r="C362" s="3">
        <v>1</v>
      </c>
      <c r="P362">
        <v>1</v>
      </c>
      <c r="Q362" t="str">
        <f>CONCATENATE(C362,E362,G362,I362)</f>
        <v>1</v>
      </c>
    </row>
    <row r="363" spans="1:17" x14ac:dyDescent="0.25">
      <c r="A363">
        <v>362</v>
      </c>
      <c r="B363">
        <v>217.33737199999999</v>
      </c>
      <c r="C363" s="3">
        <v>1</v>
      </c>
      <c r="P363">
        <v>1</v>
      </c>
      <c r="Q363" t="str">
        <f>CONCATENATE(C363,E363,G363,I363)</f>
        <v>1</v>
      </c>
    </row>
    <row r="364" spans="1:17" x14ac:dyDescent="0.25">
      <c r="A364">
        <v>363</v>
      </c>
      <c r="B364">
        <v>217.293586</v>
      </c>
      <c r="C364" s="3">
        <v>1</v>
      </c>
      <c r="D364">
        <v>221.21083300000001</v>
      </c>
      <c r="E364" s="2">
        <v>2</v>
      </c>
      <c r="P364">
        <v>2</v>
      </c>
      <c r="Q364" t="str">
        <f>CONCATENATE(C364,E364,G364,I364)</f>
        <v>12</v>
      </c>
    </row>
    <row r="365" spans="1:17" x14ac:dyDescent="0.25">
      <c r="A365">
        <v>364</v>
      </c>
      <c r="B365">
        <v>217.30353700000001</v>
      </c>
      <c r="C365" s="3">
        <v>1</v>
      </c>
      <c r="D365">
        <v>221.18584999999999</v>
      </c>
      <c r="E365" s="2">
        <v>2</v>
      </c>
      <c r="P365">
        <v>2</v>
      </c>
      <c r="Q365" t="str">
        <f>CONCATENATE(C365,E365,G365,I365)</f>
        <v>12</v>
      </c>
    </row>
    <row r="366" spans="1:17" x14ac:dyDescent="0.25">
      <c r="A366">
        <v>365</v>
      </c>
      <c r="B366">
        <v>217.234872</v>
      </c>
      <c r="C366" s="3">
        <v>1</v>
      </c>
      <c r="D366">
        <v>221.16898499999999</v>
      </c>
      <c r="E366" s="2">
        <v>2</v>
      </c>
      <c r="P366">
        <v>2</v>
      </c>
      <c r="Q366" t="str">
        <f>CONCATENATE(C366,E366,G366,I366)</f>
        <v>12</v>
      </c>
    </row>
    <row r="367" spans="1:17" x14ac:dyDescent="0.25">
      <c r="A367">
        <v>366</v>
      </c>
      <c r="B367">
        <v>217.35968399999999</v>
      </c>
      <c r="C367" s="3">
        <v>1</v>
      </c>
      <c r="D367">
        <v>221.19171599999999</v>
      </c>
      <c r="E367" s="2">
        <v>2</v>
      </c>
      <c r="P367">
        <v>2</v>
      </c>
      <c r="Q367" t="str">
        <f>CONCATENATE(C367,E367,G367,I367)</f>
        <v>12</v>
      </c>
    </row>
    <row r="368" spans="1:17" x14ac:dyDescent="0.25">
      <c r="A368">
        <v>367</v>
      </c>
      <c r="D368">
        <v>221.246816</v>
      </c>
      <c r="E368" s="2">
        <v>2</v>
      </c>
      <c r="P368">
        <v>1</v>
      </c>
      <c r="Q368" t="str">
        <f>CONCATENATE(C368,E368,G368,I368)</f>
        <v>2</v>
      </c>
    </row>
    <row r="369" spans="1:17" x14ac:dyDescent="0.25">
      <c r="A369">
        <v>368</v>
      </c>
      <c r="D369">
        <v>221.202662</v>
      </c>
      <c r="E369" s="2">
        <v>2</v>
      </c>
      <c r="P369">
        <v>1</v>
      </c>
      <c r="Q369" t="str">
        <f>CONCATENATE(C369,E369,G369,I369)</f>
        <v>2</v>
      </c>
    </row>
    <row r="370" spans="1:17" x14ac:dyDescent="0.25">
      <c r="A370">
        <v>369</v>
      </c>
      <c r="D370">
        <v>221.23408900000001</v>
      </c>
      <c r="E370" s="2">
        <v>2</v>
      </c>
      <c r="P370">
        <v>1</v>
      </c>
      <c r="Q370" t="str">
        <f>CONCATENATE(C370,E370,G370,I370)</f>
        <v>2</v>
      </c>
    </row>
    <row r="371" spans="1:17" x14ac:dyDescent="0.25">
      <c r="A371">
        <v>370</v>
      </c>
      <c r="D371">
        <v>221.21083300000001</v>
      </c>
      <c r="E371" s="2">
        <v>2</v>
      </c>
      <c r="P371">
        <v>1</v>
      </c>
      <c r="Q371" t="str">
        <f>CONCATENATE(C371,E371,G371,I371)</f>
        <v>2</v>
      </c>
    </row>
    <row r="372" spans="1:17" x14ac:dyDescent="0.25">
      <c r="A372">
        <v>371</v>
      </c>
      <c r="P372">
        <v>0</v>
      </c>
      <c r="Q372" t="str">
        <f>CONCATENATE(C372,E372,G372,I372)</f>
        <v/>
      </c>
    </row>
    <row r="373" spans="1:17" x14ac:dyDescent="0.25">
      <c r="A373">
        <v>372</v>
      </c>
      <c r="P373">
        <v>0</v>
      </c>
      <c r="Q373" t="str">
        <f>CONCATENATE(C373,E373,G373,I373)</f>
        <v/>
      </c>
    </row>
    <row r="374" spans="1:17" x14ac:dyDescent="0.25">
      <c r="A374">
        <v>373</v>
      </c>
      <c r="F374">
        <v>222.93724800000001</v>
      </c>
      <c r="G374" s="5">
        <v>3</v>
      </c>
      <c r="P374">
        <v>1</v>
      </c>
      <c r="Q374" t="str">
        <f>CONCATENATE(C374,E374,G374,I374)</f>
        <v>3</v>
      </c>
    </row>
    <row r="375" spans="1:17" x14ac:dyDescent="0.25">
      <c r="A375">
        <v>374</v>
      </c>
      <c r="F375">
        <v>222.93724800000001</v>
      </c>
      <c r="G375" s="5">
        <v>3</v>
      </c>
      <c r="H375">
        <v>223.29754299999999</v>
      </c>
      <c r="I375" s="4">
        <v>4</v>
      </c>
      <c r="P375">
        <v>2</v>
      </c>
      <c r="Q375" t="str">
        <f>CONCATENATE(C375,E375,G375,I375)</f>
        <v>34</v>
      </c>
    </row>
    <row r="376" spans="1:17" x14ac:dyDescent="0.25">
      <c r="A376">
        <v>375</v>
      </c>
      <c r="F376">
        <v>222.93724800000001</v>
      </c>
      <c r="G376" s="5">
        <v>3</v>
      </c>
      <c r="H376">
        <v>223.227045</v>
      </c>
      <c r="I376" s="4">
        <v>4</v>
      </c>
      <c r="P376">
        <v>2</v>
      </c>
      <c r="Q376" t="str">
        <f>CONCATENATE(C376,E376,G376,I376)</f>
        <v>34</v>
      </c>
    </row>
    <row r="377" spans="1:17" x14ac:dyDescent="0.25">
      <c r="A377">
        <v>376</v>
      </c>
      <c r="F377">
        <v>222.93724800000001</v>
      </c>
      <c r="G377" s="5">
        <v>3</v>
      </c>
      <c r="H377">
        <v>223.1952</v>
      </c>
      <c r="I377" s="4">
        <v>4</v>
      </c>
      <c r="P377">
        <v>2</v>
      </c>
      <c r="Q377" t="str">
        <f>CONCATENATE(C377,E377,G377,I377)</f>
        <v>34</v>
      </c>
    </row>
    <row r="378" spans="1:17" x14ac:dyDescent="0.25">
      <c r="A378">
        <v>377</v>
      </c>
      <c r="F378">
        <v>222.93724800000001</v>
      </c>
      <c r="G378" s="5">
        <v>3</v>
      </c>
      <c r="H378">
        <v>223.26375999999999</v>
      </c>
      <c r="I378" s="4">
        <v>4</v>
      </c>
      <c r="P378">
        <v>2</v>
      </c>
      <c r="Q378" t="str">
        <f>CONCATENATE(C378,E378,G378,I378)</f>
        <v>34</v>
      </c>
    </row>
    <row r="379" spans="1:17" x14ac:dyDescent="0.25">
      <c r="A379">
        <v>378</v>
      </c>
      <c r="F379">
        <v>222.93724800000001</v>
      </c>
      <c r="G379" s="5">
        <v>3</v>
      </c>
      <c r="H379">
        <v>223.29942800000001</v>
      </c>
      <c r="I379" s="4">
        <v>4</v>
      </c>
      <c r="P379">
        <v>2</v>
      </c>
      <c r="Q379" t="str">
        <f>CONCATENATE(C379,E379,G379,I379)</f>
        <v>34</v>
      </c>
    </row>
    <row r="380" spans="1:17" x14ac:dyDescent="0.25">
      <c r="A380">
        <v>379</v>
      </c>
      <c r="B380">
        <v>236.33815300000001</v>
      </c>
      <c r="C380" s="3">
        <v>1</v>
      </c>
      <c r="F380">
        <v>222.93724800000001</v>
      </c>
      <c r="G380" s="5">
        <v>3</v>
      </c>
      <c r="H380">
        <v>223.283872</v>
      </c>
      <c r="I380" s="4">
        <v>4</v>
      </c>
      <c r="P380">
        <v>3</v>
      </c>
      <c r="Q380" t="str">
        <f>CONCATENATE(C380,E380,G380,I380)</f>
        <v>134</v>
      </c>
    </row>
    <row r="381" spans="1:17" x14ac:dyDescent="0.25">
      <c r="A381">
        <v>380</v>
      </c>
      <c r="B381">
        <v>236.31463500000001</v>
      </c>
      <c r="C381" s="3">
        <v>1</v>
      </c>
      <c r="F381">
        <v>222.93724800000001</v>
      </c>
      <c r="G381" s="5">
        <v>3</v>
      </c>
      <c r="H381">
        <v>223.305556</v>
      </c>
      <c r="I381" s="4">
        <v>4</v>
      </c>
      <c r="P381">
        <v>3</v>
      </c>
      <c r="Q381" t="str">
        <f>CONCATENATE(C381,E381,G381,I381)</f>
        <v>134</v>
      </c>
    </row>
    <row r="382" spans="1:17" x14ac:dyDescent="0.25">
      <c r="A382">
        <v>381</v>
      </c>
      <c r="B382">
        <v>236.321496</v>
      </c>
      <c r="C382" s="3">
        <v>1</v>
      </c>
      <c r="F382">
        <v>222.93724800000001</v>
      </c>
      <c r="G382" s="5">
        <v>3</v>
      </c>
      <c r="H382">
        <v>223.34771899999998</v>
      </c>
      <c r="I382" s="4">
        <v>4</v>
      </c>
      <c r="P382">
        <v>3</v>
      </c>
      <c r="Q382" t="str">
        <f>CONCATENATE(C382,E382,G382,I382)</f>
        <v>134</v>
      </c>
    </row>
    <row r="383" spans="1:17" x14ac:dyDescent="0.25">
      <c r="A383">
        <v>382</v>
      </c>
      <c r="B383">
        <v>236.329196</v>
      </c>
      <c r="C383" s="3">
        <v>1</v>
      </c>
      <c r="D383">
        <v>238.73272600000001</v>
      </c>
      <c r="E383" s="2">
        <v>2</v>
      </c>
      <c r="F383">
        <v>222.93724800000001</v>
      </c>
      <c r="G383" s="5">
        <v>3</v>
      </c>
      <c r="H383">
        <v>223.28256300000001</v>
      </c>
      <c r="I383" s="4">
        <v>4</v>
      </c>
      <c r="P383">
        <v>4</v>
      </c>
      <c r="Q383" t="str">
        <f>CONCATENATE(C383,E383,G383,I383)</f>
        <v>1234</v>
      </c>
    </row>
    <row r="384" spans="1:17" x14ac:dyDescent="0.25">
      <c r="A384">
        <v>383</v>
      </c>
      <c r="B384">
        <v>236.34826000000001</v>
      </c>
      <c r="C384" s="3">
        <v>1</v>
      </c>
      <c r="D384">
        <v>238.73272600000001</v>
      </c>
      <c r="E384" s="2">
        <v>2</v>
      </c>
      <c r="F384">
        <v>222.93724800000001</v>
      </c>
      <c r="G384" s="5">
        <v>3</v>
      </c>
      <c r="H384">
        <v>223.31802199999998</v>
      </c>
      <c r="I384" s="4">
        <v>4</v>
      </c>
      <c r="P384">
        <v>4</v>
      </c>
      <c r="Q384" t="str">
        <f>CONCATENATE(C384,E384,G384,I384)</f>
        <v>1234</v>
      </c>
    </row>
    <row r="385" spans="1:17" x14ac:dyDescent="0.25">
      <c r="A385">
        <v>384</v>
      </c>
      <c r="B385">
        <v>236.355279</v>
      </c>
      <c r="C385" s="3">
        <v>1</v>
      </c>
      <c r="D385">
        <v>238.75064</v>
      </c>
      <c r="E385" s="2">
        <v>2</v>
      </c>
      <c r="H385">
        <v>223.296233</v>
      </c>
      <c r="I385" s="4">
        <v>4</v>
      </c>
      <c r="P385">
        <v>3</v>
      </c>
      <c r="Q385" t="str">
        <f>CONCATENATE(C385,E385,G385,I385)</f>
        <v>124</v>
      </c>
    </row>
    <row r="386" spans="1:17" x14ac:dyDescent="0.25">
      <c r="A386">
        <v>385</v>
      </c>
      <c r="B386">
        <v>236.359835</v>
      </c>
      <c r="C386" s="3">
        <v>1</v>
      </c>
      <c r="D386">
        <v>238.73665499999998</v>
      </c>
      <c r="E386" s="2">
        <v>2</v>
      </c>
      <c r="H386">
        <v>223.29754299999999</v>
      </c>
      <c r="I386" s="4">
        <v>4</v>
      </c>
      <c r="P386">
        <v>3</v>
      </c>
      <c r="Q386" t="str">
        <f>CONCATENATE(C386,E386,G386,I386)</f>
        <v>124</v>
      </c>
    </row>
    <row r="387" spans="1:17" x14ac:dyDescent="0.25">
      <c r="A387">
        <v>386</v>
      </c>
      <c r="B387">
        <v>236.35386499999998</v>
      </c>
      <c r="C387" s="3">
        <v>1</v>
      </c>
      <c r="D387">
        <v>238.74409199999999</v>
      </c>
      <c r="E387" s="2">
        <v>2</v>
      </c>
      <c r="P387">
        <v>2</v>
      </c>
      <c r="Q387" t="str">
        <f>CONCATENATE(C387,E387,G387,I387)</f>
        <v>12</v>
      </c>
    </row>
    <row r="388" spans="1:17" x14ac:dyDescent="0.25">
      <c r="A388">
        <v>387</v>
      </c>
      <c r="B388">
        <v>236.35433699999999</v>
      </c>
      <c r="C388" s="3">
        <v>1</v>
      </c>
      <c r="D388">
        <v>238.74267800000001</v>
      </c>
      <c r="E388" s="2">
        <v>2</v>
      </c>
      <c r="P388">
        <v>2</v>
      </c>
      <c r="Q388" t="str">
        <f>CONCATENATE(C388,E388,G388,I388)</f>
        <v>12</v>
      </c>
    </row>
    <row r="389" spans="1:17" x14ac:dyDescent="0.25">
      <c r="A389">
        <v>388</v>
      </c>
      <c r="B389">
        <v>236.37801100000001</v>
      </c>
      <c r="C389" s="3">
        <v>1</v>
      </c>
      <c r="D389">
        <v>238.750586</v>
      </c>
      <c r="E389" s="2">
        <v>2</v>
      </c>
      <c r="P389">
        <v>2</v>
      </c>
      <c r="Q389" t="str">
        <f>CONCATENATE(C389,E389,G389,I389)</f>
        <v>12</v>
      </c>
    </row>
    <row r="390" spans="1:17" x14ac:dyDescent="0.25">
      <c r="A390">
        <v>389</v>
      </c>
      <c r="B390">
        <v>236.37115</v>
      </c>
      <c r="C390" s="3">
        <v>1</v>
      </c>
      <c r="D390">
        <v>238.72350800000001</v>
      </c>
      <c r="E390" s="2">
        <v>2</v>
      </c>
      <c r="P390">
        <v>2</v>
      </c>
      <c r="Q390" t="str">
        <f>CONCATENATE(C390,E390,G390,I390)</f>
        <v>12</v>
      </c>
    </row>
    <row r="391" spans="1:17" x14ac:dyDescent="0.25">
      <c r="A391">
        <v>390</v>
      </c>
      <c r="B391">
        <v>236.38812000000001</v>
      </c>
      <c r="C391" s="3">
        <v>1</v>
      </c>
      <c r="D391">
        <v>238.7002</v>
      </c>
      <c r="E391" s="2">
        <v>2</v>
      </c>
      <c r="P391">
        <v>2</v>
      </c>
      <c r="Q391" t="str">
        <f>CONCATENATE(C391,E391,G391,I391)</f>
        <v>12</v>
      </c>
    </row>
    <row r="392" spans="1:17" x14ac:dyDescent="0.25">
      <c r="A392">
        <v>391</v>
      </c>
      <c r="B392">
        <v>236.38403399999999</v>
      </c>
      <c r="C392" s="3">
        <v>1</v>
      </c>
      <c r="D392">
        <v>238.72266999999999</v>
      </c>
      <c r="E392" s="2">
        <v>2</v>
      </c>
      <c r="P392">
        <v>2</v>
      </c>
      <c r="Q392" t="str">
        <f>CONCATENATE(C392,E392,G392,I392)</f>
        <v>12</v>
      </c>
    </row>
    <row r="393" spans="1:17" x14ac:dyDescent="0.25">
      <c r="A393">
        <v>392</v>
      </c>
      <c r="B393">
        <v>236.33815300000001</v>
      </c>
      <c r="C393" s="3">
        <v>1</v>
      </c>
      <c r="D393">
        <v>238.81087199999999</v>
      </c>
      <c r="E393" s="2">
        <v>2</v>
      </c>
      <c r="P393">
        <v>2</v>
      </c>
      <c r="Q393" t="str">
        <f>CONCATENATE(C393,E393,G393,I393)</f>
        <v>12</v>
      </c>
    </row>
    <row r="394" spans="1:17" x14ac:dyDescent="0.25">
      <c r="A394">
        <v>393</v>
      </c>
      <c r="D394">
        <v>238.73361700000001</v>
      </c>
      <c r="E394" s="2">
        <v>2</v>
      </c>
      <c r="P394">
        <v>1</v>
      </c>
      <c r="Q394" t="str">
        <f>CONCATENATE(C394,E394,G394,I394)</f>
        <v>2</v>
      </c>
    </row>
    <row r="395" spans="1:17" x14ac:dyDescent="0.25">
      <c r="A395">
        <v>394</v>
      </c>
      <c r="D395">
        <v>238.80479500000001</v>
      </c>
      <c r="E395" s="2">
        <v>2</v>
      </c>
      <c r="P395">
        <v>1</v>
      </c>
      <c r="Q395" t="str">
        <f>CONCATENATE(C395,E395,G395,I395)</f>
        <v>2</v>
      </c>
    </row>
    <row r="396" spans="1:17" x14ac:dyDescent="0.25">
      <c r="A396">
        <v>395</v>
      </c>
      <c r="D396">
        <v>238.71491900000001</v>
      </c>
      <c r="E396" s="2">
        <v>2</v>
      </c>
      <c r="F396">
        <v>238.350436</v>
      </c>
      <c r="G396" s="5">
        <v>3</v>
      </c>
      <c r="P396">
        <v>2</v>
      </c>
      <c r="Q396" t="str">
        <f>CONCATENATE(C396,E396,G396,I396)</f>
        <v>23</v>
      </c>
    </row>
    <row r="397" spans="1:17" x14ac:dyDescent="0.25">
      <c r="A397">
        <v>396</v>
      </c>
      <c r="D397">
        <v>238.73272600000001</v>
      </c>
      <c r="E397" s="2">
        <v>2</v>
      </c>
      <c r="F397">
        <v>238.350436</v>
      </c>
      <c r="G397" s="5">
        <v>3</v>
      </c>
      <c r="P397">
        <v>2</v>
      </c>
      <c r="Q397" t="str">
        <f>CONCATENATE(C397,E397,G397,I397)</f>
        <v>23</v>
      </c>
    </row>
    <row r="398" spans="1:17" x14ac:dyDescent="0.25">
      <c r="A398">
        <v>397</v>
      </c>
      <c r="F398">
        <v>238.350436</v>
      </c>
      <c r="G398" s="5">
        <v>3</v>
      </c>
      <c r="H398">
        <v>239.321223</v>
      </c>
      <c r="I398" s="4">
        <v>4</v>
      </c>
      <c r="P398">
        <v>2</v>
      </c>
      <c r="Q398" t="str">
        <f>CONCATENATE(C398,E398,G398,I398)</f>
        <v>34</v>
      </c>
    </row>
    <row r="399" spans="1:17" x14ac:dyDescent="0.25">
      <c r="A399">
        <v>398</v>
      </c>
      <c r="F399">
        <v>238.350436</v>
      </c>
      <c r="G399" s="5">
        <v>3</v>
      </c>
      <c r="H399">
        <v>239.357833</v>
      </c>
      <c r="I399" s="4">
        <v>4</v>
      </c>
      <c r="P399">
        <v>2</v>
      </c>
      <c r="Q399" t="str">
        <f>CONCATENATE(C399,E399,G399,I399)</f>
        <v>34</v>
      </c>
    </row>
    <row r="400" spans="1:17" x14ac:dyDescent="0.25">
      <c r="A400">
        <v>399</v>
      </c>
      <c r="F400">
        <v>238.350436</v>
      </c>
      <c r="G400" s="5">
        <v>3</v>
      </c>
      <c r="H400">
        <v>239.363541</v>
      </c>
      <c r="I400" s="4">
        <v>4</v>
      </c>
      <c r="P400">
        <v>2</v>
      </c>
      <c r="Q400" t="str">
        <f>CONCATENATE(C400,E400,G400,I400)</f>
        <v>34</v>
      </c>
    </row>
    <row r="401" spans="1:17" x14ac:dyDescent="0.25">
      <c r="A401">
        <v>400</v>
      </c>
      <c r="F401">
        <v>238.350436</v>
      </c>
      <c r="G401" s="5">
        <v>3</v>
      </c>
      <c r="H401">
        <v>239.34704299999999</v>
      </c>
      <c r="I401" s="4">
        <v>4</v>
      </c>
      <c r="P401">
        <v>2</v>
      </c>
      <c r="Q401" t="str">
        <f>CONCATENATE(C401,E401,G401,I401)</f>
        <v>34</v>
      </c>
    </row>
    <row r="402" spans="1:17" x14ac:dyDescent="0.25">
      <c r="A402">
        <v>401</v>
      </c>
      <c r="F402">
        <v>238.350436</v>
      </c>
      <c r="G402" s="5">
        <v>3</v>
      </c>
      <c r="H402">
        <v>239.31844599999999</v>
      </c>
      <c r="I402" s="4">
        <v>4</v>
      </c>
      <c r="P402">
        <v>2</v>
      </c>
      <c r="Q402" t="str">
        <f>CONCATENATE(C402,E402,G402,I402)</f>
        <v>34</v>
      </c>
    </row>
    <row r="403" spans="1:17" x14ac:dyDescent="0.25">
      <c r="A403">
        <v>402</v>
      </c>
      <c r="F403">
        <v>238.350436</v>
      </c>
      <c r="G403" s="5">
        <v>3</v>
      </c>
      <c r="H403">
        <v>239.32310899999999</v>
      </c>
      <c r="I403" s="4">
        <v>4</v>
      </c>
      <c r="P403">
        <v>2</v>
      </c>
      <c r="Q403" t="str">
        <f>CONCATENATE(C403,E403,G403,I403)</f>
        <v>34</v>
      </c>
    </row>
    <row r="404" spans="1:17" x14ac:dyDescent="0.25">
      <c r="A404">
        <v>403</v>
      </c>
      <c r="F404">
        <v>238.350436</v>
      </c>
      <c r="G404" s="5">
        <v>3</v>
      </c>
      <c r="H404">
        <v>239.33966000000001</v>
      </c>
      <c r="I404" s="4">
        <v>4</v>
      </c>
      <c r="P404">
        <v>2</v>
      </c>
      <c r="Q404" t="str">
        <f>CONCATENATE(C404,E404,G404,I404)</f>
        <v>34</v>
      </c>
    </row>
    <row r="405" spans="1:17" x14ac:dyDescent="0.25">
      <c r="A405">
        <v>404</v>
      </c>
      <c r="F405">
        <v>238.350436</v>
      </c>
      <c r="G405" s="5">
        <v>3</v>
      </c>
      <c r="H405">
        <v>239.34012899999999</v>
      </c>
      <c r="I405" s="4">
        <v>4</v>
      </c>
      <c r="P405">
        <v>2</v>
      </c>
      <c r="Q405" t="str">
        <f>CONCATENATE(C405,E405,G405,I405)</f>
        <v>34</v>
      </c>
    </row>
    <row r="406" spans="1:17" x14ac:dyDescent="0.25">
      <c r="A406">
        <v>405</v>
      </c>
      <c r="F406">
        <v>238.350436</v>
      </c>
      <c r="G406" s="5">
        <v>3</v>
      </c>
      <c r="H406">
        <v>239.337354</v>
      </c>
      <c r="I406" s="4">
        <v>4</v>
      </c>
      <c r="P406">
        <v>2</v>
      </c>
      <c r="Q406" t="str">
        <f>CONCATENATE(C406,E406,G406,I406)</f>
        <v>34</v>
      </c>
    </row>
    <row r="407" spans="1:17" x14ac:dyDescent="0.25">
      <c r="A407">
        <v>406</v>
      </c>
      <c r="B407">
        <v>252.93461500000001</v>
      </c>
      <c r="C407" s="3">
        <v>1</v>
      </c>
      <c r="F407">
        <v>238.350436</v>
      </c>
      <c r="G407" s="5">
        <v>3</v>
      </c>
      <c r="H407">
        <v>239.37857299999999</v>
      </c>
      <c r="I407" s="4">
        <v>4</v>
      </c>
      <c r="P407">
        <v>3</v>
      </c>
      <c r="Q407" t="str">
        <f>CONCATENATE(C407,E407,G407,I407)</f>
        <v>134</v>
      </c>
    </row>
    <row r="408" spans="1:17" x14ac:dyDescent="0.25">
      <c r="A408">
        <v>407</v>
      </c>
      <c r="B408">
        <v>252.93461500000001</v>
      </c>
      <c r="C408" s="3">
        <v>1</v>
      </c>
      <c r="F408">
        <v>238.350436</v>
      </c>
      <c r="G408" s="5">
        <v>3</v>
      </c>
      <c r="H408">
        <v>239.321223</v>
      </c>
      <c r="I408" s="4">
        <v>4</v>
      </c>
      <c r="J408">
        <v>235.548428</v>
      </c>
      <c r="K408" t="s">
        <v>22</v>
      </c>
      <c r="Q408" t="str">
        <f>CONCATENATE(C408,E408,G408,I408)</f>
        <v>134</v>
      </c>
    </row>
    <row r="409" spans="1:17" x14ac:dyDescent="0.25">
      <c r="A409">
        <v>408</v>
      </c>
      <c r="Q409" t="str">
        <f>CONCATENATE(C409,E409,G409,I409)</f>
        <v/>
      </c>
    </row>
    <row r="410" spans="1:17" x14ac:dyDescent="0.25">
      <c r="A410">
        <v>409</v>
      </c>
      <c r="J410">
        <v>235.627253</v>
      </c>
      <c r="K410" t="s">
        <v>22</v>
      </c>
      <c r="Q410" t="str">
        <f>CONCATENATE(C410,E410,G410,I410)</f>
        <v/>
      </c>
    </row>
    <row r="411" spans="1:17" x14ac:dyDescent="0.25">
      <c r="A411">
        <v>410</v>
      </c>
      <c r="B411">
        <v>238.24804</v>
      </c>
      <c r="C411" s="3">
        <v>1</v>
      </c>
      <c r="P411">
        <v>1</v>
      </c>
      <c r="Q411" t="str">
        <f>CONCATENATE(C411,E411,G411,I411)</f>
        <v>1</v>
      </c>
    </row>
    <row r="412" spans="1:17" x14ac:dyDescent="0.25">
      <c r="A412">
        <v>411</v>
      </c>
      <c r="B412">
        <v>238.23861199999999</v>
      </c>
      <c r="C412" s="3">
        <v>1</v>
      </c>
      <c r="P412">
        <v>1</v>
      </c>
      <c r="Q412" t="str">
        <f>CONCATENATE(C412,E412,G412,I412)</f>
        <v>1</v>
      </c>
    </row>
    <row r="413" spans="1:17" x14ac:dyDescent="0.25">
      <c r="A413">
        <v>412</v>
      </c>
      <c r="B413">
        <v>238.22127599999999</v>
      </c>
      <c r="C413" s="3">
        <v>1</v>
      </c>
      <c r="P413">
        <v>1</v>
      </c>
      <c r="Q413" t="str">
        <f>CONCATENATE(C413,E413,G413,I413)</f>
        <v>1</v>
      </c>
    </row>
    <row r="414" spans="1:17" x14ac:dyDescent="0.25">
      <c r="A414">
        <v>413</v>
      </c>
      <c r="B414">
        <v>238.236256</v>
      </c>
      <c r="C414" s="3">
        <v>1</v>
      </c>
      <c r="P414">
        <v>1</v>
      </c>
      <c r="Q414" t="str">
        <f>CONCATENATE(C414,E414,G414,I414)</f>
        <v>1</v>
      </c>
    </row>
    <row r="415" spans="1:17" x14ac:dyDescent="0.25">
      <c r="A415">
        <v>414</v>
      </c>
      <c r="B415">
        <v>238.22038499999999</v>
      </c>
      <c r="C415" s="3">
        <v>1</v>
      </c>
      <c r="D415">
        <v>233.665986</v>
      </c>
      <c r="E415" s="2">
        <v>2</v>
      </c>
      <c r="P415">
        <v>2</v>
      </c>
      <c r="Q415" t="str">
        <f>CONCATENATE(C415,E415,G415,I415)</f>
        <v>12</v>
      </c>
    </row>
    <row r="416" spans="1:17" x14ac:dyDescent="0.25">
      <c r="A416">
        <v>415</v>
      </c>
      <c r="B416">
        <v>238.213786</v>
      </c>
      <c r="C416" s="3">
        <v>1</v>
      </c>
      <c r="D416">
        <v>233.665986</v>
      </c>
      <c r="E416" s="2">
        <v>2</v>
      </c>
      <c r="P416">
        <v>2</v>
      </c>
      <c r="Q416" t="str">
        <f>CONCATENATE(C416,E416,G416,I416)</f>
        <v>12</v>
      </c>
    </row>
    <row r="417" spans="1:17" x14ac:dyDescent="0.25">
      <c r="A417">
        <v>416</v>
      </c>
      <c r="B417">
        <v>238.25930099999999</v>
      </c>
      <c r="C417" s="3">
        <v>1</v>
      </c>
      <c r="D417">
        <v>233.683007</v>
      </c>
      <c r="E417" s="2">
        <v>2</v>
      </c>
      <c r="P417">
        <v>2</v>
      </c>
      <c r="Q417" t="str">
        <f>CONCATENATE(C417,E417,G417,I417)</f>
        <v>12</v>
      </c>
    </row>
    <row r="418" spans="1:17" x14ac:dyDescent="0.25">
      <c r="A418">
        <v>417</v>
      </c>
      <c r="B418">
        <v>238.22384299999999</v>
      </c>
      <c r="C418" s="3">
        <v>1</v>
      </c>
      <c r="D418">
        <v>233.68819099999999</v>
      </c>
      <c r="E418" s="2">
        <v>2</v>
      </c>
      <c r="P418">
        <v>2</v>
      </c>
      <c r="Q418" t="str">
        <f>CONCATENATE(C418,E418,G418,I418)</f>
        <v>12</v>
      </c>
    </row>
    <row r="419" spans="1:17" x14ac:dyDescent="0.25">
      <c r="A419">
        <v>418</v>
      </c>
      <c r="B419">
        <v>238.24804</v>
      </c>
      <c r="C419" s="3">
        <v>1</v>
      </c>
      <c r="D419">
        <v>233.686463</v>
      </c>
      <c r="E419" s="2">
        <v>2</v>
      </c>
      <c r="P419">
        <v>2</v>
      </c>
      <c r="Q419" t="str">
        <f>CONCATENATE(C419,E419,G419,I419)</f>
        <v>12</v>
      </c>
    </row>
    <row r="420" spans="1:17" x14ac:dyDescent="0.25">
      <c r="A420">
        <v>419</v>
      </c>
      <c r="D420">
        <v>233.70867200000001</v>
      </c>
      <c r="E420" s="2">
        <v>2</v>
      </c>
      <c r="P420">
        <v>1</v>
      </c>
      <c r="Q420" t="str">
        <f>CONCATENATE(C420,E420,G420,I420)</f>
        <v>2</v>
      </c>
    </row>
    <row r="421" spans="1:17" x14ac:dyDescent="0.25">
      <c r="A421">
        <v>420</v>
      </c>
      <c r="D421">
        <v>233.73135099999999</v>
      </c>
      <c r="E421" s="2">
        <v>2</v>
      </c>
      <c r="F421">
        <v>238.037541</v>
      </c>
      <c r="G421" s="5">
        <v>3</v>
      </c>
      <c r="P421">
        <v>2</v>
      </c>
      <c r="Q421" t="str">
        <f>CONCATENATE(C421,E421,G421,I421)</f>
        <v>23</v>
      </c>
    </row>
    <row r="422" spans="1:17" x14ac:dyDescent="0.25">
      <c r="A422">
        <v>421</v>
      </c>
      <c r="D422">
        <v>233.700187</v>
      </c>
      <c r="E422" s="2">
        <v>2</v>
      </c>
      <c r="F422">
        <v>238.037541</v>
      </c>
      <c r="G422" s="5">
        <v>3</v>
      </c>
      <c r="H422">
        <v>236.09727599999999</v>
      </c>
      <c r="I422" s="4">
        <v>4</v>
      </c>
      <c r="P422">
        <v>3</v>
      </c>
      <c r="Q422" t="str">
        <f>CONCATENATE(C422,E422,G422,I422)</f>
        <v>234</v>
      </c>
    </row>
    <row r="423" spans="1:17" x14ac:dyDescent="0.25">
      <c r="A423">
        <v>422</v>
      </c>
      <c r="D423">
        <v>233.665986</v>
      </c>
      <c r="E423" s="2">
        <v>2</v>
      </c>
      <c r="F423">
        <v>238.037541</v>
      </c>
      <c r="G423" s="5">
        <v>3</v>
      </c>
      <c r="H423">
        <v>236.14273700000001</v>
      </c>
      <c r="I423" s="4">
        <v>4</v>
      </c>
      <c r="P423">
        <v>3</v>
      </c>
      <c r="Q423" t="str">
        <f>CONCATENATE(C423,E423,G423,I423)</f>
        <v>234</v>
      </c>
    </row>
    <row r="424" spans="1:17" x14ac:dyDescent="0.25">
      <c r="A424">
        <v>423</v>
      </c>
      <c r="F424">
        <v>238.037541</v>
      </c>
      <c r="G424" s="5">
        <v>3</v>
      </c>
      <c r="H424">
        <v>236.08124799999999</v>
      </c>
      <c r="I424" s="4">
        <v>4</v>
      </c>
      <c r="P424">
        <v>2</v>
      </c>
      <c r="Q424" t="str">
        <f>CONCATENATE(C424,E424,G424,I424)</f>
        <v>34</v>
      </c>
    </row>
    <row r="425" spans="1:17" x14ac:dyDescent="0.25">
      <c r="A425">
        <v>424</v>
      </c>
      <c r="F425">
        <v>238.037541</v>
      </c>
      <c r="G425" s="5">
        <v>3</v>
      </c>
      <c r="H425">
        <v>236.06616500000001</v>
      </c>
      <c r="I425" s="4">
        <v>4</v>
      </c>
      <c r="P425">
        <v>2</v>
      </c>
      <c r="Q425" t="str">
        <f>CONCATENATE(C425,E425,G425,I425)</f>
        <v>34</v>
      </c>
    </row>
    <row r="426" spans="1:17" x14ac:dyDescent="0.25">
      <c r="A426">
        <v>425</v>
      </c>
      <c r="F426">
        <v>238.037541</v>
      </c>
      <c r="G426" s="5">
        <v>3</v>
      </c>
      <c r="H426">
        <v>236.07868300000001</v>
      </c>
      <c r="I426" s="4">
        <v>4</v>
      </c>
      <c r="P426">
        <v>2</v>
      </c>
      <c r="Q426" t="str">
        <f>CONCATENATE(C426,E426,G426,I426)</f>
        <v>34</v>
      </c>
    </row>
    <row r="427" spans="1:17" x14ac:dyDescent="0.25">
      <c r="A427">
        <v>426</v>
      </c>
      <c r="F427">
        <v>238.037541</v>
      </c>
      <c r="G427" s="5">
        <v>3</v>
      </c>
      <c r="H427">
        <v>236.08140499999999</v>
      </c>
      <c r="I427" s="4">
        <v>4</v>
      </c>
      <c r="P427">
        <v>2</v>
      </c>
      <c r="Q427" t="str">
        <f>CONCATENATE(C427,E427,G427,I427)</f>
        <v>34</v>
      </c>
    </row>
    <row r="428" spans="1:17" x14ac:dyDescent="0.25">
      <c r="A428">
        <v>427</v>
      </c>
      <c r="F428">
        <v>238.037541</v>
      </c>
      <c r="G428" s="5">
        <v>3</v>
      </c>
      <c r="H428">
        <v>236.08140499999999</v>
      </c>
      <c r="I428" s="4">
        <v>4</v>
      </c>
      <c r="P428">
        <v>2</v>
      </c>
      <c r="Q428" t="str">
        <f>CONCATENATE(C428,E428,G428,I428)</f>
        <v>34</v>
      </c>
    </row>
    <row r="429" spans="1:17" x14ac:dyDescent="0.25">
      <c r="A429">
        <v>428</v>
      </c>
      <c r="F429">
        <v>238.037541</v>
      </c>
      <c r="G429" s="5">
        <v>3</v>
      </c>
      <c r="H429">
        <v>236.119483</v>
      </c>
      <c r="I429" s="4">
        <v>4</v>
      </c>
      <c r="P429">
        <v>2</v>
      </c>
      <c r="Q429" t="str">
        <f>CONCATENATE(C429,E429,G429,I429)</f>
        <v>34</v>
      </c>
    </row>
    <row r="430" spans="1:17" x14ac:dyDescent="0.25">
      <c r="A430">
        <v>429</v>
      </c>
      <c r="F430">
        <v>238.037541</v>
      </c>
      <c r="G430" s="5">
        <v>3</v>
      </c>
      <c r="H430">
        <v>236.13969900000001</v>
      </c>
      <c r="I430" s="4">
        <v>4</v>
      </c>
      <c r="P430">
        <v>2</v>
      </c>
      <c r="Q430" t="str">
        <f>CONCATENATE(C430,E430,G430,I430)</f>
        <v>34</v>
      </c>
    </row>
    <row r="431" spans="1:17" x14ac:dyDescent="0.25">
      <c r="A431">
        <v>430</v>
      </c>
      <c r="H431">
        <v>236.03599600000001</v>
      </c>
      <c r="I431" s="4">
        <v>4</v>
      </c>
      <c r="P431">
        <v>1</v>
      </c>
      <c r="Q431" t="str">
        <f>CONCATENATE(C431,E431,G431,I431)</f>
        <v>4</v>
      </c>
    </row>
    <row r="432" spans="1:17" x14ac:dyDescent="0.25">
      <c r="A432">
        <v>431</v>
      </c>
      <c r="B432">
        <v>218.827572</v>
      </c>
      <c r="C432" s="3">
        <v>1</v>
      </c>
      <c r="H432">
        <v>236.09727599999999</v>
      </c>
      <c r="I432" s="4">
        <v>4</v>
      </c>
      <c r="P432">
        <v>2</v>
      </c>
      <c r="Q432" t="str">
        <f>CONCATENATE(C432,E432,G432,I432)</f>
        <v>14</v>
      </c>
    </row>
    <row r="433" spans="1:17" x14ac:dyDescent="0.25">
      <c r="A433">
        <v>432</v>
      </c>
      <c r="B433">
        <v>218.827572</v>
      </c>
      <c r="C433" s="3">
        <v>1</v>
      </c>
      <c r="P433">
        <v>1</v>
      </c>
      <c r="Q433" t="str">
        <f>CONCATENATE(C433,E433,G433,I433)</f>
        <v>1</v>
      </c>
    </row>
    <row r="434" spans="1:17" x14ac:dyDescent="0.25">
      <c r="A434">
        <v>433</v>
      </c>
      <c r="B434">
        <v>218.77608699999999</v>
      </c>
      <c r="C434" s="3">
        <v>1</v>
      </c>
      <c r="P434">
        <v>1</v>
      </c>
      <c r="Q434" t="str">
        <f>CONCATENATE(C434,E434,G434,I434)</f>
        <v>1</v>
      </c>
    </row>
    <row r="435" spans="1:17" x14ac:dyDescent="0.25">
      <c r="A435">
        <v>434</v>
      </c>
      <c r="B435">
        <v>218.79818900000001</v>
      </c>
      <c r="C435" s="3">
        <v>1</v>
      </c>
      <c r="P435">
        <v>1</v>
      </c>
      <c r="Q435" t="str">
        <f>CONCATENATE(C435,E435,G435,I435)</f>
        <v>1</v>
      </c>
    </row>
    <row r="436" spans="1:17" x14ac:dyDescent="0.25">
      <c r="A436">
        <v>435</v>
      </c>
      <c r="B436">
        <v>218.82003</v>
      </c>
      <c r="C436" s="3">
        <v>1</v>
      </c>
      <c r="P436">
        <v>1</v>
      </c>
      <c r="Q436" t="str">
        <f>CONCATENATE(C436,E436,G436,I436)</f>
        <v>1</v>
      </c>
    </row>
    <row r="437" spans="1:17" x14ac:dyDescent="0.25">
      <c r="A437">
        <v>436</v>
      </c>
      <c r="B437">
        <v>218.836005</v>
      </c>
      <c r="C437" s="3">
        <v>1</v>
      </c>
      <c r="P437">
        <v>1</v>
      </c>
      <c r="Q437" t="str">
        <f>CONCATENATE(C437,E437,G437,I437)</f>
        <v>1</v>
      </c>
    </row>
    <row r="438" spans="1:17" x14ac:dyDescent="0.25">
      <c r="A438">
        <v>437</v>
      </c>
      <c r="B438">
        <v>218.851508</v>
      </c>
      <c r="C438" s="3">
        <v>1</v>
      </c>
      <c r="D438">
        <v>215.23699300000001</v>
      </c>
      <c r="E438" s="2">
        <v>2</v>
      </c>
      <c r="P438">
        <v>2</v>
      </c>
      <c r="Q438" t="str">
        <f>CONCATENATE(C438,E438,G438,I438)</f>
        <v>12</v>
      </c>
    </row>
    <row r="439" spans="1:17" x14ac:dyDescent="0.25">
      <c r="A439">
        <v>438</v>
      </c>
      <c r="B439">
        <v>218.83893799999998</v>
      </c>
      <c r="C439" s="3">
        <v>1</v>
      </c>
      <c r="D439">
        <v>215.237674</v>
      </c>
      <c r="E439" s="2">
        <v>2</v>
      </c>
      <c r="P439">
        <v>2</v>
      </c>
      <c r="Q439" t="str">
        <f>CONCATENATE(C439,E439,G439,I439)</f>
        <v>12</v>
      </c>
    </row>
    <row r="440" spans="1:17" x14ac:dyDescent="0.25">
      <c r="A440">
        <v>439</v>
      </c>
      <c r="B440">
        <v>218.812907</v>
      </c>
      <c r="C440" s="3">
        <v>1</v>
      </c>
      <c r="D440">
        <v>215.25558599999999</v>
      </c>
      <c r="E440" s="2">
        <v>2</v>
      </c>
      <c r="P440">
        <v>2</v>
      </c>
      <c r="Q440" t="str">
        <f>CONCATENATE(C440,E440,G440,I440)</f>
        <v>12</v>
      </c>
    </row>
    <row r="441" spans="1:17" x14ac:dyDescent="0.25">
      <c r="A441">
        <v>440</v>
      </c>
      <c r="B441">
        <v>218.827572</v>
      </c>
      <c r="C441" s="3">
        <v>1</v>
      </c>
      <c r="D441">
        <v>215.26003800000001</v>
      </c>
      <c r="E441" s="2">
        <v>2</v>
      </c>
      <c r="P441">
        <v>2</v>
      </c>
      <c r="Q441" t="str">
        <f>CONCATENATE(C441,E441,G441,I441)</f>
        <v>12</v>
      </c>
    </row>
    <row r="442" spans="1:17" x14ac:dyDescent="0.25">
      <c r="A442">
        <v>441</v>
      </c>
      <c r="D442">
        <v>215.218557</v>
      </c>
      <c r="E442" s="2">
        <v>2</v>
      </c>
      <c r="F442">
        <v>218.199061</v>
      </c>
      <c r="G442" s="5">
        <v>3</v>
      </c>
      <c r="P442">
        <v>2</v>
      </c>
      <c r="Q442" t="str">
        <f>CONCATENATE(C442,E442,G442,I442)</f>
        <v>23</v>
      </c>
    </row>
    <row r="443" spans="1:17" x14ac:dyDescent="0.25">
      <c r="A443">
        <v>442</v>
      </c>
      <c r="D443">
        <v>215.230289</v>
      </c>
      <c r="E443" s="2">
        <v>2</v>
      </c>
      <c r="F443">
        <v>218.199061</v>
      </c>
      <c r="G443" s="5">
        <v>3</v>
      </c>
      <c r="P443">
        <v>2</v>
      </c>
      <c r="Q443" t="str">
        <f>CONCATENATE(C443,E443,G443,I443)</f>
        <v>23</v>
      </c>
    </row>
    <row r="444" spans="1:17" x14ac:dyDescent="0.25">
      <c r="A444">
        <v>443</v>
      </c>
      <c r="D444">
        <v>215.44461100000001</v>
      </c>
      <c r="E444" s="2">
        <v>2</v>
      </c>
      <c r="F444">
        <v>218.199061</v>
      </c>
      <c r="G444" s="5">
        <v>3</v>
      </c>
      <c r="H444">
        <v>216.67246</v>
      </c>
      <c r="I444" s="4">
        <v>4</v>
      </c>
      <c r="P444">
        <v>3</v>
      </c>
      <c r="Q444" t="str">
        <f>CONCATENATE(C444,E444,G444,I444)</f>
        <v>234</v>
      </c>
    </row>
    <row r="445" spans="1:17" x14ac:dyDescent="0.25">
      <c r="A445">
        <v>444</v>
      </c>
      <c r="D445">
        <v>215.23699300000001</v>
      </c>
      <c r="E445" s="2">
        <v>2</v>
      </c>
      <c r="F445">
        <v>218.199061</v>
      </c>
      <c r="G445" s="5">
        <v>3</v>
      </c>
      <c r="H445">
        <v>216.55519000000001</v>
      </c>
      <c r="I445" s="4">
        <v>4</v>
      </c>
      <c r="P445">
        <v>3</v>
      </c>
      <c r="Q445" t="str">
        <f>CONCATENATE(C445,E445,G445,I445)</f>
        <v>234</v>
      </c>
    </row>
    <row r="446" spans="1:17" x14ac:dyDescent="0.25">
      <c r="A446">
        <v>445</v>
      </c>
      <c r="F446">
        <v>218.199061</v>
      </c>
      <c r="G446" s="5">
        <v>3</v>
      </c>
      <c r="H446">
        <v>216.627521</v>
      </c>
      <c r="I446" s="4">
        <v>4</v>
      </c>
      <c r="P446">
        <v>2</v>
      </c>
      <c r="Q446" t="str">
        <f>CONCATENATE(C446,E446,G446,I446)</f>
        <v>34</v>
      </c>
    </row>
    <row r="447" spans="1:17" x14ac:dyDescent="0.25">
      <c r="A447">
        <v>446</v>
      </c>
      <c r="F447">
        <v>218.199061</v>
      </c>
      <c r="G447" s="5">
        <v>3</v>
      </c>
      <c r="H447">
        <v>216.6028</v>
      </c>
      <c r="I447" s="4">
        <v>4</v>
      </c>
      <c r="P447">
        <v>2</v>
      </c>
      <c r="Q447" t="str">
        <f>CONCATENATE(C447,E447,G447,I447)</f>
        <v>34</v>
      </c>
    </row>
    <row r="448" spans="1:17" x14ac:dyDescent="0.25">
      <c r="A448">
        <v>447</v>
      </c>
      <c r="F448">
        <v>218.199061</v>
      </c>
      <c r="G448" s="5">
        <v>3</v>
      </c>
      <c r="H448">
        <v>216.634016</v>
      </c>
      <c r="I448" s="4">
        <v>4</v>
      </c>
      <c r="P448">
        <v>2</v>
      </c>
      <c r="Q448" t="str">
        <f>CONCATENATE(C448,E448,G448,I448)</f>
        <v>34</v>
      </c>
    </row>
    <row r="449" spans="1:17" x14ac:dyDescent="0.25">
      <c r="A449">
        <v>448</v>
      </c>
      <c r="F449">
        <v>218.199061</v>
      </c>
      <c r="G449" s="5">
        <v>3</v>
      </c>
      <c r="H449">
        <v>216.632811</v>
      </c>
      <c r="I449" s="4">
        <v>4</v>
      </c>
      <c r="P449">
        <v>2</v>
      </c>
      <c r="Q449" t="str">
        <f>CONCATENATE(C449,E449,G449,I449)</f>
        <v>34</v>
      </c>
    </row>
    <row r="450" spans="1:17" x14ac:dyDescent="0.25">
      <c r="A450">
        <v>449</v>
      </c>
      <c r="F450">
        <v>218.199061</v>
      </c>
      <c r="G450" s="5">
        <v>3</v>
      </c>
      <c r="H450">
        <v>216.65732299999999</v>
      </c>
      <c r="I450" s="4">
        <v>4</v>
      </c>
      <c r="P450">
        <v>2</v>
      </c>
      <c r="Q450" t="str">
        <f>CONCATENATE(C450,E450,G450,I450)</f>
        <v>34</v>
      </c>
    </row>
    <row r="451" spans="1:17" x14ac:dyDescent="0.25">
      <c r="A451">
        <v>450</v>
      </c>
      <c r="F451">
        <v>218.199061</v>
      </c>
      <c r="G451" s="5">
        <v>3</v>
      </c>
      <c r="H451">
        <v>216.65302800000001</v>
      </c>
      <c r="I451" s="4">
        <v>4</v>
      </c>
      <c r="P451">
        <v>2</v>
      </c>
      <c r="Q451" t="str">
        <f>CONCATENATE(C451,E451,G451,I451)</f>
        <v>34</v>
      </c>
    </row>
    <row r="452" spans="1:17" x14ac:dyDescent="0.25">
      <c r="A452">
        <v>451</v>
      </c>
      <c r="H452">
        <v>216.67246</v>
      </c>
      <c r="I452" s="4">
        <v>4</v>
      </c>
      <c r="P452">
        <v>1</v>
      </c>
      <c r="Q452" t="str">
        <f>CONCATENATE(C452,E452,G452,I452)</f>
        <v>4</v>
      </c>
    </row>
    <row r="453" spans="1:17" x14ac:dyDescent="0.25">
      <c r="A453">
        <v>452</v>
      </c>
      <c r="H453">
        <v>216.67246</v>
      </c>
      <c r="I453" s="4">
        <v>4</v>
      </c>
      <c r="P453">
        <v>1</v>
      </c>
      <c r="Q453" t="str">
        <f>CONCATENATE(C453,E453,G453,I453)</f>
        <v>4</v>
      </c>
    </row>
    <row r="454" spans="1:17" x14ac:dyDescent="0.25">
      <c r="A454">
        <v>453</v>
      </c>
      <c r="P454">
        <v>0</v>
      </c>
      <c r="Q454" t="str">
        <f>CONCATENATE(C454,E454,G454,I454)</f>
        <v/>
      </c>
    </row>
    <row r="455" spans="1:17" x14ac:dyDescent="0.25">
      <c r="A455">
        <v>454</v>
      </c>
      <c r="P455">
        <v>0</v>
      </c>
      <c r="Q455" t="str">
        <f>CONCATENATE(C455,E455,G455,I455)</f>
        <v/>
      </c>
    </row>
    <row r="456" spans="1:17" x14ac:dyDescent="0.25">
      <c r="A456">
        <v>455</v>
      </c>
      <c r="B456">
        <v>195.10155399999999</v>
      </c>
      <c r="C456" s="3">
        <v>1</v>
      </c>
      <c r="P456">
        <v>1</v>
      </c>
      <c r="Q456" t="str">
        <f>CONCATENATE(C456,E456,G456,I456)</f>
        <v>1</v>
      </c>
    </row>
    <row r="457" spans="1:17" x14ac:dyDescent="0.25">
      <c r="A457">
        <v>456</v>
      </c>
      <c r="B457">
        <v>195.10879</v>
      </c>
      <c r="C457" s="3">
        <v>1</v>
      </c>
      <c r="P457">
        <v>1</v>
      </c>
      <c r="Q457" t="str">
        <f>CONCATENATE(C457,E457,G457,I457)</f>
        <v>1</v>
      </c>
    </row>
    <row r="458" spans="1:17" x14ac:dyDescent="0.25">
      <c r="A458">
        <v>457</v>
      </c>
      <c r="B458">
        <v>195.15645499999999</v>
      </c>
      <c r="C458" s="3">
        <v>1</v>
      </c>
      <c r="P458">
        <v>1</v>
      </c>
      <c r="Q458" t="str">
        <f>CONCATENATE(C458,E458,G458,I458)</f>
        <v>1</v>
      </c>
    </row>
    <row r="459" spans="1:17" x14ac:dyDescent="0.25">
      <c r="A459">
        <v>458</v>
      </c>
      <c r="B459">
        <v>195.11235299999998</v>
      </c>
      <c r="C459" s="3">
        <v>1</v>
      </c>
      <c r="P459">
        <v>1</v>
      </c>
      <c r="Q459" t="str">
        <f>CONCATENATE(C459,E459,G459,I459)</f>
        <v>1</v>
      </c>
    </row>
    <row r="460" spans="1:17" x14ac:dyDescent="0.25">
      <c r="A460">
        <v>459</v>
      </c>
      <c r="B460">
        <v>195.10742500000001</v>
      </c>
      <c r="C460" s="3">
        <v>1</v>
      </c>
      <c r="D460">
        <v>191.07021600000002</v>
      </c>
      <c r="E460" s="2">
        <v>2</v>
      </c>
      <c r="P460">
        <v>2</v>
      </c>
      <c r="Q460" t="str">
        <f>CONCATENATE(C460,E460,G460,I460)</f>
        <v>12</v>
      </c>
    </row>
    <row r="461" spans="1:17" x14ac:dyDescent="0.25">
      <c r="A461">
        <v>460</v>
      </c>
      <c r="B461">
        <v>195.12609399999999</v>
      </c>
      <c r="C461" s="3">
        <v>1</v>
      </c>
      <c r="D461">
        <v>191.08154200000001</v>
      </c>
      <c r="E461" s="2">
        <v>2</v>
      </c>
      <c r="P461">
        <v>2</v>
      </c>
      <c r="Q461" t="str">
        <f>CONCATENATE(C461,E461,G461,I461)</f>
        <v>12</v>
      </c>
    </row>
    <row r="462" spans="1:17" x14ac:dyDescent="0.25">
      <c r="A462">
        <v>461</v>
      </c>
      <c r="B462">
        <v>195.11455799999999</v>
      </c>
      <c r="C462" s="3">
        <v>1</v>
      </c>
      <c r="D462">
        <v>191.08127899999999</v>
      </c>
      <c r="E462" s="2">
        <v>2</v>
      </c>
      <c r="P462">
        <v>2</v>
      </c>
      <c r="Q462" t="str">
        <f>CONCATENATE(C462,E462,G462,I462)</f>
        <v>12</v>
      </c>
    </row>
    <row r="463" spans="1:17" x14ac:dyDescent="0.25">
      <c r="A463">
        <v>462</v>
      </c>
      <c r="B463">
        <v>195.21235200000001</v>
      </c>
      <c r="C463" s="3">
        <v>1</v>
      </c>
      <c r="D463">
        <v>191.08143899999999</v>
      </c>
      <c r="E463" s="2">
        <v>2</v>
      </c>
      <c r="P463">
        <v>2</v>
      </c>
      <c r="Q463" t="str">
        <f>CONCATENATE(C463,E463,G463,I463)</f>
        <v>12</v>
      </c>
    </row>
    <row r="464" spans="1:17" x14ac:dyDescent="0.25">
      <c r="A464">
        <v>463</v>
      </c>
      <c r="B464">
        <v>195.10155399999999</v>
      </c>
      <c r="C464" s="3">
        <v>1</v>
      </c>
      <c r="D464">
        <v>191.06345300000001</v>
      </c>
      <c r="E464" s="2">
        <v>2</v>
      </c>
      <c r="P464">
        <v>2</v>
      </c>
      <c r="Q464" t="str">
        <f>CONCATENATE(C464,E464,G464,I464)</f>
        <v>12</v>
      </c>
    </row>
    <row r="465" spans="1:17" x14ac:dyDescent="0.25">
      <c r="A465">
        <v>464</v>
      </c>
      <c r="D465">
        <v>191.08500599999999</v>
      </c>
      <c r="E465" s="2">
        <v>2</v>
      </c>
      <c r="F465">
        <v>193.85014999999999</v>
      </c>
      <c r="G465" s="5">
        <v>3</v>
      </c>
      <c r="P465">
        <v>2</v>
      </c>
      <c r="Q465" t="str">
        <f>CONCATENATE(C465,E465,G465,I465)</f>
        <v>23</v>
      </c>
    </row>
    <row r="466" spans="1:17" x14ac:dyDescent="0.25">
      <c r="A466">
        <v>465</v>
      </c>
      <c r="D466">
        <v>191.174983</v>
      </c>
      <c r="E466" s="2">
        <v>2</v>
      </c>
      <c r="F466">
        <v>193.841601</v>
      </c>
      <c r="G466" s="5">
        <v>3</v>
      </c>
      <c r="P466">
        <v>2</v>
      </c>
      <c r="Q466" t="str">
        <f>CONCATENATE(C466,E466,G466,I466)</f>
        <v>23</v>
      </c>
    </row>
    <row r="467" spans="1:17" x14ac:dyDescent="0.25">
      <c r="A467">
        <v>466</v>
      </c>
      <c r="D467">
        <v>191.07021600000002</v>
      </c>
      <c r="E467" s="2">
        <v>2</v>
      </c>
      <c r="F467">
        <v>193.81627500000002</v>
      </c>
      <c r="G467" s="5">
        <v>3</v>
      </c>
      <c r="H467">
        <v>191.00330600000001</v>
      </c>
      <c r="I467" s="4">
        <v>4</v>
      </c>
      <c r="P467">
        <v>3</v>
      </c>
      <c r="Q467" t="str">
        <f>CONCATENATE(C467,E467,G467,I467)</f>
        <v>234</v>
      </c>
    </row>
    <row r="468" spans="1:17" x14ac:dyDescent="0.25">
      <c r="A468">
        <v>467</v>
      </c>
      <c r="F468">
        <v>193.837828</v>
      </c>
      <c r="G468" s="5">
        <v>3</v>
      </c>
      <c r="H468">
        <v>191.017672</v>
      </c>
      <c r="I468" s="4">
        <v>4</v>
      </c>
      <c r="P468">
        <v>2</v>
      </c>
      <c r="Q468" t="str">
        <f>CONCATENATE(C468,E468,G468,I468)</f>
        <v>34</v>
      </c>
    </row>
    <row r="469" spans="1:17" x14ac:dyDescent="0.25">
      <c r="A469">
        <v>468</v>
      </c>
      <c r="F469">
        <v>193.86519900000002</v>
      </c>
      <c r="G469" s="5">
        <v>3</v>
      </c>
      <c r="H469">
        <v>190.98694499999999</v>
      </c>
      <c r="I469" s="4">
        <v>4</v>
      </c>
      <c r="P469">
        <v>2</v>
      </c>
      <c r="Q469" t="str">
        <f>CONCATENATE(C469,E469,G469,I469)</f>
        <v>34</v>
      </c>
    </row>
    <row r="470" spans="1:17" x14ac:dyDescent="0.25">
      <c r="A470">
        <v>469</v>
      </c>
      <c r="F470">
        <v>193.86577499999999</v>
      </c>
      <c r="G470" s="5">
        <v>3</v>
      </c>
      <c r="H470">
        <v>191.015998</v>
      </c>
      <c r="I470" s="4">
        <v>4</v>
      </c>
      <c r="P470">
        <v>2</v>
      </c>
      <c r="Q470" t="str">
        <f>CONCATENATE(C470,E470,G470,I470)</f>
        <v>34</v>
      </c>
    </row>
    <row r="471" spans="1:17" x14ac:dyDescent="0.25">
      <c r="A471">
        <v>470</v>
      </c>
      <c r="F471">
        <v>193.90824800000001</v>
      </c>
      <c r="G471" s="5">
        <v>3</v>
      </c>
      <c r="H471">
        <v>191.04064399999999</v>
      </c>
      <c r="I471" s="4">
        <v>4</v>
      </c>
      <c r="P471">
        <v>2</v>
      </c>
      <c r="Q471" t="str">
        <f>CONCATENATE(C471,E471,G471,I471)</f>
        <v>34</v>
      </c>
    </row>
    <row r="472" spans="1:17" x14ac:dyDescent="0.25">
      <c r="A472">
        <v>471</v>
      </c>
      <c r="F472">
        <v>193.78339700000001</v>
      </c>
      <c r="G472" s="5">
        <v>3</v>
      </c>
      <c r="H472">
        <v>191.04289499999999</v>
      </c>
      <c r="I472" s="4">
        <v>4</v>
      </c>
      <c r="P472">
        <v>2</v>
      </c>
      <c r="Q472" t="str">
        <f>CONCATENATE(C472,E472,G472,I472)</f>
        <v>34</v>
      </c>
    </row>
    <row r="473" spans="1:17" x14ac:dyDescent="0.25">
      <c r="A473">
        <v>472</v>
      </c>
      <c r="F473">
        <v>193.72367400000002</v>
      </c>
      <c r="G473" s="5">
        <v>3</v>
      </c>
      <c r="H473">
        <v>191.05815799999999</v>
      </c>
      <c r="I473" s="4">
        <v>4</v>
      </c>
      <c r="P473">
        <v>2</v>
      </c>
      <c r="Q473" t="str">
        <f>CONCATENATE(C473,E473,G473,I473)</f>
        <v>34</v>
      </c>
    </row>
    <row r="474" spans="1:17" x14ac:dyDescent="0.25">
      <c r="A474">
        <v>473</v>
      </c>
      <c r="F474">
        <v>193.85014999999999</v>
      </c>
      <c r="G474" s="5">
        <v>3</v>
      </c>
      <c r="H474">
        <v>191.10036700000001</v>
      </c>
      <c r="I474" s="4">
        <v>4</v>
      </c>
      <c r="P474">
        <v>2</v>
      </c>
      <c r="Q474" t="str">
        <f>CONCATENATE(C474,E474,G474,I474)</f>
        <v>34</v>
      </c>
    </row>
    <row r="475" spans="1:17" x14ac:dyDescent="0.25">
      <c r="A475">
        <v>474</v>
      </c>
      <c r="H475">
        <v>191.07960400000002</v>
      </c>
      <c r="I475" s="4">
        <v>4</v>
      </c>
      <c r="P475">
        <v>1</v>
      </c>
      <c r="Q475" t="str">
        <f>CONCATENATE(C475,E475,G475,I475)</f>
        <v>4</v>
      </c>
    </row>
    <row r="476" spans="1:17" x14ac:dyDescent="0.25">
      <c r="A476">
        <v>475</v>
      </c>
      <c r="H476">
        <v>191.00330600000001</v>
      </c>
      <c r="I476" s="4">
        <v>4</v>
      </c>
      <c r="P476">
        <v>1</v>
      </c>
      <c r="Q476" t="str">
        <f>CONCATENATE(C476,E476,G476,I476)</f>
        <v>4</v>
      </c>
    </row>
    <row r="477" spans="1:17" x14ac:dyDescent="0.25">
      <c r="A477">
        <v>476</v>
      </c>
      <c r="B477">
        <v>170.88994100000002</v>
      </c>
      <c r="C477" s="3">
        <v>1</v>
      </c>
      <c r="P477">
        <v>1</v>
      </c>
      <c r="Q477" t="str">
        <f>CONCATENATE(C477,E477,G477,I477)</f>
        <v>1</v>
      </c>
    </row>
    <row r="478" spans="1:17" x14ac:dyDescent="0.25">
      <c r="A478">
        <v>477</v>
      </c>
      <c r="B478">
        <v>170.87405100000001</v>
      </c>
      <c r="C478" s="3">
        <v>1</v>
      </c>
      <c r="P478">
        <v>1</v>
      </c>
      <c r="Q478" t="str">
        <f>CONCATENATE(C478,E478,G478,I478)</f>
        <v>1</v>
      </c>
    </row>
    <row r="479" spans="1:17" x14ac:dyDescent="0.25">
      <c r="A479">
        <v>478</v>
      </c>
      <c r="B479">
        <v>170.87903299999999</v>
      </c>
      <c r="C479" s="3">
        <v>1</v>
      </c>
      <c r="P479">
        <v>1</v>
      </c>
      <c r="Q479" t="str">
        <f>CONCATENATE(C479,E479,G479,I479)</f>
        <v>1</v>
      </c>
    </row>
    <row r="480" spans="1:17" x14ac:dyDescent="0.25">
      <c r="A480">
        <v>479</v>
      </c>
      <c r="B480">
        <v>170.88280800000001</v>
      </c>
      <c r="C480" s="3">
        <v>1</v>
      </c>
      <c r="P480">
        <v>1</v>
      </c>
      <c r="Q480" t="str">
        <f>CONCATENATE(C480,E480,G480,I480)</f>
        <v>1</v>
      </c>
    </row>
    <row r="481" spans="1:17" x14ac:dyDescent="0.25">
      <c r="A481">
        <v>480</v>
      </c>
      <c r="B481">
        <v>170.84704500000001</v>
      </c>
      <c r="C481" s="3">
        <v>1</v>
      </c>
      <c r="D481">
        <v>166.62777599999998</v>
      </c>
      <c r="E481" s="2">
        <v>2</v>
      </c>
      <c r="P481">
        <v>2</v>
      </c>
      <c r="Q481" t="str">
        <f>CONCATENATE(C481,E481,G481,I481)</f>
        <v>12</v>
      </c>
    </row>
    <row r="482" spans="1:17" x14ac:dyDescent="0.25">
      <c r="A482">
        <v>481</v>
      </c>
      <c r="B482">
        <v>170.81878399999999</v>
      </c>
      <c r="C482" s="3">
        <v>1</v>
      </c>
      <c r="D482">
        <v>166.65352300000001</v>
      </c>
      <c r="E482" s="2">
        <v>2</v>
      </c>
      <c r="P482">
        <v>2</v>
      </c>
      <c r="Q482" t="str">
        <f>CONCATENATE(C482,E482,G482,I482)</f>
        <v>12</v>
      </c>
    </row>
    <row r="483" spans="1:17" x14ac:dyDescent="0.25">
      <c r="A483">
        <v>482</v>
      </c>
      <c r="B483">
        <v>170.83692600000001</v>
      </c>
      <c r="C483" s="3">
        <v>1</v>
      </c>
      <c r="D483">
        <v>166.67056500000001</v>
      </c>
      <c r="E483" s="2">
        <v>2</v>
      </c>
      <c r="P483">
        <v>2</v>
      </c>
      <c r="Q483" t="str">
        <f>CONCATENATE(C483,E483,G483,I483)</f>
        <v>12</v>
      </c>
    </row>
    <row r="484" spans="1:17" x14ac:dyDescent="0.25">
      <c r="A484">
        <v>483</v>
      </c>
      <c r="B484">
        <v>170.88994100000002</v>
      </c>
      <c r="C484" s="3">
        <v>1</v>
      </c>
      <c r="D484">
        <v>166.64634000000001</v>
      </c>
      <c r="E484" s="2">
        <v>2</v>
      </c>
      <c r="P484">
        <v>2</v>
      </c>
      <c r="Q484" t="str">
        <f>CONCATENATE(C484,E484,G484,I484)</f>
        <v>12</v>
      </c>
    </row>
    <row r="485" spans="1:17" x14ac:dyDescent="0.25">
      <c r="A485">
        <v>484</v>
      </c>
      <c r="D485">
        <v>166.66474600000001</v>
      </c>
      <c r="E485" s="2">
        <v>2</v>
      </c>
      <c r="P485">
        <v>1</v>
      </c>
      <c r="Q485" t="str">
        <f>CONCATENATE(C485,E485,G485,I485)</f>
        <v>2</v>
      </c>
    </row>
    <row r="486" spans="1:17" x14ac:dyDescent="0.25">
      <c r="A486">
        <v>485</v>
      </c>
      <c r="D486">
        <v>166.78770900000001</v>
      </c>
      <c r="E486" s="2">
        <v>2</v>
      </c>
      <c r="P486">
        <v>1</v>
      </c>
      <c r="Q486" t="str">
        <f>CONCATENATE(C486,E486,G486,I486)</f>
        <v>2</v>
      </c>
    </row>
    <row r="487" spans="1:17" x14ac:dyDescent="0.25">
      <c r="A487">
        <v>486</v>
      </c>
      <c r="D487">
        <v>166.736321</v>
      </c>
      <c r="E487" s="2">
        <v>2</v>
      </c>
      <c r="F487">
        <v>168.528661</v>
      </c>
      <c r="G487" s="5">
        <v>3</v>
      </c>
      <c r="P487">
        <v>2</v>
      </c>
      <c r="Q487" t="str">
        <f>CONCATENATE(C487,E487,G487,I487)</f>
        <v>23</v>
      </c>
    </row>
    <row r="488" spans="1:17" x14ac:dyDescent="0.25">
      <c r="A488">
        <v>487</v>
      </c>
      <c r="D488">
        <v>166.62777599999998</v>
      </c>
      <c r="E488" s="2">
        <v>2</v>
      </c>
      <c r="F488">
        <v>168.51036099999999</v>
      </c>
      <c r="G488" s="5">
        <v>3</v>
      </c>
      <c r="P488">
        <v>2</v>
      </c>
      <c r="Q488" t="str">
        <f>CONCATENATE(C488,E488,G488,I488)</f>
        <v>23</v>
      </c>
    </row>
    <row r="489" spans="1:17" x14ac:dyDescent="0.25">
      <c r="A489">
        <v>488</v>
      </c>
      <c r="D489">
        <v>166.62777599999998</v>
      </c>
      <c r="E489" s="2">
        <v>2</v>
      </c>
      <c r="F489">
        <v>168.48477099999999</v>
      </c>
      <c r="G489" s="5">
        <v>3</v>
      </c>
      <c r="H489">
        <v>165.68365399999999</v>
      </c>
      <c r="I489" s="4">
        <v>4</v>
      </c>
      <c r="P489">
        <v>3</v>
      </c>
      <c r="Q489" t="str">
        <f>CONCATENATE(C489,E489,G489,I489)</f>
        <v>234</v>
      </c>
    </row>
    <row r="490" spans="1:17" x14ac:dyDescent="0.25">
      <c r="A490">
        <v>489</v>
      </c>
      <c r="F490">
        <v>168.47318200000001</v>
      </c>
      <c r="G490" s="5">
        <v>3</v>
      </c>
      <c r="H490">
        <v>165.69865099999998</v>
      </c>
      <c r="I490" s="4">
        <v>4</v>
      </c>
      <c r="P490">
        <v>2</v>
      </c>
      <c r="Q490" t="str">
        <f>CONCATENATE(C490,E490,G490,I490)</f>
        <v>34</v>
      </c>
    </row>
    <row r="491" spans="1:17" x14ac:dyDescent="0.25">
      <c r="A491">
        <v>490</v>
      </c>
      <c r="F491">
        <v>168.52000900000002</v>
      </c>
      <c r="G491" s="5">
        <v>3</v>
      </c>
      <c r="H491">
        <v>165.65481499999999</v>
      </c>
      <c r="I491" s="4">
        <v>4</v>
      </c>
      <c r="P491">
        <v>2</v>
      </c>
      <c r="Q491" t="str">
        <f>CONCATENATE(C491,E491,G491,I491)</f>
        <v>34</v>
      </c>
    </row>
    <row r="492" spans="1:17" x14ac:dyDescent="0.25">
      <c r="A492">
        <v>491</v>
      </c>
      <c r="F492">
        <v>168.52079700000002</v>
      </c>
      <c r="G492" s="5">
        <v>3</v>
      </c>
      <c r="H492">
        <v>165.635884</v>
      </c>
      <c r="I492" s="4">
        <v>4</v>
      </c>
      <c r="P492">
        <v>2</v>
      </c>
      <c r="Q492" t="str">
        <f>CONCATENATE(C492,E492,G492,I492)</f>
        <v>34</v>
      </c>
    </row>
    <row r="493" spans="1:17" x14ac:dyDescent="0.25">
      <c r="A493">
        <v>492</v>
      </c>
      <c r="F493">
        <v>168.50050199999998</v>
      </c>
      <c r="G493" s="5">
        <v>3</v>
      </c>
      <c r="H493">
        <v>165.64679000000001</v>
      </c>
      <c r="I493" s="4">
        <v>4</v>
      </c>
      <c r="P493">
        <v>2</v>
      </c>
      <c r="Q493" t="str">
        <f>CONCATENATE(C493,E493,G493,I493)</f>
        <v>34</v>
      </c>
    </row>
    <row r="494" spans="1:17" x14ac:dyDescent="0.25">
      <c r="A494">
        <v>493</v>
      </c>
      <c r="F494">
        <v>168.45504099999999</v>
      </c>
      <c r="G494" s="5">
        <v>3</v>
      </c>
      <c r="H494">
        <v>165.65177199999999</v>
      </c>
      <c r="I494" s="4">
        <v>4</v>
      </c>
      <c r="P494">
        <v>2</v>
      </c>
      <c r="Q494" t="str">
        <f>CONCATENATE(C494,E494,G494,I494)</f>
        <v>34</v>
      </c>
    </row>
    <row r="495" spans="1:17" x14ac:dyDescent="0.25">
      <c r="A495">
        <v>494</v>
      </c>
      <c r="F495">
        <v>168.528661</v>
      </c>
      <c r="G495" s="5">
        <v>3</v>
      </c>
      <c r="H495">
        <v>165.615748</v>
      </c>
      <c r="I495" s="4">
        <v>4</v>
      </c>
      <c r="P495">
        <v>2</v>
      </c>
      <c r="Q495" t="str">
        <f>CONCATENATE(C495,E495,G495,I495)</f>
        <v>34</v>
      </c>
    </row>
    <row r="496" spans="1:17" x14ac:dyDescent="0.25">
      <c r="A496">
        <v>495</v>
      </c>
      <c r="H496">
        <v>165.66309799999999</v>
      </c>
      <c r="I496" s="4">
        <v>4</v>
      </c>
      <c r="P496">
        <v>1</v>
      </c>
      <c r="Q496" t="str">
        <f>CONCATENATE(C496,E496,G496,I496)</f>
        <v>4</v>
      </c>
    </row>
    <row r="497" spans="1:17" x14ac:dyDescent="0.25">
      <c r="A497">
        <v>496</v>
      </c>
      <c r="B497">
        <v>152.02687299999999</v>
      </c>
      <c r="C497" s="3">
        <v>1</v>
      </c>
      <c r="H497">
        <v>165.65586200000001</v>
      </c>
      <c r="I497" s="4">
        <v>4</v>
      </c>
      <c r="P497">
        <v>2</v>
      </c>
      <c r="Q497" t="str">
        <f>CONCATENATE(C497,E497,G497,I497)</f>
        <v>14</v>
      </c>
    </row>
    <row r="498" spans="1:17" x14ac:dyDescent="0.25">
      <c r="A498">
        <v>497</v>
      </c>
      <c r="B498">
        <v>151.858813</v>
      </c>
      <c r="C498" s="3">
        <v>1</v>
      </c>
      <c r="H498">
        <v>165.68365399999999</v>
      </c>
      <c r="I498" s="4">
        <v>4</v>
      </c>
      <c r="P498">
        <v>2</v>
      </c>
      <c r="Q498" t="str">
        <f>CONCATENATE(C498,E498,G498,I498)</f>
        <v>14</v>
      </c>
    </row>
    <row r="499" spans="1:17" x14ac:dyDescent="0.25">
      <c r="A499">
        <v>498</v>
      </c>
      <c r="B499">
        <v>151.91381999999999</v>
      </c>
      <c r="C499" s="3">
        <v>1</v>
      </c>
      <c r="P499">
        <v>1</v>
      </c>
      <c r="Q499" t="str">
        <f>CONCATENATE(C499,E499,G499,I499)</f>
        <v>1</v>
      </c>
    </row>
    <row r="500" spans="1:17" x14ac:dyDescent="0.25">
      <c r="A500">
        <v>499</v>
      </c>
      <c r="B500">
        <v>151.893631</v>
      </c>
      <c r="C500" s="3">
        <v>1</v>
      </c>
      <c r="P500">
        <v>1</v>
      </c>
      <c r="Q500" t="str">
        <f>CONCATENATE(C500,E500,G500,I500)</f>
        <v>1</v>
      </c>
    </row>
    <row r="501" spans="1:17" x14ac:dyDescent="0.25">
      <c r="A501">
        <v>500</v>
      </c>
      <c r="B501">
        <v>151.876327</v>
      </c>
      <c r="C501" s="3">
        <v>1</v>
      </c>
      <c r="P501">
        <v>1</v>
      </c>
      <c r="Q501" t="str">
        <f>CONCATENATE(C501,E501,G501,I501)</f>
        <v>1</v>
      </c>
    </row>
    <row r="502" spans="1:17" x14ac:dyDescent="0.25">
      <c r="A502">
        <v>501</v>
      </c>
      <c r="B502">
        <v>151.915288</v>
      </c>
      <c r="C502" s="3">
        <v>1</v>
      </c>
      <c r="P502">
        <v>1</v>
      </c>
      <c r="Q502" t="str">
        <f>CONCATENATE(C502,E502,G502,I502)</f>
        <v>1</v>
      </c>
    </row>
    <row r="503" spans="1:17" x14ac:dyDescent="0.25">
      <c r="A503">
        <v>502</v>
      </c>
      <c r="B503">
        <v>151.95723699999999</v>
      </c>
      <c r="C503" s="3">
        <v>1</v>
      </c>
      <c r="D503">
        <v>149.33859899999999</v>
      </c>
      <c r="E503" s="2">
        <v>2</v>
      </c>
      <c r="P503">
        <v>2</v>
      </c>
      <c r="Q503" t="str">
        <f>CONCATENATE(C503,E503,G503,I503)</f>
        <v>12</v>
      </c>
    </row>
    <row r="504" spans="1:17" x14ac:dyDescent="0.25">
      <c r="A504">
        <v>503</v>
      </c>
      <c r="B504">
        <v>152.02687299999999</v>
      </c>
      <c r="C504" s="3">
        <v>1</v>
      </c>
      <c r="D504">
        <v>149.33859899999999</v>
      </c>
      <c r="E504" s="2">
        <v>2</v>
      </c>
      <c r="P504">
        <v>2</v>
      </c>
      <c r="Q504" t="str">
        <f>CONCATENATE(C504,E504,G504,I504)</f>
        <v>12</v>
      </c>
    </row>
    <row r="505" spans="1:17" x14ac:dyDescent="0.25">
      <c r="A505">
        <v>504</v>
      </c>
      <c r="B505">
        <v>152.02687299999999</v>
      </c>
      <c r="C505" s="3">
        <v>1</v>
      </c>
      <c r="D505">
        <v>149.33859899999999</v>
      </c>
      <c r="E505" s="2">
        <v>2</v>
      </c>
      <c r="P505">
        <v>2</v>
      </c>
      <c r="Q505" t="str">
        <f>CONCATENATE(C505,E505,G505,I505)</f>
        <v>12</v>
      </c>
    </row>
    <row r="506" spans="1:17" x14ac:dyDescent="0.25">
      <c r="A506">
        <v>505</v>
      </c>
      <c r="D506">
        <v>149.33859899999999</v>
      </c>
      <c r="E506" s="2">
        <v>2</v>
      </c>
      <c r="P506">
        <v>1</v>
      </c>
      <c r="Q506" t="str">
        <f>CONCATENATE(C506,E506,G506,I506)</f>
        <v>2</v>
      </c>
    </row>
    <row r="507" spans="1:17" x14ac:dyDescent="0.25">
      <c r="A507">
        <v>506</v>
      </c>
      <c r="D507">
        <v>149.33859899999999</v>
      </c>
      <c r="E507" s="2">
        <v>2</v>
      </c>
      <c r="P507">
        <v>1</v>
      </c>
      <c r="Q507" t="str">
        <f>CONCATENATE(C507,E507,G507,I507)</f>
        <v>2</v>
      </c>
    </row>
    <row r="508" spans="1:17" x14ac:dyDescent="0.25">
      <c r="A508">
        <v>507</v>
      </c>
      <c r="D508">
        <v>149.33859899999999</v>
      </c>
      <c r="E508" s="2">
        <v>2</v>
      </c>
      <c r="F508">
        <v>150.24612100000002</v>
      </c>
      <c r="G508" s="5">
        <v>3</v>
      </c>
      <c r="P508">
        <v>2</v>
      </c>
      <c r="Q508" t="str">
        <f>CONCATENATE(C508,E508,G508,I508)</f>
        <v>23</v>
      </c>
    </row>
    <row r="509" spans="1:17" x14ac:dyDescent="0.25">
      <c r="A509">
        <v>508</v>
      </c>
      <c r="D509">
        <v>149.33859899999999</v>
      </c>
      <c r="E509" s="2">
        <v>2</v>
      </c>
      <c r="F509">
        <v>150.24612100000002</v>
      </c>
      <c r="G509" s="5">
        <v>3</v>
      </c>
      <c r="P509">
        <v>2</v>
      </c>
      <c r="Q509" t="str">
        <f>CONCATENATE(C509,E509,G509,I509)</f>
        <v>23</v>
      </c>
    </row>
    <row r="510" spans="1:17" x14ac:dyDescent="0.25">
      <c r="A510">
        <v>509</v>
      </c>
      <c r="F510">
        <v>150.24612100000002</v>
      </c>
      <c r="G510" s="5">
        <v>3</v>
      </c>
      <c r="P510">
        <v>1</v>
      </c>
      <c r="Q510" t="str">
        <f>CONCATENATE(C510,E510,G510,I510)</f>
        <v>3</v>
      </c>
    </row>
    <row r="511" spans="1:17" x14ac:dyDescent="0.25">
      <c r="A511">
        <v>510</v>
      </c>
      <c r="F511">
        <v>150.24612100000002</v>
      </c>
      <c r="G511" s="5">
        <v>3</v>
      </c>
      <c r="H511">
        <v>136.61402100000001</v>
      </c>
      <c r="I511" s="4">
        <v>4</v>
      </c>
      <c r="P511">
        <v>2</v>
      </c>
      <c r="Q511" t="str">
        <f>CONCATENATE(C511,E511,G511,I511)</f>
        <v>34</v>
      </c>
    </row>
    <row r="512" spans="1:17" x14ac:dyDescent="0.25">
      <c r="A512">
        <v>511</v>
      </c>
      <c r="F512">
        <v>150.24612100000002</v>
      </c>
      <c r="G512" s="5">
        <v>3</v>
      </c>
      <c r="H512">
        <v>136.59948000000003</v>
      </c>
      <c r="I512" s="4">
        <v>4</v>
      </c>
      <c r="P512">
        <v>2</v>
      </c>
      <c r="Q512" t="str">
        <f>CONCATENATE(C512,E512,G512,I512)</f>
        <v>34</v>
      </c>
    </row>
    <row r="513" spans="1:17" x14ac:dyDescent="0.25">
      <c r="A513">
        <v>512</v>
      </c>
      <c r="F513">
        <v>150.24612100000002</v>
      </c>
      <c r="G513" s="5">
        <v>3</v>
      </c>
      <c r="H513">
        <v>136.623222</v>
      </c>
      <c r="I513" s="4">
        <v>4</v>
      </c>
      <c r="P513">
        <v>2</v>
      </c>
      <c r="Q513" t="str">
        <f>CONCATENATE(C513,E513,G513,I513)</f>
        <v>34</v>
      </c>
    </row>
    <row r="514" spans="1:17" x14ac:dyDescent="0.25">
      <c r="A514">
        <v>513</v>
      </c>
      <c r="F514">
        <v>150.24612100000002</v>
      </c>
      <c r="G514" s="5">
        <v>3</v>
      </c>
      <c r="H514">
        <v>136.71696500000002</v>
      </c>
      <c r="I514" s="4">
        <v>4</v>
      </c>
      <c r="P514">
        <v>2</v>
      </c>
      <c r="Q514" t="str">
        <f>CONCATENATE(C514,E514,G514,I514)</f>
        <v>34</v>
      </c>
    </row>
    <row r="515" spans="1:17" x14ac:dyDescent="0.25">
      <c r="A515">
        <v>514</v>
      </c>
      <c r="F515">
        <v>150.24612100000002</v>
      </c>
      <c r="G515" s="5">
        <v>3</v>
      </c>
      <c r="H515">
        <v>136.76171099999999</v>
      </c>
      <c r="I515" s="4">
        <v>4</v>
      </c>
      <c r="P515">
        <v>2</v>
      </c>
      <c r="Q515" t="str">
        <f>CONCATENATE(C515,E515,G515,I515)</f>
        <v>34</v>
      </c>
    </row>
    <row r="516" spans="1:17" x14ac:dyDescent="0.25">
      <c r="A516">
        <v>515</v>
      </c>
      <c r="F516">
        <v>150.24612100000002</v>
      </c>
      <c r="G516" s="5">
        <v>3</v>
      </c>
      <c r="H516">
        <v>136.614845</v>
      </c>
      <c r="I516" s="4">
        <v>4</v>
      </c>
      <c r="P516">
        <v>2</v>
      </c>
      <c r="Q516" t="str">
        <f>CONCATENATE(C516,E516,G516,I516)</f>
        <v>34</v>
      </c>
    </row>
    <row r="517" spans="1:17" x14ac:dyDescent="0.25">
      <c r="A517">
        <v>516</v>
      </c>
      <c r="F517">
        <v>150.24612100000002</v>
      </c>
      <c r="G517" s="5">
        <v>3</v>
      </c>
      <c r="H517">
        <v>136.553909</v>
      </c>
      <c r="I517" s="4">
        <v>4</v>
      </c>
      <c r="P517">
        <v>2</v>
      </c>
      <c r="Q517" t="str">
        <f>CONCATENATE(C517,E517,G517,I517)</f>
        <v>34</v>
      </c>
    </row>
    <row r="518" spans="1:17" x14ac:dyDescent="0.25">
      <c r="A518">
        <v>517</v>
      </c>
      <c r="H518">
        <v>136.61402100000001</v>
      </c>
      <c r="I518" s="4">
        <v>4</v>
      </c>
      <c r="P518">
        <v>1</v>
      </c>
      <c r="Q518" t="str">
        <f>CONCATENATE(C518,E518,G518,I518)</f>
        <v>4</v>
      </c>
    </row>
    <row r="519" spans="1:17" x14ac:dyDescent="0.25">
      <c r="A519">
        <v>518</v>
      </c>
      <c r="B519">
        <v>119.67401500000001</v>
      </c>
      <c r="C519" s="3">
        <v>1</v>
      </c>
      <c r="H519">
        <v>136.61402100000001</v>
      </c>
      <c r="I519" s="4">
        <v>4</v>
      </c>
      <c r="P519">
        <v>2</v>
      </c>
      <c r="Q519" t="str">
        <f>CONCATENATE(C519,E519,G519,I519)</f>
        <v>14</v>
      </c>
    </row>
    <row r="520" spans="1:17" x14ac:dyDescent="0.25">
      <c r="A520">
        <v>519</v>
      </c>
      <c r="B520">
        <v>119.67386200000001</v>
      </c>
      <c r="C520" s="3">
        <v>1</v>
      </c>
      <c r="P520">
        <v>1</v>
      </c>
      <c r="Q520" t="str">
        <f>CONCATENATE(C520,E520,G520,I520)</f>
        <v>1</v>
      </c>
    </row>
    <row r="521" spans="1:17" x14ac:dyDescent="0.25">
      <c r="A521">
        <v>520</v>
      </c>
      <c r="B521">
        <v>119.65813400000002</v>
      </c>
      <c r="C521" s="3">
        <v>1</v>
      </c>
      <c r="P521">
        <v>1</v>
      </c>
      <c r="Q521" t="str">
        <f>CONCATENATE(C521,E521,G521,I521)</f>
        <v>1</v>
      </c>
    </row>
    <row r="522" spans="1:17" x14ac:dyDescent="0.25">
      <c r="A522">
        <v>521</v>
      </c>
      <c r="B522">
        <v>119.688141</v>
      </c>
      <c r="C522" s="3">
        <v>1</v>
      </c>
      <c r="P522">
        <v>1</v>
      </c>
      <c r="Q522" t="str">
        <f>CONCATENATE(C522,E522,G522,I522)</f>
        <v>1</v>
      </c>
    </row>
    <row r="523" spans="1:17" x14ac:dyDescent="0.25">
      <c r="A523">
        <v>522</v>
      </c>
      <c r="B523">
        <v>119.64292500000001</v>
      </c>
      <c r="C523" s="3">
        <v>1</v>
      </c>
      <c r="P523">
        <v>1</v>
      </c>
      <c r="Q523" t="str">
        <f>CONCATENATE(C523,E523,G523,I523)</f>
        <v>1</v>
      </c>
    </row>
    <row r="524" spans="1:17" x14ac:dyDescent="0.25">
      <c r="A524">
        <v>523</v>
      </c>
      <c r="B524">
        <v>119.669724</v>
      </c>
      <c r="C524" s="3">
        <v>1</v>
      </c>
      <c r="D524">
        <v>115.07116300000001</v>
      </c>
      <c r="E524" s="2">
        <v>2</v>
      </c>
      <c r="P524">
        <v>2</v>
      </c>
      <c r="Q524" t="str">
        <f>CONCATENATE(C524,E524,G524,I524)</f>
        <v>12</v>
      </c>
    </row>
    <row r="525" spans="1:17" x14ac:dyDescent="0.25">
      <c r="A525">
        <v>524</v>
      </c>
      <c r="B525">
        <v>119.68472700000001</v>
      </c>
      <c r="C525" s="3">
        <v>1</v>
      </c>
      <c r="D525">
        <v>115.07938800000001</v>
      </c>
      <c r="E525" s="2">
        <v>2</v>
      </c>
      <c r="P525">
        <v>2</v>
      </c>
      <c r="Q525" t="str">
        <f>CONCATENATE(C525,E525,G525,I525)</f>
        <v>12</v>
      </c>
    </row>
    <row r="526" spans="1:17" x14ac:dyDescent="0.25">
      <c r="A526">
        <v>525</v>
      </c>
      <c r="B526">
        <v>119.69595000000001</v>
      </c>
      <c r="C526" s="3">
        <v>1</v>
      </c>
      <c r="D526">
        <v>115.09666800000001</v>
      </c>
      <c r="E526" s="2">
        <v>2</v>
      </c>
      <c r="P526">
        <v>2</v>
      </c>
      <c r="Q526" t="str">
        <f>CONCATENATE(C526,E526,G526,I526)</f>
        <v>12</v>
      </c>
    </row>
    <row r="527" spans="1:17" x14ac:dyDescent="0.25">
      <c r="A527">
        <v>526</v>
      </c>
      <c r="B527">
        <v>119.67401500000001</v>
      </c>
      <c r="C527" s="3">
        <v>1</v>
      </c>
      <c r="D527">
        <v>115.07913200000002</v>
      </c>
      <c r="E527" s="2">
        <v>2</v>
      </c>
      <c r="P527">
        <v>2</v>
      </c>
      <c r="Q527" t="str">
        <f>CONCATENATE(C527,E527,G527,I527)</f>
        <v>12</v>
      </c>
    </row>
    <row r="528" spans="1:17" x14ac:dyDescent="0.25">
      <c r="A528">
        <v>527</v>
      </c>
      <c r="D528">
        <v>115.05993700000001</v>
      </c>
      <c r="E528" s="2">
        <v>2</v>
      </c>
      <c r="P528">
        <v>1</v>
      </c>
      <c r="Q528" t="str">
        <f>CONCATENATE(C528,E528,G528,I528)</f>
        <v>2</v>
      </c>
    </row>
    <row r="529" spans="1:17" x14ac:dyDescent="0.25">
      <c r="A529">
        <v>528</v>
      </c>
      <c r="D529">
        <v>115.065315</v>
      </c>
      <c r="E529" s="2">
        <v>2</v>
      </c>
      <c r="P529">
        <v>1</v>
      </c>
      <c r="Q529" t="str">
        <f>CONCATENATE(C529,E529,G529,I529)</f>
        <v>2</v>
      </c>
    </row>
    <row r="530" spans="1:17" x14ac:dyDescent="0.25">
      <c r="A530">
        <v>529</v>
      </c>
      <c r="D530">
        <v>115.15021100000001</v>
      </c>
      <c r="E530" s="2">
        <v>2</v>
      </c>
      <c r="P530">
        <v>1</v>
      </c>
      <c r="Q530" t="str">
        <f>CONCATENATE(C530,E530,G530,I530)</f>
        <v>2</v>
      </c>
    </row>
    <row r="531" spans="1:17" x14ac:dyDescent="0.25">
      <c r="A531">
        <v>530</v>
      </c>
      <c r="D531">
        <v>115.07116300000001</v>
      </c>
      <c r="E531" s="2">
        <v>2</v>
      </c>
      <c r="F531">
        <v>115.78728900000002</v>
      </c>
      <c r="G531" s="5">
        <v>3</v>
      </c>
      <c r="P531">
        <v>2</v>
      </c>
      <c r="Q531" t="str">
        <f>CONCATENATE(C531,E531,G531,I531)</f>
        <v>23</v>
      </c>
    </row>
    <row r="532" spans="1:17" x14ac:dyDescent="0.25">
      <c r="A532">
        <v>531</v>
      </c>
      <c r="D532">
        <v>115.07116300000001</v>
      </c>
      <c r="E532" s="2">
        <v>2</v>
      </c>
      <c r="F532">
        <v>115.84439900000001</v>
      </c>
      <c r="G532" s="5">
        <v>3</v>
      </c>
      <c r="P532">
        <v>2</v>
      </c>
      <c r="Q532" t="str">
        <f>CONCATENATE(C532,E532,G532,I532)</f>
        <v>23</v>
      </c>
    </row>
    <row r="533" spans="1:17" x14ac:dyDescent="0.25">
      <c r="A533">
        <v>532</v>
      </c>
      <c r="F533">
        <v>115.79266700000001</v>
      </c>
      <c r="G533" s="5">
        <v>3</v>
      </c>
      <c r="H533">
        <v>113.32210500000001</v>
      </c>
      <c r="I533" s="4">
        <v>4</v>
      </c>
      <c r="P533">
        <v>2</v>
      </c>
      <c r="Q533" t="str">
        <f>CONCATENATE(C533,E533,G533,I533)</f>
        <v>34</v>
      </c>
    </row>
    <row r="534" spans="1:17" x14ac:dyDescent="0.25">
      <c r="A534">
        <v>533</v>
      </c>
      <c r="F534">
        <v>115.824173</v>
      </c>
      <c r="G534" s="5">
        <v>3</v>
      </c>
      <c r="H534">
        <v>113.30084200000002</v>
      </c>
      <c r="I534" s="4">
        <v>4</v>
      </c>
      <c r="P534">
        <v>2</v>
      </c>
      <c r="Q534" t="str">
        <f>CONCATENATE(C534,E534,G534,I534)</f>
        <v>34</v>
      </c>
    </row>
    <row r="535" spans="1:17" x14ac:dyDescent="0.25">
      <c r="A535">
        <v>534</v>
      </c>
      <c r="F535">
        <v>115.82184600000001</v>
      </c>
      <c r="G535" s="5">
        <v>3</v>
      </c>
      <c r="H535">
        <v>113.235455</v>
      </c>
      <c r="I535" s="4">
        <v>4</v>
      </c>
      <c r="P535">
        <v>2</v>
      </c>
      <c r="Q535" t="str">
        <f>CONCATENATE(C535,E535,G535,I535)</f>
        <v>34</v>
      </c>
    </row>
    <row r="536" spans="1:17" x14ac:dyDescent="0.25">
      <c r="A536">
        <v>535</v>
      </c>
      <c r="F536">
        <v>115.84098800000001</v>
      </c>
      <c r="G536" s="5">
        <v>3</v>
      </c>
      <c r="H536">
        <v>113.285065</v>
      </c>
      <c r="I536" s="4">
        <v>4</v>
      </c>
      <c r="P536">
        <v>2</v>
      </c>
      <c r="Q536" t="str">
        <f>CONCATENATE(C536,E536,G536,I536)</f>
        <v>34</v>
      </c>
    </row>
    <row r="537" spans="1:17" x14ac:dyDescent="0.25">
      <c r="A537">
        <v>536</v>
      </c>
      <c r="F537">
        <v>115.81434300000001</v>
      </c>
      <c r="G537" s="5">
        <v>3</v>
      </c>
      <c r="H537">
        <v>113.27792700000001</v>
      </c>
      <c r="I537" s="4">
        <v>4</v>
      </c>
      <c r="P537">
        <v>2</v>
      </c>
      <c r="Q537" t="str">
        <f>CONCATENATE(C537,E537,G537,I537)</f>
        <v>34</v>
      </c>
    </row>
    <row r="538" spans="1:17" x14ac:dyDescent="0.25">
      <c r="A538">
        <v>537</v>
      </c>
      <c r="F538">
        <v>115.84419600000001</v>
      </c>
      <c r="G538" s="5">
        <v>3</v>
      </c>
      <c r="H538">
        <v>113.31610500000001</v>
      </c>
      <c r="I538" s="4">
        <v>4</v>
      </c>
      <c r="P538">
        <v>2</v>
      </c>
      <c r="Q538" t="str">
        <f>CONCATENATE(C538,E538,G538,I538)</f>
        <v>34</v>
      </c>
    </row>
    <row r="539" spans="1:17" x14ac:dyDescent="0.25">
      <c r="A539">
        <v>538</v>
      </c>
      <c r="F539">
        <v>115.81020700000001</v>
      </c>
      <c r="G539" s="5">
        <v>3</v>
      </c>
      <c r="H539">
        <v>113.32758700000001</v>
      </c>
      <c r="I539" s="4">
        <v>4</v>
      </c>
      <c r="P539">
        <v>2</v>
      </c>
      <c r="Q539" t="str">
        <f>CONCATENATE(C539,E539,G539,I539)</f>
        <v>34</v>
      </c>
    </row>
    <row r="540" spans="1:17" x14ac:dyDescent="0.25">
      <c r="A540">
        <v>539</v>
      </c>
      <c r="F540">
        <v>115.78728900000002</v>
      </c>
      <c r="G540" s="5">
        <v>3</v>
      </c>
      <c r="H540">
        <v>113.28702900000002</v>
      </c>
      <c r="I540" s="4">
        <v>4</v>
      </c>
      <c r="P540">
        <v>2</v>
      </c>
      <c r="Q540" t="str">
        <f>CONCATENATE(C540,E540,G540,I540)</f>
        <v>34</v>
      </c>
    </row>
    <row r="541" spans="1:17" x14ac:dyDescent="0.25">
      <c r="A541">
        <v>540</v>
      </c>
      <c r="H541">
        <v>113.2757</v>
      </c>
      <c r="I541" s="4">
        <v>4</v>
      </c>
      <c r="P541">
        <v>1</v>
      </c>
      <c r="Q541" t="str">
        <f>CONCATENATE(C541,E541,G541,I541)</f>
        <v>4</v>
      </c>
    </row>
    <row r="542" spans="1:17" x14ac:dyDescent="0.25">
      <c r="A542">
        <v>541</v>
      </c>
      <c r="H542">
        <v>113.32210500000001</v>
      </c>
      <c r="I542" s="4">
        <v>4</v>
      </c>
      <c r="P542">
        <v>1</v>
      </c>
      <c r="Q542" t="str">
        <f>CONCATENATE(C542,E542,G542,I542)</f>
        <v>4</v>
      </c>
    </row>
    <row r="543" spans="1:17" x14ac:dyDescent="0.25">
      <c r="A543">
        <v>542</v>
      </c>
      <c r="B543">
        <v>93.461988000000005</v>
      </c>
      <c r="C543" s="3">
        <v>1</v>
      </c>
      <c r="P543">
        <v>1</v>
      </c>
      <c r="Q543" t="str">
        <f>CONCATENATE(C543,E543,G543,I543)</f>
        <v>1</v>
      </c>
    </row>
    <row r="544" spans="1:17" x14ac:dyDescent="0.25">
      <c r="A544">
        <v>543</v>
      </c>
      <c r="B544">
        <v>93.462353000000007</v>
      </c>
      <c r="C544" s="3">
        <v>1</v>
      </c>
      <c r="P544">
        <v>1</v>
      </c>
      <c r="Q544" t="str">
        <f>CONCATENATE(C544,E544,G544,I544)</f>
        <v>1</v>
      </c>
    </row>
    <row r="545" spans="1:17" x14ac:dyDescent="0.25">
      <c r="A545">
        <v>544</v>
      </c>
      <c r="B545">
        <v>93.555830000000014</v>
      </c>
      <c r="C545" s="3">
        <v>1</v>
      </c>
      <c r="P545">
        <v>1</v>
      </c>
      <c r="Q545" t="str">
        <f>CONCATENATE(C545,E545,G545,I545)</f>
        <v>1</v>
      </c>
    </row>
    <row r="546" spans="1:17" x14ac:dyDescent="0.25">
      <c r="A546">
        <v>545</v>
      </c>
      <c r="B546">
        <v>93.525206000000011</v>
      </c>
      <c r="C546" s="3">
        <v>1</v>
      </c>
      <c r="D546">
        <v>89.414221000000012</v>
      </c>
      <c r="E546" s="2">
        <v>2</v>
      </c>
      <c r="P546">
        <v>2</v>
      </c>
      <c r="Q546" t="str">
        <f>CONCATENATE(C546,E546,G546,I546)</f>
        <v>12</v>
      </c>
    </row>
    <row r="547" spans="1:17" x14ac:dyDescent="0.25">
      <c r="A547">
        <v>546</v>
      </c>
      <c r="B547">
        <v>93.460800000000006</v>
      </c>
      <c r="C547" s="3">
        <v>1</v>
      </c>
      <c r="D547">
        <v>89.431913000000009</v>
      </c>
      <c r="E547" s="2">
        <v>2</v>
      </c>
      <c r="P547">
        <v>2</v>
      </c>
      <c r="Q547" t="str">
        <f>CONCATENATE(C547,E547,G547,I547)</f>
        <v>12</v>
      </c>
    </row>
    <row r="548" spans="1:17" x14ac:dyDescent="0.25">
      <c r="A548">
        <v>547</v>
      </c>
      <c r="B548">
        <v>93.542744000000013</v>
      </c>
      <c r="C548" s="3">
        <v>1</v>
      </c>
      <c r="D548">
        <v>89.407393000000013</v>
      </c>
      <c r="E548" s="2">
        <v>2</v>
      </c>
      <c r="P548">
        <v>2</v>
      </c>
      <c r="Q548" t="str">
        <f>CONCATENATE(C548,E548,G548,I548)</f>
        <v>12</v>
      </c>
    </row>
    <row r="549" spans="1:17" x14ac:dyDescent="0.25">
      <c r="A549">
        <v>548</v>
      </c>
      <c r="B549">
        <v>93.446987000000007</v>
      </c>
      <c r="C549" s="3">
        <v>1</v>
      </c>
      <c r="D549">
        <v>89.425188000000006</v>
      </c>
      <c r="E549" s="2">
        <v>2</v>
      </c>
      <c r="P549">
        <v>2</v>
      </c>
      <c r="Q549" t="str">
        <f>CONCATENATE(C549,E549,G549,I549)</f>
        <v>12</v>
      </c>
    </row>
    <row r="550" spans="1:17" x14ac:dyDescent="0.25">
      <c r="A550">
        <v>549</v>
      </c>
      <c r="B550">
        <v>93.50135800000001</v>
      </c>
      <c r="C550" s="3">
        <v>1</v>
      </c>
      <c r="D550">
        <v>89.43507000000001</v>
      </c>
      <c r="E550" s="2">
        <v>2</v>
      </c>
      <c r="P550">
        <v>2</v>
      </c>
      <c r="Q550" t="str">
        <f>CONCATENATE(C550,E550,G550,I550)</f>
        <v>12</v>
      </c>
    </row>
    <row r="551" spans="1:17" x14ac:dyDescent="0.25">
      <c r="A551">
        <v>550</v>
      </c>
      <c r="B551">
        <v>93.461988000000005</v>
      </c>
      <c r="C551" s="3">
        <v>1</v>
      </c>
      <c r="D551">
        <v>89.394356000000016</v>
      </c>
      <c r="E551" s="2">
        <v>2</v>
      </c>
      <c r="P551">
        <v>2</v>
      </c>
      <c r="Q551" t="str">
        <f>CONCATENATE(C551,E551,G551,I551)</f>
        <v>12</v>
      </c>
    </row>
    <row r="552" spans="1:17" x14ac:dyDescent="0.25">
      <c r="A552">
        <v>551</v>
      </c>
      <c r="D552">
        <v>89.375938000000005</v>
      </c>
      <c r="E552" s="2">
        <v>2</v>
      </c>
      <c r="P552">
        <v>1</v>
      </c>
      <c r="Q552" t="str">
        <f>CONCATENATE(C552,E552,G552,I552)</f>
        <v>2</v>
      </c>
    </row>
    <row r="553" spans="1:17" x14ac:dyDescent="0.25">
      <c r="A553">
        <v>552</v>
      </c>
      <c r="D553">
        <v>89.439775000000012</v>
      </c>
      <c r="E553" s="2">
        <v>2</v>
      </c>
      <c r="P553">
        <v>1</v>
      </c>
      <c r="Q553" t="str">
        <f>CONCATENATE(C553,E553,G553,I553)</f>
        <v>2</v>
      </c>
    </row>
    <row r="554" spans="1:17" x14ac:dyDescent="0.25">
      <c r="A554">
        <v>553</v>
      </c>
      <c r="D554">
        <v>89.414221000000012</v>
      </c>
      <c r="E554" s="2">
        <v>2</v>
      </c>
      <c r="F554">
        <v>89.398443000000015</v>
      </c>
      <c r="G554" s="5">
        <v>3</v>
      </c>
      <c r="P554">
        <v>2</v>
      </c>
      <c r="Q554" t="str">
        <f>CONCATENATE(C554,E554,G554,I554)</f>
        <v>23</v>
      </c>
    </row>
    <row r="555" spans="1:17" x14ac:dyDescent="0.25">
      <c r="A555">
        <v>554</v>
      </c>
      <c r="F555">
        <v>89.346296000000009</v>
      </c>
      <c r="G555" s="5">
        <v>3</v>
      </c>
      <c r="H555">
        <v>88.001627000000013</v>
      </c>
      <c r="I555" s="4">
        <v>4</v>
      </c>
      <c r="P555">
        <v>2</v>
      </c>
      <c r="Q555" t="str">
        <f>CONCATENATE(C555,E555,G555,I555)</f>
        <v>34</v>
      </c>
    </row>
    <row r="556" spans="1:17" x14ac:dyDescent="0.25">
      <c r="A556">
        <v>555</v>
      </c>
      <c r="F556">
        <v>89.400616000000014</v>
      </c>
      <c r="G556" s="5">
        <v>3</v>
      </c>
      <c r="H556">
        <v>88.003956000000002</v>
      </c>
      <c r="I556" s="4">
        <v>4</v>
      </c>
      <c r="P556">
        <v>2</v>
      </c>
      <c r="Q556" t="str">
        <f>CONCATENATE(C556,E556,G556,I556)</f>
        <v>34</v>
      </c>
    </row>
    <row r="557" spans="1:17" x14ac:dyDescent="0.25">
      <c r="A557">
        <v>556</v>
      </c>
      <c r="F557">
        <v>89.372576000000009</v>
      </c>
      <c r="G557" s="5">
        <v>3</v>
      </c>
      <c r="H557">
        <v>87.955948000000006</v>
      </c>
      <c r="I557" s="4">
        <v>4</v>
      </c>
      <c r="P557">
        <v>2</v>
      </c>
      <c r="Q557" t="str">
        <f>CONCATENATE(C557,E557,G557,I557)</f>
        <v>34</v>
      </c>
    </row>
    <row r="558" spans="1:17" x14ac:dyDescent="0.25">
      <c r="A558">
        <v>557</v>
      </c>
      <c r="F558">
        <v>89.394562000000008</v>
      </c>
      <c r="G558" s="5">
        <v>3</v>
      </c>
      <c r="H558">
        <v>87.997644000000008</v>
      </c>
      <c r="I558" s="4">
        <v>4</v>
      </c>
      <c r="P558">
        <v>2</v>
      </c>
      <c r="Q558" t="str">
        <f>CONCATENATE(C558,E558,G558,I558)</f>
        <v>34</v>
      </c>
    </row>
    <row r="559" spans="1:17" x14ac:dyDescent="0.25">
      <c r="A559">
        <v>558</v>
      </c>
      <c r="F559">
        <v>89.396271000000013</v>
      </c>
      <c r="G559" s="5">
        <v>3</v>
      </c>
      <c r="H559">
        <v>87.95863700000001</v>
      </c>
      <c r="I559" s="4">
        <v>4</v>
      </c>
      <c r="P559">
        <v>2</v>
      </c>
      <c r="Q559" t="str">
        <f>CONCATENATE(C559,E559,G559,I559)</f>
        <v>34</v>
      </c>
    </row>
    <row r="560" spans="1:17" x14ac:dyDescent="0.25">
      <c r="A560">
        <v>559</v>
      </c>
      <c r="F560">
        <v>89.356953000000004</v>
      </c>
      <c r="G560" s="5">
        <v>3</v>
      </c>
      <c r="H560">
        <v>87.960138000000001</v>
      </c>
      <c r="I560" s="4">
        <v>4</v>
      </c>
      <c r="P560">
        <v>2</v>
      </c>
      <c r="Q560" t="str">
        <f>CONCATENATE(C560,E560,G560,I560)</f>
        <v>34</v>
      </c>
    </row>
    <row r="561" spans="1:17" x14ac:dyDescent="0.25">
      <c r="A561">
        <v>560</v>
      </c>
      <c r="F561">
        <v>89.364145000000008</v>
      </c>
      <c r="G561" s="5">
        <v>3</v>
      </c>
      <c r="H561">
        <v>87.924082000000013</v>
      </c>
      <c r="I561" s="4">
        <v>4</v>
      </c>
      <c r="P561">
        <v>2</v>
      </c>
      <c r="Q561" t="str">
        <f>CONCATENATE(C561,E561,G561,I561)</f>
        <v>34</v>
      </c>
    </row>
    <row r="562" spans="1:17" x14ac:dyDescent="0.25">
      <c r="A562">
        <v>561</v>
      </c>
      <c r="F562">
        <v>89.321413000000007</v>
      </c>
      <c r="G562" s="5">
        <v>3</v>
      </c>
      <c r="H562">
        <v>87.93427100000001</v>
      </c>
      <c r="I562" s="4">
        <v>4</v>
      </c>
      <c r="P562">
        <v>2</v>
      </c>
      <c r="Q562" t="str">
        <f>CONCATENATE(C562,E562,G562,I562)</f>
        <v>34</v>
      </c>
    </row>
    <row r="563" spans="1:17" x14ac:dyDescent="0.25">
      <c r="A563">
        <v>562</v>
      </c>
      <c r="F563">
        <v>89.398443000000015</v>
      </c>
      <c r="G563" s="5">
        <v>3</v>
      </c>
      <c r="H563">
        <v>87.97001800000001</v>
      </c>
      <c r="I563" s="4">
        <v>4</v>
      </c>
      <c r="P563">
        <v>2</v>
      </c>
      <c r="Q563" t="str">
        <f>CONCATENATE(C563,E563,G563,I563)</f>
        <v>34</v>
      </c>
    </row>
    <row r="564" spans="1:17" x14ac:dyDescent="0.25">
      <c r="A564">
        <v>563</v>
      </c>
      <c r="B564">
        <v>73.451334000000003</v>
      </c>
      <c r="C564" s="3">
        <v>1</v>
      </c>
      <c r="H564">
        <v>88.001627000000013</v>
      </c>
      <c r="I564" s="4">
        <v>4</v>
      </c>
      <c r="P564">
        <v>2</v>
      </c>
      <c r="Q564" t="str">
        <f>CONCATENATE(C564,E564,G564,I564)</f>
        <v>14</v>
      </c>
    </row>
    <row r="565" spans="1:17" x14ac:dyDescent="0.25">
      <c r="A565">
        <v>564</v>
      </c>
      <c r="B565">
        <v>73.439332000000007</v>
      </c>
      <c r="C565" s="3">
        <v>1</v>
      </c>
      <c r="H565">
        <v>88.001627000000013</v>
      </c>
      <c r="I565" s="4">
        <v>4</v>
      </c>
      <c r="P565">
        <v>2</v>
      </c>
      <c r="Q565" t="str">
        <f>CONCATENATE(C565,E565,G565,I565)</f>
        <v>14</v>
      </c>
    </row>
    <row r="566" spans="1:17" x14ac:dyDescent="0.25">
      <c r="A566">
        <v>565</v>
      </c>
      <c r="B566">
        <v>73.431210000000007</v>
      </c>
      <c r="C566" s="3">
        <v>1</v>
      </c>
      <c r="P566">
        <v>1</v>
      </c>
      <c r="Q566" t="str">
        <f>CONCATENATE(C566,E566,G566,I566)</f>
        <v>1</v>
      </c>
    </row>
    <row r="567" spans="1:17" x14ac:dyDescent="0.25">
      <c r="A567">
        <v>566</v>
      </c>
      <c r="B567">
        <v>73.386876000000001</v>
      </c>
      <c r="C567" s="3">
        <v>1</v>
      </c>
      <c r="P567">
        <v>1</v>
      </c>
      <c r="Q567" t="str">
        <f>CONCATENATE(C567,E567,G567,I567)</f>
        <v>1</v>
      </c>
    </row>
    <row r="568" spans="1:17" x14ac:dyDescent="0.25">
      <c r="A568">
        <v>567</v>
      </c>
      <c r="B568">
        <v>73.445747000000011</v>
      </c>
      <c r="C568" s="3">
        <v>1</v>
      </c>
      <c r="P568">
        <v>1</v>
      </c>
      <c r="Q568" t="str">
        <f>CONCATENATE(C568,E568,G568,I568)</f>
        <v>1</v>
      </c>
    </row>
    <row r="569" spans="1:17" x14ac:dyDescent="0.25">
      <c r="A569">
        <v>568</v>
      </c>
      <c r="B569">
        <v>73.421226000000004</v>
      </c>
      <c r="C569" s="3">
        <v>1</v>
      </c>
      <c r="D569">
        <v>68.201351000000017</v>
      </c>
      <c r="E569" s="2">
        <v>2</v>
      </c>
      <c r="P569">
        <v>2</v>
      </c>
      <c r="Q569" t="str">
        <f>CONCATENATE(C569,E569,G569,I569)</f>
        <v>12</v>
      </c>
    </row>
    <row r="570" spans="1:17" x14ac:dyDescent="0.25">
      <c r="A570">
        <v>569</v>
      </c>
      <c r="B570">
        <v>73.508549000000002</v>
      </c>
      <c r="C570" s="3">
        <v>1</v>
      </c>
      <c r="D570">
        <v>68.205497000000008</v>
      </c>
      <c r="E570" s="2">
        <v>2</v>
      </c>
      <c r="P570">
        <v>2</v>
      </c>
      <c r="Q570" t="str">
        <f>CONCATENATE(C570,E570,G570,I570)</f>
        <v>12</v>
      </c>
    </row>
    <row r="571" spans="1:17" x14ac:dyDescent="0.25">
      <c r="A571">
        <v>570</v>
      </c>
      <c r="B571">
        <v>73.413725000000014</v>
      </c>
      <c r="C571" s="3">
        <v>1</v>
      </c>
      <c r="D571">
        <v>68.212669000000005</v>
      </c>
      <c r="E571" s="2">
        <v>2</v>
      </c>
      <c r="P571">
        <v>2</v>
      </c>
      <c r="Q571" t="str">
        <f>CONCATENATE(C571,E571,G571,I571)</f>
        <v>12</v>
      </c>
    </row>
    <row r="572" spans="1:17" x14ac:dyDescent="0.25">
      <c r="A572">
        <v>571</v>
      </c>
      <c r="B572">
        <v>73.451334000000003</v>
      </c>
      <c r="C572" s="3">
        <v>1</v>
      </c>
      <c r="D572">
        <v>68.243213000000011</v>
      </c>
      <c r="E572" s="2">
        <v>2</v>
      </c>
      <c r="P572">
        <v>2</v>
      </c>
      <c r="Q572" t="str">
        <f>CONCATENATE(C572,E572,G572,I572)</f>
        <v>12</v>
      </c>
    </row>
    <row r="573" spans="1:17" x14ac:dyDescent="0.25">
      <c r="A573">
        <v>572</v>
      </c>
      <c r="D573">
        <v>68.255378000000007</v>
      </c>
      <c r="E573" s="2">
        <v>2</v>
      </c>
      <c r="P573">
        <v>1</v>
      </c>
      <c r="Q573" t="str">
        <f>CONCATENATE(C573,E573,G573,I573)</f>
        <v>2</v>
      </c>
    </row>
    <row r="574" spans="1:17" x14ac:dyDescent="0.25">
      <c r="A574">
        <v>573</v>
      </c>
      <c r="D574">
        <v>68.251922000000008</v>
      </c>
      <c r="E574" s="2">
        <v>2</v>
      </c>
      <c r="P574">
        <v>1</v>
      </c>
      <c r="Q574" t="str">
        <f>CONCATENATE(C574,E574,G574,I574)</f>
        <v>2</v>
      </c>
    </row>
    <row r="575" spans="1:17" x14ac:dyDescent="0.25">
      <c r="A575">
        <v>574</v>
      </c>
      <c r="D575">
        <v>68.249752000000001</v>
      </c>
      <c r="E575" s="2">
        <v>2</v>
      </c>
      <c r="P575">
        <v>1</v>
      </c>
      <c r="Q575" t="str">
        <f>CONCATENATE(C575,E575,G575,I575)</f>
        <v>2</v>
      </c>
    </row>
    <row r="576" spans="1:17" x14ac:dyDescent="0.25">
      <c r="A576">
        <v>575</v>
      </c>
      <c r="D576">
        <v>68.201351000000017</v>
      </c>
      <c r="E576" s="2">
        <v>2</v>
      </c>
      <c r="F576">
        <v>70.473589000000004</v>
      </c>
      <c r="G576" s="5">
        <v>3</v>
      </c>
      <c r="P576">
        <v>2</v>
      </c>
      <c r="Q576" t="str">
        <f>CONCATENATE(C576,E576,G576,I576)</f>
        <v>23</v>
      </c>
    </row>
    <row r="577" spans="1:17" x14ac:dyDescent="0.25">
      <c r="A577">
        <v>576</v>
      </c>
      <c r="F577">
        <v>70.373850000000004</v>
      </c>
      <c r="G577" s="5">
        <v>3</v>
      </c>
      <c r="P577">
        <v>1</v>
      </c>
      <c r="Q577" t="str">
        <f>CONCATENATE(C577,E577,G577,I577)</f>
        <v>3</v>
      </c>
    </row>
    <row r="578" spans="1:17" x14ac:dyDescent="0.25">
      <c r="A578">
        <v>577</v>
      </c>
      <c r="F578">
        <v>70.438825000000008</v>
      </c>
      <c r="G578" s="5">
        <v>3</v>
      </c>
      <c r="H578">
        <v>66.601886000000007</v>
      </c>
      <c r="I578" s="4">
        <v>4</v>
      </c>
      <c r="P578">
        <v>2</v>
      </c>
      <c r="Q578" t="str">
        <f>CONCATENATE(C578,E578,G578,I578)</f>
        <v>34</v>
      </c>
    </row>
    <row r="579" spans="1:17" x14ac:dyDescent="0.25">
      <c r="A579">
        <v>578</v>
      </c>
      <c r="F579">
        <v>70.494748000000001</v>
      </c>
      <c r="G579" s="5">
        <v>3</v>
      </c>
      <c r="H579">
        <v>66.589771000000013</v>
      </c>
      <c r="I579" s="4">
        <v>4</v>
      </c>
      <c r="P579">
        <v>2</v>
      </c>
      <c r="Q579" t="str">
        <f>CONCATENATE(C579,E579,G579,I579)</f>
        <v>34</v>
      </c>
    </row>
    <row r="580" spans="1:17" x14ac:dyDescent="0.25">
      <c r="A580">
        <v>579</v>
      </c>
      <c r="F580">
        <v>70.453103000000013</v>
      </c>
      <c r="G580" s="5">
        <v>3</v>
      </c>
      <c r="H580">
        <v>66.568260000000009</v>
      </c>
      <c r="I580" s="4">
        <v>4</v>
      </c>
      <c r="P580">
        <v>2</v>
      </c>
      <c r="Q580" t="str">
        <f>CONCATENATE(C580,E580,G580,I580)</f>
        <v>34</v>
      </c>
    </row>
    <row r="581" spans="1:17" x14ac:dyDescent="0.25">
      <c r="A581">
        <v>580</v>
      </c>
      <c r="F581">
        <v>70.479745000000008</v>
      </c>
      <c r="G581" s="5">
        <v>3</v>
      </c>
      <c r="H581">
        <v>66.570381000000012</v>
      </c>
      <c r="I581" s="4">
        <v>4</v>
      </c>
      <c r="P581">
        <v>2</v>
      </c>
      <c r="Q581" t="str">
        <f>CONCATENATE(C581,E581,G581,I581)</f>
        <v>34</v>
      </c>
    </row>
    <row r="582" spans="1:17" x14ac:dyDescent="0.25">
      <c r="A582">
        <v>581</v>
      </c>
      <c r="F582">
        <v>70.474779000000012</v>
      </c>
      <c r="G582" s="5">
        <v>3</v>
      </c>
      <c r="H582">
        <v>66.594558000000006</v>
      </c>
      <c r="I582" s="4">
        <v>4</v>
      </c>
      <c r="P582">
        <v>2</v>
      </c>
      <c r="Q582" t="str">
        <f>CONCATENATE(C582,E582,G582,I582)</f>
        <v>34</v>
      </c>
    </row>
    <row r="583" spans="1:17" x14ac:dyDescent="0.25">
      <c r="A583">
        <v>582</v>
      </c>
      <c r="F583">
        <v>70.503594000000007</v>
      </c>
      <c r="G583" s="5">
        <v>3</v>
      </c>
      <c r="H583">
        <v>66.585628000000014</v>
      </c>
      <c r="I583" s="4">
        <v>4</v>
      </c>
      <c r="P583">
        <v>2</v>
      </c>
      <c r="Q583" t="str">
        <f>CONCATENATE(C583,E583,G583,I583)</f>
        <v>34</v>
      </c>
    </row>
    <row r="584" spans="1:17" x14ac:dyDescent="0.25">
      <c r="A584">
        <v>583</v>
      </c>
      <c r="F584">
        <v>70.473589000000004</v>
      </c>
      <c r="G584" s="5">
        <v>3</v>
      </c>
      <c r="H584">
        <v>66.615863000000019</v>
      </c>
      <c r="I584" s="4">
        <v>4</v>
      </c>
      <c r="P584">
        <v>2</v>
      </c>
      <c r="Q584" t="str">
        <f>CONCATENATE(C584,E584,G584,I584)</f>
        <v>34</v>
      </c>
    </row>
    <row r="585" spans="1:17" x14ac:dyDescent="0.25">
      <c r="A585">
        <v>584</v>
      </c>
      <c r="B585">
        <v>49.73334100000001</v>
      </c>
      <c r="C585" s="3">
        <v>1</v>
      </c>
      <c r="F585">
        <v>70.473589000000004</v>
      </c>
      <c r="G585" s="5">
        <v>3</v>
      </c>
      <c r="H585">
        <v>66.652515000000008</v>
      </c>
      <c r="I585" s="4">
        <v>4</v>
      </c>
      <c r="P585">
        <v>3</v>
      </c>
      <c r="Q585" t="str">
        <f>CONCATENATE(C585,E585,G585,I585)</f>
        <v>134</v>
      </c>
    </row>
    <row r="586" spans="1:17" x14ac:dyDescent="0.25">
      <c r="A586">
        <v>585</v>
      </c>
      <c r="B586">
        <v>49.665710000000011</v>
      </c>
      <c r="C586" s="3">
        <v>1</v>
      </c>
      <c r="H586">
        <v>66.644657000000009</v>
      </c>
      <c r="I586" s="4">
        <v>4</v>
      </c>
      <c r="P586">
        <v>2</v>
      </c>
      <c r="Q586" t="str">
        <f>CONCATENATE(C586,E586,G586,I586)</f>
        <v>14</v>
      </c>
    </row>
    <row r="587" spans="1:17" x14ac:dyDescent="0.25">
      <c r="A587">
        <v>586</v>
      </c>
      <c r="B587">
        <v>49.688285000000015</v>
      </c>
      <c r="C587" s="3">
        <v>1</v>
      </c>
      <c r="H587">
        <v>66.601886000000007</v>
      </c>
      <c r="I587" s="4">
        <v>4</v>
      </c>
      <c r="P587">
        <v>2</v>
      </c>
      <c r="Q587" t="str">
        <f>CONCATENATE(C587,E587,G587,I587)</f>
        <v>14</v>
      </c>
    </row>
    <row r="588" spans="1:17" x14ac:dyDescent="0.25">
      <c r="A588">
        <v>587</v>
      </c>
      <c r="B588">
        <v>49.717506000000014</v>
      </c>
      <c r="C588" s="3">
        <v>1</v>
      </c>
      <c r="P588">
        <v>1</v>
      </c>
      <c r="Q588" t="str">
        <f>CONCATENATE(C588,E588,G588,I588)</f>
        <v>1</v>
      </c>
    </row>
    <row r="589" spans="1:17" x14ac:dyDescent="0.25">
      <c r="A589">
        <v>588</v>
      </c>
      <c r="B589">
        <v>49.683876000000012</v>
      </c>
      <c r="C589" s="3">
        <v>1</v>
      </c>
      <c r="P589">
        <v>1</v>
      </c>
      <c r="Q589" t="str">
        <f>CONCATENATE(C589,E589,G589,I589)</f>
        <v>1</v>
      </c>
    </row>
    <row r="590" spans="1:17" x14ac:dyDescent="0.25">
      <c r="A590">
        <v>589</v>
      </c>
      <c r="B590">
        <v>49.750392000000012</v>
      </c>
      <c r="C590" s="3">
        <v>1</v>
      </c>
      <c r="D590">
        <v>45.196598000000009</v>
      </c>
      <c r="E590" s="2">
        <v>2</v>
      </c>
      <c r="P590">
        <v>2</v>
      </c>
      <c r="Q590" t="str">
        <f>CONCATENATE(C590,E590,G590,I590)</f>
        <v>12</v>
      </c>
    </row>
    <row r="591" spans="1:17" x14ac:dyDescent="0.25">
      <c r="A591">
        <v>590</v>
      </c>
      <c r="B591">
        <v>49.752887000000008</v>
      </c>
      <c r="C591" s="3">
        <v>1</v>
      </c>
      <c r="D591">
        <v>45.173805000000009</v>
      </c>
      <c r="E591" s="2">
        <v>2</v>
      </c>
      <c r="P591">
        <v>2</v>
      </c>
      <c r="Q591" t="str">
        <f>CONCATENATE(C591,E591,G591,I591)</f>
        <v>12</v>
      </c>
    </row>
    <row r="592" spans="1:17" x14ac:dyDescent="0.25">
      <c r="A592">
        <v>591</v>
      </c>
      <c r="B592">
        <v>49.699123000000014</v>
      </c>
      <c r="C592" s="3">
        <v>1</v>
      </c>
      <c r="D592">
        <v>45.175129000000013</v>
      </c>
      <c r="E592" s="2">
        <v>2</v>
      </c>
      <c r="P592">
        <v>2</v>
      </c>
      <c r="Q592" t="str">
        <f>CONCATENATE(C592,E592,G592,I592)</f>
        <v>12</v>
      </c>
    </row>
    <row r="593" spans="1:17" x14ac:dyDescent="0.25">
      <c r="A593">
        <v>592</v>
      </c>
      <c r="B593">
        <v>49.767711000000013</v>
      </c>
      <c r="C593" s="3">
        <v>1</v>
      </c>
      <c r="D593">
        <v>45.166950000000014</v>
      </c>
      <c r="E593" s="2">
        <v>2</v>
      </c>
      <c r="P593">
        <v>2</v>
      </c>
      <c r="Q593" t="str">
        <f>CONCATENATE(C593,E593,G593,I593)</f>
        <v>12</v>
      </c>
    </row>
    <row r="594" spans="1:17" x14ac:dyDescent="0.25">
      <c r="A594">
        <v>593</v>
      </c>
      <c r="B594">
        <v>49.73334100000001</v>
      </c>
      <c r="C594" s="3">
        <v>1</v>
      </c>
      <c r="D594">
        <v>45.175186000000011</v>
      </c>
      <c r="E594" s="2">
        <v>2</v>
      </c>
      <c r="P594">
        <v>2</v>
      </c>
      <c r="Q594" t="str">
        <f>CONCATENATE(C594,E594,G594,I594)</f>
        <v>12</v>
      </c>
    </row>
    <row r="595" spans="1:17" x14ac:dyDescent="0.25">
      <c r="A595">
        <v>594</v>
      </c>
      <c r="D595">
        <v>45.151756000000013</v>
      </c>
      <c r="E595" s="2">
        <v>2</v>
      </c>
      <c r="P595">
        <v>1</v>
      </c>
      <c r="Q595" t="str">
        <f>CONCATENATE(C595,E595,G595,I595)</f>
        <v>2</v>
      </c>
    </row>
    <row r="596" spans="1:17" x14ac:dyDescent="0.25">
      <c r="A596">
        <v>595</v>
      </c>
      <c r="D596">
        <v>45.16827700000001</v>
      </c>
      <c r="E596" s="2">
        <v>2</v>
      </c>
      <c r="P596">
        <v>1</v>
      </c>
      <c r="Q596" t="str">
        <f>CONCATENATE(C596,E596,G596,I596)</f>
        <v>2</v>
      </c>
    </row>
    <row r="597" spans="1:17" x14ac:dyDescent="0.25">
      <c r="A597">
        <v>596</v>
      </c>
      <c r="D597">
        <v>45.193672000000014</v>
      </c>
      <c r="E597" s="2">
        <v>2</v>
      </c>
      <c r="P597">
        <v>1</v>
      </c>
      <c r="Q597" t="str">
        <f>CONCATENATE(C597,E597,G597,I597)</f>
        <v>2</v>
      </c>
    </row>
    <row r="598" spans="1:17" x14ac:dyDescent="0.25">
      <c r="A598">
        <v>597</v>
      </c>
      <c r="D598">
        <v>45.16168900000001</v>
      </c>
      <c r="E598" s="2">
        <v>2</v>
      </c>
      <c r="P598">
        <v>1</v>
      </c>
      <c r="Q598" t="str">
        <f>CONCATENATE(C598,E598,G598,I598)</f>
        <v>2</v>
      </c>
    </row>
    <row r="599" spans="1:17" x14ac:dyDescent="0.25">
      <c r="A599">
        <v>598</v>
      </c>
      <c r="D599">
        <v>45.196598000000009</v>
      </c>
      <c r="E599" s="2">
        <v>2</v>
      </c>
      <c r="F599">
        <v>45.695980000000013</v>
      </c>
      <c r="G599" s="5">
        <v>3</v>
      </c>
      <c r="P599">
        <v>2</v>
      </c>
      <c r="Q599" t="str">
        <f>CONCATENATE(C599,E599,G599,I599)</f>
        <v>23</v>
      </c>
    </row>
    <row r="600" spans="1:17" x14ac:dyDescent="0.25">
      <c r="A600">
        <v>599</v>
      </c>
      <c r="F600">
        <v>45.597805000000008</v>
      </c>
      <c r="G600" s="5">
        <v>3</v>
      </c>
      <c r="P600">
        <v>1</v>
      </c>
      <c r="Q600" t="str">
        <f>CONCATENATE(C600,E600,G600,I600)</f>
        <v>3</v>
      </c>
    </row>
    <row r="601" spans="1:17" x14ac:dyDescent="0.25">
      <c r="A601">
        <v>600</v>
      </c>
      <c r="F601">
        <v>45.546112000000015</v>
      </c>
      <c r="G601" s="5">
        <v>3</v>
      </c>
      <c r="H601">
        <v>43.845283000000009</v>
      </c>
      <c r="I601" s="4">
        <v>4</v>
      </c>
      <c r="P601">
        <v>2</v>
      </c>
      <c r="Q601" t="str">
        <f>CONCATENATE(C601,E601,G601,I601)</f>
        <v>34</v>
      </c>
    </row>
    <row r="602" spans="1:17" x14ac:dyDescent="0.25">
      <c r="A602">
        <v>601</v>
      </c>
      <c r="F602">
        <v>45.59206300000001</v>
      </c>
      <c r="G602" s="5">
        <v>3</v>
      </c>
      <c r="H602">
        <v>43.84974600000001</v>
      </c>
      <c r="I602" s="4">
        <v>4</v>
      </c>
      <c r="P602">
        <v>2</v>
      </c>
      <c r="Q602" t="str">
        <f>CONCATENATE(C602,E602,G602,I602)</f>
        <v>34</v>
      </c>
    </row>
    <row r="603" spans="1:17" x14ac:dyDescent="0.25">
      <c r="A603">
        <v>602</v>
      </c>
      <c r="F603">
        <v>45.531715000000013</v>
      </c>
      <c r="G603" s="5">
        <v>3</v>
      </c>
      <c r="H603">
        <v>43.821746000000012</v>
      </c>
      <c r="I603" s="4">
        <v>4</v>
      </c>
      <c r="P603">
        <v>2</v>
      </c>
      <c r="Q603" t="str">
        <f>CONCATENATE(C603,E603,G603,I603)</f>
        <v>34</v>
      </c>
    </row>
    <row r="604" spans="1:17" x14ac:dyDescent="0.25">
      <c r="A604">
        <v>603</v>
      </c>
      <c r="F604">
        <v>45.530277000000012</v>
      </c>
      <c r="G604" s="5">
        <v>3</v>
      </c>
      <c r="H604">
        <v>43.805652000000009</v>
      </c>
      <c r="I604" s="4">
        <v>4</v>
      </c>
      <c r="P604">
        <v>2</v>
      </c>
      <c r="Q604" t="str">
        <f>CONCATENATE(C604,E604,G604,I604)</f>
        <v>34</v>
      </c>
    </row>
    <row r="605" spans="1:17" x14ac:dyDescent="0.25">
      <c r="A605">
        <v>604</v>
      </c>
      <c r="B605">
        <v>30.584144000000009</v>
      </c>
      <c r="C605" s="3">
        <v>1</v>
      </c>
      <c r="F605">
        <v>45.549987000000009</v>
      </c>
      <c r="G605" s="5">
        <v>3</v>
      </c>
      <c r="H605">
        <v>43.819675000000011</v>
      </c>
      <c r="I605" s="4">
        <v>4</v>
      </c>
      <c r="P605">
        <v>3</v>
      </c>
      <c r="Q605" t="str">
        <f>CONCATENATE(C605,E605,G605,I605)</f>
        <v>134</v>
      </c>
    </row>
    <row r="606" spans="1:17" x14ac:dyDescent="0.25">
      <c r="A606">
        <v>605</v>
      </c>
      <c r="B606">
        <v>30.584144000000009</v>
      </c>
      <c r="C606" s="3">
        <v>1</v>
      </c>
      <c r="F606">
        <v>45.695980000000013</v>
      </c>
      <c r="G606" s="5">
        <v>3</v>
      </c>
      <c r="H606">
        <v>43.845283000000009</v>
      </c>
      <c r="I606" s="4">
        <v>4</v>
      </c>
      <c r="J606">
        <v>37.795459000000008</v>
      </c>
      <c r="K606" t="s">
        <v>22</v>
      </c>
      <c r="Q606" t="str">
        <f>CONCATENATE(C606,E606,G606,I606)</f>
        <v>134</v>
      </c>
    </row>
    <row r="607" spans="1:17" x14ac:dyDescent="0.25">
      <c r="A607">
        <v>606</v>
      </c>
      <c r="Q607" t="str">
        <f>CONCATENATE(C607,E607,G607,I607)</f>
        <v/>
      </c>
    </row>
    <row r="608" spans="1:17" x14ac:dyDescent="0.25">
      <c r="A608">
        <v>607</v>
      </c>
      <c r="Q608" t="str">
        <f>CONCATENATE(C608,E608,G608,I608)</f>
        <v/>
      </c>
    </row>
    <row r="609" spans="1:17" x14ac:dyDescent="0.25">
      <c r="A609">
        <v>608</v>
      </c>
      <c r="J609">
        <v>235.627253</v>
      </c>
      <c r="K609" t="s">
        <v>22</v>
      </c>
      <c r="Q609" t="str">
        <f>CONCATENATE(C609,E609,G609,I609)</f>
        <v/>
      </c>
    </row>
    <row r="610" spans="1:17" x14ac:dyDescent="0.25">
      <c r="A610">
        <v>609</v>
      </c>
      <c r="B610">
        <v>235.12779699999999</v>
      </c>
      <c r="C610" s="3">
        <v>1</v>
      </c>
      <c r="P610">
        <v>1</v>
      </c>
      <c r="Q610" t="str">
        <f>CONCATENATE(C610,E610,G610,I610)</f>
        <v>1</v>
      </c>
    </row>
    <row r="611" spans="1:17" x14ac:dyDescent="0.25">
      <c r="A611">
        <v>610</v>
      </c>
      <c r="B611">
        <v>235.05541299999999</v>
      </c>
      <c r="C611" s="3">
        <v>1</v>
      </c>
      <c r="P611">
        <v>1</v>
      </c>
      <c r="Q611" t="str">
        <f>CONCATENATE(C611,E611,G611,I611)</f>
        <v>1</v>
      </c>
    </row>
    <row r="612" spans="1:17" x14ac:dyDescent="0.25">
      <c r="A612">
        <v>611</v>
      </c>
      <c r="B612">
        <v>235.12009900000001</v>
      </c>
      <c r="C612" s="3">
        <v>1</v>
      </c>
      <c r="P612">
        <v>1</v>
      </c>
      <c r="Q612" t="str">
        <f>CONCATENATE(C612,E612,G612,I612)</f>
        <v>1</v>
      </c>
    </row>
    <row r="613" spans="1:17" x14ac:dyDescent="0.25">
      <c r="A613">
        <v>612</v>
      </c>
      <c r="B613">
        <v>235.09914699999999</v>
      </c>
      <c r="C613" s="3">
        <v>1</v>
      </c>
      <c r="P613">
        <v>1</v>
      </c>
      <c r="Q613" t="str">
        <f>CONCATENATE(C613,E613,G613,I613)</f>
        <v>1</v>
      </c>
    </row>
    <row r="614" spans="1:17" x14ac:dyDescent="0.25">
      <c r="A614">
        <v>613</v>
      </c>
      <c r="B614">
        <v>235.096476</v>
      </c>
      <c r="C614" s="3">
        <v>1</v>
      </c>
      <c r="P614">
        <v>1</v>
      </c>
      <c r="Q614" t="str">
        <f>CONCATENATE(C614,E614,G614,I614)</f>
        <v>1</v>
      </c>
    </row>
    <row r="615" spans="1:17" x14ac:dyDescent="0.25">
      <c r="A615">
        <v>614</v>
      </c>
      <c r="B615">
        <v>235.11197899999999</v>
      </c>
      <c r="C615" s="3">
        <v>1</v>
      </c>
      <c r="P615">
        <v>1</v>
      </c>
      <c r="Q615" t="str">
        <f>CONCATENATE(C615,E615,G615,I615)</f>
        <v>1</v>
      </c>
    </row>
    <row r="616" spans="1:17" x14ac:dyDescent="0.25">
      <c r="A616">
        <v>615</v>
      </c>
      <c r="B616">
        <v>235.103703</v>
      </c>
      <c r="C616" s="3">
        <v>1</v>
      </c>
      <c r="P616">
        <v>1</v>
      </c>
      <c r="Q616" t="str">
        <f>CONCATENATE(C616,E616,G616,I616)</f>
        <v>1</v>
      </c>
    </row>
    <row r="617" spans="1:17" x14ac:dyDescent="0.25">
      <c r="A617">
        <v>616</v>
      </c>
      <c r="B617">
        <v>235.062276</v>
      </c>
      <c r="C617" s="3">
        <v>1</v>
      </c>
      <c r="P617">
        <v>1</v>
      </c>
      <c r="Q617" t="str">
        <f>CONCATENATE(C617,E617,G617,I617)</f>
        <v>1</v>
      </c>
    </row>
    <row r="618" spans="1:17" x14ac:dyDescent="0.25">
      <c r="A618">
        <v>617</v>
      </c>
      <c r="B618">
        <v>235.04514800000001</v>
      </c>
      <c r="C618" s="3">
        <v>1</v>
      </c>
      <c r="D618">
        <v>228.934134</v>
      </c>
      <c r="E618" s="2">
        <v>2</v>
      </c>
      <c r="P618">
        <v>2</v>
      </c>
      <c r="Q618" t="str">
        <f>CONCATENATE(C618,E618,G618,I618)</f>
        <v>12</v>
      </c>
    </row>
    <row r="619" spans="1:17" x14ac:dyDescent="0.25">
      <c r="A619">
        <v>618</v>
      </c>
      <c r="B619">
        <v>234.999686</v>
      </c>
      <c r="C619" s="3">
        <v>1</v>
      </c>
      <c r="D619">
        <v>228.95230900000001</v>
      </c>
      <c r="E619" s="2">
        <v>2</v>
      </c>
      <c r="P619">
        <v>2</v>
      </c>
      <c r="Q619" t="str">
        <f>CONCATENATE(C619,E619,G619,I619)</f>
        <v>12</v>
      </c>
    </row>
    <row r="620" spans="1:17" x14ac:dyDescent="0.25">
      <c r="A620">
        <v>619</v>
      </c>
      <c r="B620">
        <v>235.12779699999999</v>
      </c>
      <c r="C620" s="3">
        <v>1</v>
      </c>
      <c r="D620">
        <v>229.01861700000001</v>
      </c>
      <c r="E620" s="2">
        <v>2</v>
      </c>
      <c r="P620">
        <v>2</v>
      </c>
      <c r="Q620" t="str">
        <f>CONCATENATE(C620,E620,G620,I620)</f>
        <v>12</v>
      </c>
    </row>
    <row r="621" spans="1:17" x14ac:dyDescent="0.25">
      <c r="A621">
        <v>620</v>
      </c>
      <c r="B621">
        <v>235.12779699999999</v>
      </c>
      <c r="C621" s="3">
        <v>1</v>
      </c>
      <c r="D621">
        <v>229.033963</v>
      </c>
      <c r="E621" s="2">
        <v>2</v>
      </c>
      <c r="P621">
        <v>2</v>
      </c>
      <c r="Q621" t="str">
        <f>CONCATENATE(C621,E621,G621,I621)</f>
        <v>12</v>
      </c>
    </row>
    <row r="622" spans="1:17" x14ac:dyDescent="0.25">
      <c r="A622">
        <v>621</v>
      </c>
      <c r="B622">
        <v>235.12779699999999</v>
      </c>
      <c r="C622" s="3">
        <v>1</v>
      </c>
      <c r="D622">
        <v>228.95236299999999</v>
      </c>
      <c r="E622" s="2">
        <v>2</v>
      </c>
      <c r="P622">
        <v>2</v>
      </c>
      <c r="Q622" t="str">
        <f>CONCATENATE(C622,E622,G622,I622)</f>
        <v>12</v>
      </c>
    </row>
    <row r="623" spans="1:17" x14ac:dyDescent="0.25">
      <c r="A623">
        <v>622</v>
      </c>
      <c r="D623">
        <v>228.91685000000001</v>
      </c>
      <c r="E623" s="2">
        <v>2</v>
      </c>
      <c r="F623">
        <v>234.912846</v>
      </c>
      <c r="G623" s="5">
        <v>3</v>
      </c>
      <c r="P623">
        <v>2</v>
      </c>
      <c r="Q623" t="str">
        <f>CONCATENATE(C623,E623,G623,I623)</f>
        <v>23</v>
      </c>
    </row>
    <row r="624" spans="1:17" x14ac:dyDescent="0.25">
      <c r="A624">
        <v>623</v>
      </c>
      <c r="D624">
        <v>228.96723600000001</v>
      </c>
      <c r="E624" s="2">
        <v>2</v>
      </c>
      <c r="F624">
        <v>234.912846</v>
      </c>
      <c r="G624" s="5">
        <v>3</v>
      </c>
      <c r="P624">
        <v>2</v>
      </c>
      <c r="Q624" t="str">
        <f>CONCATENATE(C624,E624,G624,I624)</f>
        <v>23</v>
      </c>
    </row>
    <row r="625" spans="1:17" x14ac:dyDescent="0.25">
      <c r="A625">
        <v>624</v>
      </c>
      <c r="D625">
        <v>228.958123</v>
      </c>
      <c r="E625" s="2">
        <v>2</v>
      </c>
      <c r="F625">
        <v>234.912846</v>
      </c>
      <c r="G625" s="5">
        <v>3</v>
      </c>
      <c r="P625">
        <v>2</v>
      </c>
      <c r="Q625" t="str">
        <f>CONCATENATE(C625,E625,G625,I625)</f>
        <v>23</v>
      </c>
    </row>
    <row r="626" spans="1:17" x14ac:dyDescent="0.25">
      <c r="A626">
        <v>625</v>
      </c>
      <c r="D626">
        <v>228.947123</v>
      </c>
      <c r="E626" s="2">
        <v>2</v>
      </c>
      <c r="F626">
        <v>234.912846</v>
      </c>
      <c r="G626" s="5">
        <v>3</v>
      </c>
      <c r="P626">
        <v>2</v>
      </c>
      <c r="Q626" t="str">
        <f>CONCATENATE(C626,E626,G626,I626)</f>
        <v>23</v>
      </c>
    </row>
    <row r="627" spans="1:17" x14ac:dyDescent="0.25">
      <c r="A627">
        <v>626</v>
      </c>
      <c r="D627">
        <v>228.91884099999999</v>
      </c>
      <c r="E627" s="2">
        <v>2</v>
      </c>
      <c r="F627">
        <v>234.912846</v>
      </c>
      <c r="G627" s="5">
        <v>3</v>
      </c>
      <c r="P627">
        <v>2</v>
      </c>
      <c r="Q627" t="str">
        <f>CONCATENATE(C627,E627,G627,I627)</f>
        <v>23</v>
      </c>
    </row>
    <row r="628" spans="1:17" x14ac:dyDescent="0.25">
      <c r="A628">
        <v>627</v>
      </c>
      <c r="D628">
        <v>228.934134</v>
      </c>
      <c r="E628" s="2">
        <v>2</v>
      </c>
      <c r="F628">
        <v>234.912846</v>
      </c>
      <c r="G628" s="5">
        <v>3</v>
      </c>
      <c r="H628">
        <v>230.74827999999999</v>
      </c>
      <c r="I628" s="4">
        <v>4</v>
      </c>
      <c r="P628">
        <v>3</v>
      </c>
      <c r="Q628" t="str">
        <f>CONCATENATE(C628,E628,G628,I628)</f>
        <v>234</v>
      </c>
    </row>
    <row r="629" spans="1:17" x14ac:dyDescent="0.25">
      <c r="A629">
        <v>628</v>
      </c>
      <c r="F629">
        <v>234.912846</v>
      </c>
      <c r="G629" s="5">
        <v>3</v>
      </c>
      <c r="H629">
        <v>230.69826</v>
      </c>
      <c r="I629" s="4">
        <v>4</v>
      </c>
      <c r="P629">
        <v>2</v>
      </c>
      <c r="Q629" t="str">
        <f>CONCATENATE(C629,E629,G629,I629)</f>
        <v>34</v>
      </c>
    </row>
    <row r="630" spans="1:17" x14ac:dyDescent="0.25">
      <c r="A630">
        <v>629</v>
      </c>
      <c r="F630">
        <v>234.912846</v>
      </c>
      <c r="G630" s="5">
        <v>3</v>
      </c>
      <c r="H630">
        <v>230.69951700000001</v>
      </c>
      <c r="I630" s="4">
        <v>4</v>
      </c>
      <c r="P630">
        <v>2</v>
      </c>
      <c r="Q630" t="str">
        <f>CONCATENATE(C630,E630,G630,I630)</f>
        <v>34</v>
      </c>
    </row>
    <row r="631" spans="1:17" x14ac:dyDescent="0.25">
      <c r="A631">
        <v>630</v>
      </c>
      <c r="F631">
        <v>234.912846</v>
      </c>
      <c r="G631" s="5">
        <v>3</v>
      </c>
      <c r="H631">
        <v>230.708369</v>
      </c>
      <c r="I631" s="4">
        <v>4</v>
      </c>
      <c r="P631">
        <v>2</v>
      </c>
      <c r="Q631" t="str">
        <f>CONCATENATE(C631,E631,G631,I631)</f>
        <v>34</v>
      </c>
    </row>
    <row r="632" spans="1:17" x14ac:dyDescent="0.25">
      <c r="A632">
        <v>631</v>
      </c>
      <c r="F632">
        <v>234.912846</v>
      </c>
      <c r="G632" s="5">
        <v>3</v>
      </c>
      <c r="H632">
        <v>230.67175900000001</v>
      </c>
      <c r="I632" s="4">
        <v>4</v>
      </c>
      <c r="P632">
        <v>2</v>
      </c>
      <c r="Q632" t="str">
        <f>CONCATENATE(C632,E632,G632,I632)</f>
        <v>34</v>
      </c>
    </row>
    <row r="633" spans="1:17" x14ac:dyDescent="0.25">
      <c r="A633">
        <v>632</v>
      </c>
      <c r="F633">
        <v>234.912846</v>
      </c>
      <c r="G633" s="5">
        <v>3</v>
      </c>
      <c r="H633">
        <v>230.710883</v>
      </c>
      <c r="I633" s="4">
        <v>4</v>
      </c>
      <c r="P633">
        <v>2</v>
      </c>
      <c r="Q633" t="str">
        <f>CONCATENATE(C633,E633,G633,I633)</f>
        <v>34</v>
      </c>
    </row>
    <row r="634" spans="1:17" x14ac:dyDescent="0.25">
      <c r="A634">
        <v>633</v>
      </c>
      <c r="F634">
        <v>234.912846</v>
      </c>
      <c r="G634" s="5">
        <v>3</v>
      </c>
      <c r="H634">
        <v>230.69302300000001</v>
      </c>
      <c r="I634" s="4">
        <v>4</v>
      </c>
      <c r="P634">
        <v>2</v>
      </c>
      <c r="Q634" t="str">
        <f>CONCATENATE(C634,E634,G634,I634)</f>
        <v>34</v>
      </c>
    </row>
    <row r="635" spans="1:17" x14ac:dyDescent="0.25">
      <c r="A635">
        <v>634</v>
      </c>
      <c r="H635">
        <v>230.70548700000001</v>
      </c>
      <c r="I635" s="4">
        <v>4</v>
      </c>
      <c r="P635">
        <v>1</v>
      </c>
      <c r="Q635" t="str">
        <f>CONCATENATE(C635,E635,G635,I635)</f>
        <v>4</v>
      </c>
    </row>
    <row r="636" spans="1:17" x14ac:dyDescent="0.25">
      <c r="A636">
        <v>635</v>
      </c>
      <c r="B636">
        <v>215.760752</v>
      </c>
      <c r="C636" s="3">
        <v>1</v>
      </c>
      <c r="H636">
        <v>230.717221</v>
      </c>
      <c r="I636" s="4">
        <v>4</v>
      </c>
      <c r="P636">
        <v>2</v>
      </c>
      <c r="Q636" t="str">
        <f>CONCATENATE(C636,E636,G636,I636)</f>
        <v>14</v>
      </c>
    </row>
    <row r="637" spans="1:17" x14ac:dyDescent="0.25">
      <c r="A637">
        <v>636</v>
      </c>
      <c r="B637">
        <v>215.74289200000001</v>
      </c>
      <c r="C637" s="3">
        <v>1</v>
      </c>
      <c r="H637">
        <v>230.74827999999999</v>
      </c>
      <c r="I637" s="4">
        <v>4</v>
      </c>
      <c r="P637">
        <v>2</v>
      </c>
      <c r="Q637" t="str">
        <f>CONCATENATE(C637,E637,G637,I637)</f>
        <v>14</v>
      </c>
    </row>
    <row r="638" spans="1:17" x14ac:dyDescent="0.25">
      <c r="A638">
        <v>637</v>
      </c>
      <c r="B638">
        <v>215.76908</v>
      </c>
      <c r="C638" s="3">
        <v>1</v>
      </c>
      <c r="P638">
        <v>1</v>
      </c>
      <c r="Q638" t="str">
        <f>CONCATENATE(C638,E638,G638,I638)</f>
        <v>1</v>
      </c>
    </row>
    <row r="639" spans="1:17" x14ac:dyDescent="0.25">
      <c r="A639">
        <v>638</v>
      </c>
      <c r="B639">
        <v>215.750486</v>
      </c>
      <c r="C639" s="3">
        <v>1</v>
      </c>
      <c r="P639">
        <v>1</v>
      </c>
      <c r="Q639" t="str">
        <f>CONCATENATE(C639,E639,G639,I639)</f>
        <v>1</v>
      </c>
    </row>
    <row r="640" spans="1:17" x14ac:dyDescent="0.25">
      <c r="A640">
        <v>639</v>
      </c>
      <c r="B640">
        <v>215.80338599999999</v>
      </c>
      <c r="C640" s="3">
        <v>1</v>
      </c>
      <c r="P640">
        <v>1</v>
      </c>
      <c r="Q640" t="str">
        <f>CONCATENATE(C640,E640,G640,I640)</f>
        <v>1</v>
      </c>
    </row>
    <row r="641" spans="1:17" x14ac:dyDescent="0.25">
      <c r="A641">
        <v>640</v>
      </c>
      <c r="B641">
        <v>215.86424700000001</v>
      </c>
      <c r="C641" s="3">
        <v>1</v>
      </c>
      <c r="P641">
        <v>1</v>
      </c>
      <c r="Q641" t="str">
        <f>CONCATENATE(C641,E641,G641,I641)</f>
        <v>1</v>
      </c>
    </row>
    <row r="642" spans="1:17" x14ac:dyDescent="0.25">
      <c r="A642">
        <v>641</v>
      </c>
      <c r="B642">
        <v>215.86854199999999</v>
      </c>
      <c r="C642" s="3">
        <v>1</v>
      </c>
      <c r="D642">
        <v>210.09825000000001</v>
      </c>
      <c r="E642" s="2">
        <v>2</v>
      </c>
      <c r="P642">
        <v>2</v>
      </c>
      <c r="Q642" t="str">
        <f>CONCATENATE(C642,E642,G642,I642)</f>
        <v>12</v>
      </c>
    </row>
    <row r="643" spans="1:17" x14ac:dyDescent="0.25">
      <c r="A643">
        <v>642</v>
      </c>
      <c r="B643">
        <v>215.82753099999999</v>
      </c>
      <c r="C643" s="3">
        <v>1</v>
      </c>
      <c r="D643">
        <v>210.07344699999999</v>
      </c>
      <c r="E643" s="2">
        <v>2</v>
      </c>
      <c r="P643">
        <v>2</v>
      </c>
      <c r="Q643" t="str">
        <f>CONCATENATE(C643,E643,G643,I643)</f>
        <v>12</v>
      </c>
    </row>
    <row r="644" spans="1:17" x14ac:dyDescent="0.25">
      <c r="A644">
        <v>643</v>
      </c>
      <c r="B644">
        <v>215.821246</v>
      </c>
      <c r="C644" s="3">
        <v>1</v>
      </c>
      <c r="D644">
        <v>210.05325999999999</v>
      </c>
      <c r="E644" s="2">
        <v>2</v>
      </c>
      <c r="P644">
        <v>2</v>
      </c>
      <c r="Q644" t="str">
        <f>CONCATENATE(C644,E644,G644,I644)</f>
        <v>12</v>
      </c>
    </row>
    <row r="645" spans="1:17" x14ac:dyDescent="0.25">
      <c r="A645">
        <v>644</v>
      </c>
      <c r="B645">
        <v>215.760752</v>
      </c>
      <c r="C645" s="3">
        <v>1</v>
      </c>
      <c r="D645">
        <v>210.06967</v>
      </c>
      <c r="E645" s="2">
        <v>2</v>
      </c>
      <c r="P645">
        <v>2</v>
      </c>
      <c r="Q645" t="str">
        <f>CONCATENATE(C645,E645,G645,I645)</f>
        <v>12</v>
      </c>
    </row>
    <row r="646" spans="1:17" x14ac:dyDescent="0.25">
      <c r="A646">
        <v>645</v>
      </c>
      <c r="D646">
        <v>210.100089</v>
      </c>
      <c r="E646" s="2">
        <v>2</v>
      </c>
      <c r="P646">
        <v>1</v>
      </c>
      <c r="Q646" t="str">
        <f>CONCATENATE(C646,E646,G646,I646)</f>
        <v>2</v>
      </c>
    </row>
    <row r="647" spans="1:17" x14ac:dyDescent="0.25">
      <c r="A647">
        <v>646</v>
      </c>
      <c r="D647">
        <v>210.09888000000001</v>
      </c>
      <c r="E647" s="2">
        <v>2</v>
      </c>
      <c r="P647">
        <v>1</v>
      </c>
      <c r="Q647" t="str">
        <f>CONCATENATE(C647,E647,G647,I647)</f>
        <v>2</v>
      </c>
    </row>
    <row r="648" spans="1:17" x14ac:dyDescent="0.25">
      <c r="A648">
        <v>647</v>
      </c>
      <c r="D648">
        <v>210.16447299999999</v>
      </c>
      <c r="E648" s="2">
        <v>2</v>
      </c>
      <c r="F648">
        <v>213.41203999999999</v>
      </c>
      <c r="G648" s="5">
        <v>3</v>
      </c>
      <c r="P648">
        <v>2</v>
      </c>
      <c r="Q648" t="str">
        <f>CONCATENATE(C648,E648,G648,I648)</f>
        <v>23</v>
      </c>
    </row>
    <row r="649" spans="1:17" x14ac:dyDescent="0.25">
      <c r="A649">
        <v>648</v>
      </c>
      <c r="D649">
        <v>210.261279</v>
      </c>
      <c r="E649" s="2">
        <v>2</v>
      </c>
      <c r="F649">
        <v>213.39458300000001</v>
      </c>
      <c r="G649" s="5">
        <v>3</v>
      </c>
      <c r="P649">
        <v>2</v>
      </c>
      <c r="Q649" t="str">
        <f>CONCATENATE(C649,E649,G649,I649)</f>
        <v>23</v>
      </c>
    </row>
    <row r="650" spans="1:17" x14ac:dyDescent="0.25">
      <c r="A650">
        <v>649</v>
      </c>
      <c r="D650">
        <v>210.09825000000001</v>
      </c>
      <c r="E650" s="2">
        <v>2</v>
      </c>
      <c r="F650">
        <v>213.36337900000001</v>
      </c>
      <c r="G650" s="5">
        <v>3</v>
      </c>
      <c r="P650">
        <v>2</v>
      </c>
      <c r="Q650" t="str">
        <f>CONCATENATE(C650,E650,G650,I650)</f>
        <v>23</v>
      </c>
    </row>
    <row r="651" spans="1:17" x14ac:dyDescent="0.25">
      <c r="A651">
        <v>650</v>
      </c>
      <c r="F651">
        <v>213.38168200000001</v>
      </c>
      <c r="G651" s="5">
        <v>3</v>
      </c>
      <c r="H651">
        <v>210.87662</v>
      </c>
      <c r="I651" s="4">
        <v>4</v>
      </c>
      <c r="P651">
        <v>2</v>
      </c>
      <c r="Q651" t="str">
        <f>CONCATENATE(C651,E651,G651,I651)</f>
        <v>34</v>
      </c>
    </row>
    <row r="652" spans="1:17" x14ac:dyDescent="0.25">
      <c r="A652">
        <v>651</v>
      </c>
      <c r="F652">
        <v>213.393531</v>
      </c>
      <c r="G652" s="5">
        <v>3</v>
      </c>
      <c r="H652">
        <v>210.850505</v>
      </c>
      <c r="I652" s="4">
        <v>4</v>
      </c>
      <c r="P652">
        <v>2</v>
      </c>
      <c r="Q652" t="str">
        <f>CONCATENATE(C652,E652,G652,I652)</f>
        <v>34</v>
      </c>
    </row>
    <row r="653" spans="1:17" x14ac:dyDescent="0.25">
      <c r="A653">
        <v>652</v>
      </c>
      <c r="F653">
        <v>213.43296700000002</v>
      </c>
      <c r="G653" s="5">
        <v>3</v>
      </c>
      <c r="H653">
        <v>210.884276</v>
      </c>
      <c r="I653" s="4">
        <v>4</v>
      </c>
      <c r="P653">
        <v>2</v>
      </c>
      <c r="Q653" t="str">
        <f>CONCATENATE(C653,E653,G653,I653)</f>
        <v>34</v>
      </c>
    </row>
    <row r="654" spans="1:17" x14ac:dyDescent="0.25">
      <c r="A654">
        <v>653</v>
      </c>
      <c r="F654">
        <v>213.430136</v>
      </c>
      <c r="G654" s="5">
        <v>3</v>
      </c>
      <c r="H654">
        <v>210.93739199999999</v>
      </c>
      <c r="I654" s="4">
        <v>4</v>
      </c>
      <c r="P654">
        <v>2</v>
      </c>
      <c r="Q654" t="str">
        <f>CONCATENATE(C654,E654,G654,I654)</f>
        <v>34</v>
      </c>
    </row>
    <row r="655" spans="1:17" x14ac:dyDescent="0.25">
      <c r="A655">
        <v>654</v>
      </c>
      <c r="F655">
        <v>213.39626200000001</v>
      </c>
      <c r="G655" s="5">
        <v>3</v>
      </c>
      <c r="H655">
        <v>210.90415100000001</v>
      </c>
      <c r="I655" s="4">
        <v>4</v>
      </c>
      <c r="P655">
        <v>2</v>
      </c>
      <c r="Q655" t="str">
        <f>CONCATENATE(C655,E655,G655,I655)</f>
        <v>34</v>
      </c>
    </row>
    <row r="656" spans="1:17" x14ac:dyDescent="0.25">
      <c r="A656">
        <v>655</v>
      </c>
      <c r="F656">
        <v>213.41203999999999</v>
      </c>
      <c r="G656" s="5">
        <v>3</v>
      </c>
      <c r="H656">
        <v>210.914637</v>
      </c>
      <c r="I656" s="4">
        <v>4</v>
      </c>
      <c r="P656">
        <v>2</v>
      </c>
      <c r="Q656" t="str">
        <f>CONCATENATE(C656,E656,G656,I656)</f>
        <v>34</v>
      </c>
    </row>
    <row r="657" spans="1:17" x14ac:dyDescent="0.25">
      <c r="A657">
        <v>656</v>
      </c>
      <c r="H657">
        <v>210.92942299999999</v>
      </c>
      <c r="I657" s="4">
        <v>4</v>
      </c>
      <c r="P657">
        <v>1</v>
      </c>
      <c r="Q657" t="str">
        <f>CONCATENATE(C657,E657,G657,I657)</f>
        <v>4</v>
      </c>
    </row>
    <row r="658" spans="1:17" x14ac:dyDescent="0.25">
      <c r="A658">
        <v>657</v>
      </c>
      <c r="B658">
        <v>194.129222</v>
      </c>
      <c r="C658" s="3">
        <v>1</v>
      </c>
      <c r="H658">
        <v>210.90126700000002</v>
      </c>
      <c r="I658" s="4">
        <v>4</v>
      </c>
      <c r="P658">
        <v>2</v>
      </c>
      <c r="Q658" t="str">
        <f>CONCATENATE(C658,E658,G658,I658)</f>
        <v>14</v>
      </c>
    </row>
    <row r="659" spans="1:17" x14ac:dyDescent="0.25">
      <c r="A659">
        <v>658</v>
      </c>
      <c r="B659">
        <v>194.113383</v>
      </c>
      <c r="C659" s="3">
        <v>1</v>
      </c>
      <c r="H659">
        <v>210.87662</v>
      </c>
      <c r="I659" s="4">
        <v>4</v>
      </c>
      <c r="P659">
        <v>2</v>
      </c>
      <c r="Q659" t="str">
        <f>CONCATENATE(C659,E659,G659,I659)</f>
        <v>14</v>
      </c>
    </row>
    <row r="660" spans="1:17" x14ac:dyDescent="0.25">
      <c r="A660">
        <v>659</v>
      </c>
      <c r="B660">
        <v>194.10897700000001</v>
      </c>
      <c r="C660" s="3">
        <v>1</v>
      </c>
      <c r="P660">
        <v>1</v>
      </c>
      <c r="Q660" t="str">
        <f>CONCATENATE(C660,E660,G660,I660)</f>
        <v>1</v>
      </c>
    </row>
    <row r="661" spans="1:17" x14ac:dyDescent="0.25">
      <c r="A661">
        <v>660</v>
      </c>
      <c r="B661">
        <v>194.10200399999999</v>
      </c>
      <c r="C661" s="3">
        <v>1</v>
      </c>
      <c r="P661">
        <v>1</v>
      </c>
      <c r="Q661" t="str">
        <f>CONCATENATE(C661,E661,G661,I661)</f>
        <v>1</v>
      </c>
    </row>
    <row r="662" spans="1:17" x14ac:dyDescent="0.25">
      <c r="A662">
        <v>661</v>
      </c>
      <c r="B662">
        <v>194.10834800000001</v>
      </c>
      <c r="C662" s="3">
        <v>1</v>
      </c>
      <c r="P662">
        <v>1</v>
      </c>
      <c r="Q662" t="str">
        <f>CONCATENATE(C662,E662,G662,I662)</f>
        <v>1</v>
      </c>
    </row>
    <row r="663" spans="1:17" x14ac:dyDescent="0.25">
      <c r="A663">
        <v>662</v>
      </c>
      <c r="B663">
        <v>194.13441</v>
      </c>
      <c r="C663" s="3">
        <v>1</v>
      </c>
      <c r="P663">
        <v>1</v>
      </c>
      <c r="Q663" t="str">
        <f>CONCATENATE(C663,E663,G663,I663)</f>
        <v>1</v>
      </c>
    </row>
    <row r="664" spans="1:17" x14ac:dyDescent="0.25">
      <c r="A664">
        <v>663</v>
      </c>
      <c r="B664">
        <v>194.14615499999999</v>
      </c>
      <c r="C664" s="3">
        <v>1</v>
      </c>
      <c r="P664">
        <v>1</v>
      </c>
      <c r="Q664" t="str">
        <f>CONCATENATE(C664,E664,G664,I664)</f>
        <v>1</v>
      </c>
    </row>
    <row r="665" spans="1:17" x14ac:dyDescent="0.25">
      <c r="A665">
        <v>664</v>
      </c>
      <c r="B665">
        <v>194.12895800000001</v>
      </c>
      <c r="C665" s="3">
        <v>1</v>
      </c>
      <c r="D665">
        <v>188.016513</v>
      </c>
      <c r="E665" s="2">
        <v>2</v>
      </c>
      <c r="P665">
        <v>2</v>
      </c>
      <c r="Q665" t="str">
        <f>CONCATENATE(C665,E665,G665,I665)</f>
        <v>12</v>
      </c>
    </row>
    <row r="666" spans="1:17" x14ac:dyDescent="0.25">
      <c r="A666">
        <v>665</v>
      </c>
      <c r="B666">
        <v>194.129222</v>
      </c>
      <c r="C666" s="3">
        <v>1</v>
      </c>
      <c r="D666">
        <v>187.99894599999999</v>
      </c>
      <c r="E666" s="2">
        <v>2</v>
      </c>
      <c r="P666">
        <v>2</v>
      </c>
      <c r="Q666" t="str">
        <f>CONCATENATE(C666,E666,G666,I666)</f>
        <v>12</v>
      </c>
    </row>
    <row r="667" spans="1:17" x14ac:dyDescent="0.25">
      <c r="A667">
        <v>666</v>
      </c>
      <c r="B667">
        <v>194.129222</v>
      </c>
      <c r="C667" s="3">
        <v>1</v>
      </c>
      <c r="D667">
        <v>187.979964</v>
      </c>
      <c r="E667" s="2">
        <v>2</v>
      </c>
      <c r="P667">
        <v>2</v>
      </c>
      <c r="Q667" t="str">
        <f>CONCATENATE(C667,E667,G667,I667)</f>
        <v>12</v>
      </c>
    </row>
    <row r="668" spans="1:17" x14ac:dyDescent="0.25">
      <c r="A668">
        <v>667</v>
      </c>
      <c r="D668">
        <v>187.988719</v>
      </c>
      <c r="E668" s="2">
        <v>2</v>
      </c>
      <c r="P668">
        <v>1</v>
      </c>
      <c r="Q668" t="str">
        <f>CONCATENATE(C668,E668,G668,I668)</f>
        <v>2</v>
      </c>
    </row>
    <row r="669" spans="1:17" x14ac:dyDescent="0.25">
      <c r="A669">
        <v>668</v>
      </c>
      <c r="D669">
        <v>188.02830800000001</v>
      </c>
      <c r="E669" s="2">
        <v>2</v>
      </c>
      <c r="P669">
        <v>1</v>
      </c>
      <c r="Q669" t="str">
        <f>CONCATENATE(C669,E669,G669,I669)</f>
        <v>2</v>
      </c>
    </row>
    <row r="670" spans="1:17" x14ac:dyDescent="0.25">
      <c r="A670">
        <v>669</v>
      </c>
      <c r="D670">
        <v>188.01142400000001</v>
      </c>
      <c r="E670" s="2">
        <v>2</v>
      </c>
      <c r="F670">
        <v>191.76720299999999</v>
      </c>
      <c r="G670" s="5">
        <v>3</v>
      </c>
      <c r="P670">
        <v>2</v>
      </c>
      <c r="Q670" t="str">
        <f>CONCATENATE(C670,E670,G670,I670)</f>
        <v>23</v>
      </c>
    </row>
    <row r="671" spans="1:17" x14ac:dyDescent="0.25">
      <c r="A671">
        <v>670</v>
      </c>
      <c r="D671">
        <v>187.939742</v>
      </c>
      <c r="E671" s="2">
        <v>2</v>
      </c>
      <c r="F671">
        <v>191.78791699999999</v>
      </c>
      <c r="G671" s="5">
        <v>3</v>
      </c>
      <c r="P671">
        <v>2</v>
      </c>
      <c r="Q671" t="str">
        <f>CONCATENATE(C671,E671,G671,I671)</f>
        <v>23</v>
      </c>
    </row>
    <row r="672" spans="1:17" x14ac:dyDescent="0.25">
      <c r="A672">
        <v>671</v>
      </c>
      <c r="D672">
        <v>188.016513</v>
      </c>
      <c r="E672" s="2">
        <v>2</v>
      </c>
      <c r="F672">
        <v>191.76138600000002</v>
      </c>
      <c r="G672" s="5">
        <v>3</v>
      </c>
      <c r="H672">
        <v>188.38356999999999</v>
      </c>
      <c r="I672" s="4">
        <v>4</v>
      </c>
      <c r="P672">
        <v>3</v>
      </c>
      <c r="Q672" t="str">
        <f>CONCATENATE(C672,E672,G672,I672)</f>
        <v>234</v>
      </c>
    </row>
    <row r="673" spans="1:17" x14ac:dyDescent="0.25">
      <c r="A673">
        <v>672</v>
      </c>
      <c r="F673">
        <v>191.79825099999999</v>
      </c>
      <c r="G673" s="5">
        <v>3</v>
      </c>
      <c r="H673">
        <v>188.32825</v>
      </c>
      <c r="I673" s="4">
        <v>4</v>
      </c>
      <c r="P673">
        <v>2</v>
      </c>
      <c r="Q673" t="str">
        <f>CONCATENATE(C673,E673,G673,I673)</f>
        <v>34</v>
      </c>
    </row>
    <row r="674" spans="1:17" x14ac:dyDescent="0.25">
      <c r="A674">
        <v>673</v>
      </c>
      <c r="F674">
        <v>191.81765200000001</v>
      </c>
      <c r="G674" s="5">
        <v>3</v>
      </c>
      <c r="H674">
        <v>188.24335400000001</v>
      </c>
      <c r="I674" s="4">
        <v>4</v>
      </c>
      <c r="P674">
        <v>2</v>
      </c>
      <c r="Q674" t="str">
        <f>CONCATENATE(C674,E674,G674,I674)</f>
        <v>34</v>
      </c>
    </row>
    <row r="675" spans="1:17" x14ac:dyDescent="0.25">
      <c r="A675">
        <v>674</v>
      </c>
      <c r="F675">
        <v>191.831862</v>
      </c>
      <c r="G675" s="5">
        <v>3</v>
      </c>
      <c r="H675">
        <v>188.22851400000002</v>
      </c>
      <c r="I675" s="4">
        <v>4</v>
      </c>
      <c r="P675">
        <v>2</v>
      </c>
      <c r="Q675" t="str">
        <f>CONCATENATE(C675,E675,G675,I675)</f>
        <v>34</v>
      </c>
    </row>
    <row r="676" spans="1:17" x14ac:dyDescent="0.25">
      <c r="A676">
        <v>675</v>
      </c>
      <c r="F676">
        <v>191.860331</v>
      </c>
      <c r="G676" s="5">
        <v>3</v>
      </c>
      <c r="H676">
        <v>188.28000500000002</v>
      </c>
      <c r="I676" s="4">
        <v>4</v>
      </c>
      <c r="P676">
        <v>2</v>
      </c>
      <c r="Q676" t="str">
        <f>CONCATENATE(C676,E676,G676,I676)</f>
        <v>34</v>
      </c>
    </row>
    <row r="677" spans="1:17" x14ac:dyDescent="0.25">
      <c r="A677">
        <v>676</v>
      </c>
      <c r="F677">
        <v>191.76316700000001</v>
      </c>
      <c r="G677" s="5">
        <v>3</v>
      </c>
      <c r="H677">
        <v>188.30292</v>
      </c>
      <c r="I677" s="4">
        <v>4</v>
      </c>
      <c r="P677">
        <v>2</v>
      </c>
      <c r="Q677" t="str">
        <f>CONCATENATE(C677,E677,G677,I677)</f>
        <v>34</v>
      </c>
    </row>
    <row r="678" spans="1:17" x14ac:dyDescent="0.25">
      <c r="A678">
        <v>677</v>
      </c>
      <c r="F678">
        <v>191.76720299999999</v>
      </c>
      <c r="G678" s="5">
        <v>3</v>
      </c>
      <c r="H678">
        <v>188.35960299999999</v>
      </c>
      <c r="I678" s="4">
        <v>4</v>
      </c>
      <c r="P678">
        <v>2</v>
      </c>
      <c r="Q678" t="str">
        <f>CONCATENATE(C678,E678,G678,I678)</f>
        <v>34</v>
      </c>
    </row>
    <row r="679" spans="1:17" x14ac:dyDescent="0.25">
      <c r="A679">
        <v>678</v>
      </c>
      <c r="H679">
        <v>188.33517000000001</v>
      </c>
      <c r="I679" s="4">
        <v>4</v>
      </c>
      <c r="P679">
        <v>1</v>
      </c>
      <c r="Q679" t="str">
        <f>CONCATENATE(C679,E679,G679,I679)</f>
        <v>4</v>
      </c>
    </row>
    <row r="680" spans="1:17" x14ac:dyDescent="0.25">
      <c r="A680">
        <v>679</v>
      </c>
      <c r="H680">
        <v>188.329509</v>
      </c>
      <c r="I680" s="4">
        <v>4</v>
      </c>
      <c r="P680">
        <v>1</v>
      </c>
      <c r="Q680" t="str">
        <f>CONCATENATE(C680,E680,G680,I680)</f>
        <v>4</v>
      </c>
    </row>
    <row r="681" spans="1:17" x14ac:dyDescent="0.25">
      <c r="A681">
        <v>680</v>
      </c>
      <c r="H681">
        <v>188.38356999999999</v>
      </c>
      <c r="I681" s="4">
        <v>4</v>
      </c>
      <c r="P681">
        <v>1</v>
      </c>
      <c r="Q681" t="str">
        <f>CONCATENATE(C681,E681,G681,I681)</f>
        <v>4</v>
      </c>
    </row>
    <row r="682" spans="1:17" x14ac:dyDescent="0.25">
      <c r="A682">
        <v>681</v>
      </c>
      <c r="B682">
        <v>168.995349</v>
      </c>
      <c r="C682" s="3">
        <v>1</v>
      </c>
      <c r="P682">
        <v>1</v>
      </c>
      <c r="Q682" t="str">
        <f>CONCATENATE(C682,E682,G682,I682)</f>
        <v>1</v>
      </c>
    </row>
    <row r="683" spans="1:17" x14ac:dyDescent="0.25">
      <c r="A683">
        <v>682</v>
      </c>
      <c r="B683">
        <v>168.92686500000002</v>
      </c>
      <c r="C683" s="3">
        <v>1</v>
      </c>
      <c r="P683">
        <v>1</v>
      </c>
      <c r="Q683" t="str">
        <f>CONCATENATE(C683,E683,G683,I683)</f>
        <v>1</v>
      </c>
    </row>
    <row r="684" spans="1:17" x14ac:dyDescent="0.25">
      <c r="A684">
        <v>683</v>
      </c>
      <c r="B684">
        <v>168.90903700000001</v>
      </c>
      <c r="C684" s="3">
        <v>1</v>
      </c>
      <c r="P684">
        <v>1</v>
      </c>
      <c r="Q684" t="str">
        <f>CONCATENATE(C684,E684,G684,I684)</f>
        <v>1</v>
      </c>
    </row>
    <row r="685" spans="1:17" x14ac:dyDescent="0.25">
      <c r="A685">
        <v>684</v>
      </c>
      <c r="B685">
        <v>168.97993200000002</v>
      </c>
      <c r="C685" s="3">
        <v>1</v>
      </c>
      <c r="P685">
        <v>1</v>
      </c>
      <c r="Q685" t="str">
        <f>CONCATENATE(C685,E685,G685,I685)</f>
        <v>1</v>
      </c>
    </row>
    <row r="686" spans="1:17" x14ac:dyDescent="0.25">
      <c r="A686">
        <v>685</v>
      </c>
      <c r="B686">
        <v>169.006202</v>
      </c>
      <c r="C686" s="3">
        <v>1</v>
      </c>
      <c r="P686">
        <v>1</v>
      </c>
      <c r="Q686" t="str">
        <f>CONCATENATE(C686,E686,G686,I686)</f>
        <v>1</v>
      </c>
    </row>
    <row r="687" spans="1:17" x14ac:dyDescent="0.25">
      <c r="A687">
        <v>686</v>
      </c>
      <c r="B687">
        <v>168.90961300000001</v>
      </c>
      <c r="C687" s="3">
        <v>1</v>
      </c>
      <c r="D687">
        <v>164.91367200000002</v>
      </c>
      <c r="E687" s="2">
        <v>2</v>
      </c>
      <c r="P687">
        <v>2</v>
      </c>
      <c r="Q687" t="str">
        <f>CONCATENATE(C687,E687,G687,I687)</f>
        <v>12</v>
      </c>
    </row>
    <row r="688" spans="1:17" x14ac:dyDescent="0.25">
      <c r="A688">
        <v>687</v>
      </c>
      <c r="B688">
        <v>168.89556199999998</v>
      </c>
      <c r="C688" s="3">
        <v>1</v>
      </c>
      <c r="D688">
        <v>164.906227</v>
      </c>
      <c r="E688" s="2">
        <v>2</v>
      </c>
      <c r="P688">
        <v>2</v>
      </c>
      <c r="Q688" t="str">
        <f>CONCATENATE(C688,E688,G688,I688)</f>
        <v>12</v>
      </c>
    </row>
    <row r="689" spans="1:17" x14ac:dyDescent="0.25">
      <c r="A689">
        <v>688</v>
      </c>
      <c r="B689">
        <v>168.93698599999999</v>
      </c>
      <c r="C689" s="3">
        <v>1</v>
      </c>
      <c r="D689">
        <v>164.87549899999999</v>
      </c>
      <c r="E689" s="2">
        <v>2</v>
      </c>
      <c r="P689">
        <v>2</v>
      </c>
      <c r="Q689" t="str">
        <f>CONCATENATE(C689,E689,G689,I689)</f>
        <v>12</v>
      </c>
    </row>
    <row r="690" spans="1:17" x14ac:dyDescent="0.25">
      <c r="A690">
        <v>689</v>
      </c>
      <c r="B690">
        <v>168.995349</v>
      </c>
      <c r="C690" s="3">
        <v>1</v>
      </c>
      <c r="D690">
        <v>164.88310100000001</v>
      </c>
      <c r="E690" s="2">
        <v>2</v>
      </c>
      <c r="P690">
        <v>2</v>
      </c>
      <c r="Q690" t="str">
        <f>CONCATENATE(C690,E690,G690,I690)</f>
        <v>12</v>
      </c>
    </row>
    <row r="691" spans="1:17" x14ac:dyDescent="0.25">
      <c r="A691">
        <v>690</v>
      </c>
      <c r="D691">
        <v>164.92269099999999</v>
      </c>
      <c r="E691" s="2">
        <v>2</v>
      </c>
      <c r="P691">
        <v>1</v>
      </c>
      <c r="Q691" t="str">
        <f>CONCATENATE(C691,E691,G691,I691)</f>
        <v>2</v>
      </c>
    </row>
    <row r="692" spans="1:17" x14ac:dyDescent="0.25">
      <c r="A692">
        <v>691</v>
      </c>
      <c r="D692">
        <v>164.861761</v>
      </c>
      <c r="E692" s="2">
        <v>2</v>
      </c>
      <c r="F692">
        <v>167.28654</v>
      </c>
      <c r="G692" s="5">
        <v>3</v>
      </c>
      <c r="P692">
        <v>2</v>
      </c>
      <c r="Q692" t="str">
        <f>CONCATENATE(C692,E692,G692,I692)</f>
        <v>23</v>
      </c>
    </row>
    <row r="693" spans="1:17" x14ac:dyDescent="0.25">
      <c r="A693">
        <v>692</v>
      </c>
      <c r="D693">
        <v>164.91367200000002</v>
      </c>
      <c r="E693" s="2">
        <v>2</v>
      </c>
      <c r="F693">
        <v>167.31931400000002</v>
      </c>
      <c r="G693" s="5">
        <v>3</v>
      </c>
      <c r="H693">
        <v>165.30160000000001</v>
      </c>
      <c r="I693" s="4">
        <v>4</v>
      </c>
      <c r="P693">
        <v>3</v>
      </c>
      <c r="Q693" t="str">
        <f>CONCATENATE(C693,E693,G693,I693)</f>
        <v>234</v>
      </c>
    </row>
    <row r="694" spans="1:17" x14ac:dyDescent="0.25">
      <c r="A694">
        <v>693</v>
      </c>
      <c r="F694">
        <v>167.242965</v>
      </c>
      <c r="G694" s="5">
        <v>3</v>
      </c>
      <c r="H694">
        <v>165.256766</v>
      </c>
      <c r="I694" s="4">
        <v>4</v>
      </c>
      <c r="P694">
        <v>2</v>
      </c>
      <c r="Q694" t="str">
        <f>CONCATENATE(C694,E694,G694,I694)</f>
        <v>34</v>
      </c>
    </row>
    <row r="695" spans="1:17" x14ac:dyDescent="0.25">
      <c r="A695">
        <v>694</v>
      </c>
      <c r="F695">
        <v>167.25596899999999</v>
      </c>
      <c r="G695" s="5">
        <v>3</v>
      </c>
      <c r="H695">
        <v>165.2123</v>
      </c>
      <c r="I695" s="4">
        <v>4</v>
      </c>
      <c r="P695">
        <v>2</v>
      </c>
      <c r="Q695" t="str">
        <f>CONCATENATE(C695,E695,G695,I695)</f>
        <v>34</v>
      </c>
    </row>
    <row r="696" spans="1:17" x14ac:dyDescent="0.25">
      <c r="A696">
        <v>695</v>
      </c>
      <c r="F696">
        <v>167.284966</v>
      </c>
      <c r="G696" s="5">
        <v>3</v>
      </c>
      <c r="H696">
        <v>165.225776</v>
      </c>
      <c r="I696" s="4">
        <v>4</v>
      </c>
      <c r="P696">
        <v>2</v>
      </c>
      <c r="Q696" t="str">
        <f>CONCATENATE(C696,E696,G696,I696)</f>
        <v>34</v>
      </c>
    </row>
    <row r="697" spans="1:17" x14ac:dyDescent="0.25">
      <c r="A697">
        <v>696</v>
      </c>
      <c r="F697">
        <v>167.348206</v>
      </c>
      <c r="G697" s="5">
        <v>3</v>
      </c>
      <c r="H697">
        <v>165.30694800000001</v>
      </c>
      <c r="I697" s="4">
        <v>4</v>
      </c>
      <c r="P697">
        <v>2</v>
      </c>
      <c r="Q697" t="str">
        <f>CONCATENATE(C697,E697,G697,I697)</f>
        <v>34</v>
      </c>
    </row>
    <row r="698" spans="1:17" x14ac:dyDescent="0.25">
      <c r="A698">
        <v>697</v>
      </c>
      <c r="F698">
        <v>167.33766400000002</v>
      </c>
      <c r="G698" s="5">
        <v>3</v>
      </c>
      <c r="H698">
        <v>165.29698500000001</v>
      </c>
      <c r="I698" s="4">
        <v>4</v>
      </c>
      <c r="P698">
        <v>2</v>
      </c>
      <c r="Q698" t="str">
        <f>CONCATENATE(C698,E698,G698,I698)</f>
        <v>34</v>
      </c>
    </row>
    <row r="699" spans="1:17" x14ac:dyDescent="0.25">
      <c r="A699">
        <v>698</v>
      </c>
      <c r="F699">
        <v>167.28654</v>
      </c>
      <c r="G699" s="5">
        <v>3</v>
      </c>
      <c r="H699">
        <v>165.314132</v>
      </c>
      <c r="I699" s="4">
        <v>4</v>
      </c>
      <c r="P699">
        <v>2</v>
      </c>
      <c r="Q699" t="str">
        <f>CONCATENATE(C699,E699,G699,I699)</f>
        <v>34</v>
      </c>
    </row>
    <row r="700" spans="1:17" x14ac:dyDescent="0.25">
      <c r="A700">
        <v>699</v>
      </c>
      <c r="H700">
        <v>165.38088500000001</v>
      </c>
      <c r="I700" s="4">
        <v>4</v>
      </c>
      <c r="P700">
        <v>1</v>
      </c>
      <c r="Q700" t="str">
        <f>CONCATENATE(C700,E700,G700,I700)</f>
        <v>4</v>
      </c>
    </row>
    <row r="701" spans="1:17" x14ac:dyDescent="0.25">
      <c r="A701">
        <v>700</v>
      </c>
      <c r="H701">
        <v>165.30160000000001</v>
      </c>
      <c r="I701" s="4">
        <v>4</v>
      </c>
      <c r="P701">
        <v>1</v>
      </c>
      <c r="Q701" t="str">
        <f>CONCATENATE(C701,E701,G701,I701)</f>
        <v>4</v>
      </c>
    </row>
    <row r="702" spans="1:17" x14ac:dyDescent="0.25">
      <c r="A702">
        <v>701</v>
      </c>
      <c r="P702">
        <v>0</v>
      </c>
      <c r="Q702" t="str">
        <f>CONCATENATE(C702,E702,G702,I702)</f>
        <v/>
      </c>
    </row>
    <row r="703" spans="1:17" x14ac:dyDescent="0.25">
      <c r="A703">
        <v>702</v>
      </c>
      <c r="B703">
        <v>150.00895</v>
      </c>
      <c r="C703" s="3">
        <v>1</v>
      </c>
      <c r="P703">
        <v>1</v>
      </c>
      <c r="Q703" t="str">
        <f>CONCATENATE(C703,E703,G703,I703)</f>
        <v>1</v>
      </c>
    </row>
    <row r="704" spans="1:17" x14ac:dyDescent="0.25">
      <c r="A704">
        <v>703</v>
      </c>
      <c r="B704">
        <v>150.00895</v>
      </c>
      <c r="C704" s="3">
        <v>1</v>
      </c>
      <c r="P704">
        <v>1</v>
      </c>
      <c r="Q704" t="str">
        <f>CONCATENATE(C704,E704,G704,I704)</f>
        <v>1</v>
      </c>
    </row>
    <row r="705" spans="1:17" x14ac:dyDescent="0.25">
      <c r="A705">
        <v>704</v>
      </c>
      <c r="B705">
        <v>150.00895</v>
      </c>
      <c r="C705" s="3">
        <v>1</v>
      </c>
      <c r="P705">
        <v>1</v>
      </c>
      <c r="Q705" t="str">
        <f>CONCATENATE(C705,E705,G705,I705)</f>
        <v>1</v>
      </c>
    </row>
    <row r="706" spans="1:17" x14ac:dyDescent="0.25">
      <c r="A706">
        <v>705</v>
      </c>
      <c r="B706">
        <v>150.00895</v>
      </c>
      <c r="C706" s="3">
        <v>1</v>
      </c>
      <c r="P706">
        <v>1</v>
      </c>
      <c r="Q706" t="str">
        <f>CONCATENATE(C706,E706,G706,I706)</f>
        <v>1</v>
      </c>
    </row>
    <row r="707" spans="1:17" x14ac:dyDescent="0.25">
      <c r="A707">
        <v>706</v>
      </c>
      <c r="B707">
        <v>150.00895</v>
      </c>
      <c r="C707" s="3">
        <v>1</v>
      </c>
      <c r="P707">
        <v>1</v>
      </c>
      <c r="Q707" t="str">
        <f>CONCATENATE(C707,E707,G707,I707)</f>
        <v>1</v>
      </c>
    </row>
    <row r="708" spans="1:17" x14ac:dyDescent="0.25">
      <c r="A708">
        <v>707</v>
      </c>
      <c r="B708">
        <v>150.00895</v>
      </c>
      <c r="C708" s="3">
        <v>1</v>
      </c>
      <c r="D708">
        <v>134.62342100000001</v>
      </c>
      <c r="E708" s="2">
        <v>2</v>
      </c>
      <c r="P708">
        <v>2</v>
      </c>
      <c r="Q708" t="str">
        <f>CONCATENATE(C708,E708,G708,I708)</f>
        <v>12</v>
      </c>
    </row>
    <row r="709" spans="1:17" x14ac:dyDescent="0.25">
      <c r="A709">
        <v>708</v>
      </c>
      <c r="B709">
        <v>150.00895</v>
      </c>
      <c r="C709" s="3">
        <v>1</v>
      </c>
      <c r="D709">
        <v>134.61985800000002</v>
      </c>
      <c r="E709" s="2">
        <v>2</v>
      </c>
      <c r="P709">
        <v>2</v>
      </c>
      <c r="Q709" t="str">
        <f>CONCATENATE(C709,E709,G709,I709)</f>
        <v>12</v>
      </c>
    </row>
    <row r="710" spans="1:17" x14ac:dyDescent="0.25">
      <c r="A710">
        <v>709</v>
      </c>
      <c r="B710">
        <v>150.00895</v>
      </c>
      <c r="C710" s="3">
        <v>1</v>
      </c>
      <c r="D710">
        <v>134.61938500000002</v>
      </c>
      <c r="E710" s="2">
        <v>2</v>
      </c>
      <c r="P710">
        <v>2</v>
      </c>
      <c r="Q710" t="str">
        <f>CONCATENATE(C710,E710,G710,I710)</f>
        <v>12</v>
      </c>
    </row>
    <row r="711" spans="1:17" x14ac:dyDescent="0.25">
      <c r="A711">
        <v>710</v>
      </c>
      <c r="D711">
        <v>134.66909800000002</v>
      </c>
      <c r="E711" s="2">
        <v>2</v>
      </c>
      <c r="P711">
        <v>1</v>
      </c>
      <c r="Q711" t="str">
        <f>CONCATENATE(C711,E711,G711,I711)</f>
        <v>2</v>
      </c>
    </row>
    <row r="712" spans="1:17" x14ac:dyDescent="0.25">
      <c r="A712">
        <v>711</v>
      </c>
      <c r="D712">
        <v>134.79646300000002</v>
      </c>
      <c r="E712" s="2">
        <v>2</v>
      </c>
      <c r="P712">
        <v>1</v>
      </c>
      <c r="Q712" t="str">
        <f>CONCATENATE(C712,E712,G712,I712)</f>
        <v>2</v>
      </c>
    </row>
    <row r="713" spans="1:17" x14ac:dyDescent="0.25">
      <c r="A713">
        <v>712</v>
      </c>
      <c r="D713">
        <v>134.62342100000001</v>
      </c>
      <c r="E713" s="2">
        <v>2</v>
      </c>
      <c r="F713">
        <v>136.62193300000001</v>
      </c>
      <c r="G713" s="5">
        <v>3</v>
      </c>
      <c r="P713">
        <v>2</v>
      </c>
      <c r="Q713" t="str">
        <f>CONCATENATE(C713,E713,G713,I713)</f>
        <v>23</v>
      </c>
    </row>
    <row r="714" spans="1:17" x14ac:dyDescent="0.25">
      <c r="A714">
        <v>713</v>
      </c>
      <c r="F714">
        <v>136.62193300000001</v>
      </c>
      <c r="G714" s="5">
        <v>3</v>
      </c>
      <c r="P714">
        <v>1</v>
      </c>
      <c r="Q714" t="str">
        <f>CONCATENATE(C714,E714,G714,I714)</f>
        <v>3</v>
      </c>
    </row>
    <row r="715" spans="1:17" x14ac:dyDescent="0.25">
      <c r="A715">
        <v>714</v>
      </c>
      <c r="F715">
        <v>136.62193300000001</v>
      </c>
      <c r="G715" s="5">
        <v>3</v>
      </c>
      <c r="H715">
        <v>134.05597700000001</v>
      </c>
      <c r="I715" s="4">
        <v>4</v>
      </c>
      <c r="P715">
        <v>2</v>
      </c>
      <c r="Q715" t="str">
        <f>CONCATENATE(C715,E715,G715,I715)</f>
        <v>34</v>
      </c>
    </row>
    <row r="716" spans="1:17" x14ac:dyDescent="0.25">
      <c r="A716">
        <v>715</v>
      </c>
      <c r="F716">
        <v>136.62193300000001</v>
      </c>
      <c r="G716" s="5">
        <v>3</v>
      </c>
      <c r="H716">
        <v>133.96973800000001</v>
      </c>
      <c r="I716" s="4">
        <v>4</v>
      </c>
      <c r="P716">
        <v>2</v>
      </c>
      <c r="Q716" t="str">
        <f>CONCATENATE(C716,E716,G716,I716)</f>
        <v>34</v>
      </c>
    </row>
    <row r="717" spans="1:17" x14ac:dyDescent="0.25">
      <c r="A717">
        <v>716</v>
      </c>
      <c r="F717">
        <v>136.62193300000001</v>
      </c>
      <c r="G717" s="5">
        <v>3</v>
      </c>
      <c r="H717">
        <v>134.01366000000002</v>
      </c>
      <c r="I717" s="4">
        <v>4</v>
      </c>
      <c r="P717">
        <v>2</v>
      </c>
      <c r="Q717" t="str">
        <f>CONCATENATE(C717,E717,G717,I717)</f>
        <v>34</v>
      </c>
    </row>
    <row r="718" spans="1:17" x14ac:dyDescent="0.25">
      <c r="A718">
        <v>717</v>
      </c>
      <c r="F718">
        <v>136.62193300000001</v>
      </c>
      <c r="G718" s="5">
        <v>3</v>
      </c>
      <c r="H718">
        <v>134.08535800000001</v>
      </c>
      <c r="I718" s="4">
        <v>4</v>
      </c>
      <c r="P718">
        <v>2</v>
      </c>
      <c r="Q718" t="str">
        <f>CONCATENATE(C718,E718,G718,I718)</f>
        <v>34</v>
      </c>
    </row>
    <row r="719" spans="1:17" x14ac:dyDescent="0.25">
      <c r="A719">
        <v>718</v>
      </c>
      <c r="F719">
        <v>136.62193300000001</v>
      </c>
      <c r="G719" s="5">
        <v>3</v>
      </c>
      <c r="H719">
        <v>134.00465400000002</v>
      </c>
      <c r="I719" s="4">
        <v>4</v>
      </c>
      <c r="P719">
        <v>2</v>
      </c>
      <c r="Q719" t="str">
        <f>CONCATENATE(C719,E719,G719,I719)</f>
        <v>34</v>
      </c>
    </row>
    <row r="720" spans="1:17" x14ac:dyDescent="0.25">
      <c r="A720">
        <v>719</v>
      </c>
      <c r="F720">
        <v>136.62193300000001</v>
      </c>
      <c r="G720" s="5">
        <v>3</v>
      </c>
      <c r="H720">
        <v>134.01790199999999</v>
      </c>
      <c r="I720" s="4">
        <v>4</v>
      </c>
      <c r="P720">
        <v>2</v>
      </c>
      <c r="Q720" t="str">
        <f>CONCATENATE(C720,E720,G720,I720)</f>
        <v>34</v>
      </c>
    </row>
    <row r="721" spans="1:17" x14ac:dyDescent="0.25">
      <c r="A721">
        <v>720</v>
      </c>
      <c r="H721">
        <v>134.05597700000001</v>
      </c>
      <c r="I721" s="4">
        <v>4</v>
      </c>
      <c r="P721">
        <v>1</v>
      </c>
      <c r="Q721" t="str">
        <f>CONCATENATE(C721,E721,G721,I721)</f>
        <v>4</v>
      </c>
    </row>
    <row r="722" spans="1:17" x14ac:dyDescent="0.25">
      <c r="A722">
        <v>721</v>
      </c>
      <c r="P722">
        <v>0</v>
      </c>
      <c r="Q722" t="str">
        <f>CONCATENATE(C722,E722,G722,I722)</f>
        <v/>
      </c>
    </row>
    <row r="723" spans="1:17" x14ac:dyDescent="0.25">
      <c r="A723">
        <v>722</v>
      </c>
      <c r="P723">
        <v>0</v>
      </c>
      <c r="Q723" t="str">
        <f>CONCATENATE(C723,E723,G723,I723)</f>
        <v/>
      </c>
    </row>
    <row r="724" spans="1:17" x14ac:dyDescent="0.25">
      <c r="A724">
        <v>723</v>
      </c>
      <c r="B724">
        <v>113.062927</v>
      </c>
      <c r="C724" s="3">
        <v>1</v>
      </c>
      <c r="P724">
        <v>1</v>
      </c>
      <c r="Q724" t="str">
        <f>CONCATENATE(C724,E724,G724,I724)</f>
        <v>1</v>
      </c>
    </row>
    <row r="725" spans="1:17" x14ac:dyDescent="0.25">
      <c r="A725">
        <v>724</v>
      </c>
      <c r="B725">
        <v>113.04952600000001</v>
      </c>
      <c r="C725" s="3">
        <v>1</v>
      </c>
      <c r="P725">
        <v>1</v>
      </c>
      <c r="Q725" t="str">
        <f>CONCATENATE(C725,E725,G725,I725)</f>
        <v>1</v>
      </c>
    </row>
    <row r="726" spans="1:17" x14ac:dyDescent="0.25">
      <c r="A726">
        <v>725</v>
      </c>
      <c r="B726">
        <v>113.067688</v>
      </c>
      <c r="C726" s="3">
        <v>1</v>
      </c>
      <c r="P726">
        <v>1</v>
      </c>
      <c r="Q726" t="str">
        <f>CONCATENATE(C726,E726,G726,I726)</f>
        <v>1</v>
      </c>
    </row>
    <row r="727" spans="1:17" x14ac:dyDescent="0.25">
      <c r="A727">
        <v>726</v>
      </c>
      <c r="B727">
        <v>113.075344</v>
      </c>
      <c r="C727" s="3">
        <v>1</v>
      </c>
      <c r="D727">
        <v>109.13398700000002</v>
      </c>
      <c r="E727" s="2">
        <v>2</v>
      </c>
      <c r="P727">
        <v>2</v>
      </c>
      <c r="Q727" t="str">
        <f>CONCATENATE(C727,E727,G727,I727)</f>
        <v>12</v>
      </c>
    </row>
    <row r="728" spans="1:17" x14ac:dyDescent="0.25">
      <c r="A728">
        <v>727</v>
      </c>
      <c r="B728">
        <v>113.067013</v>
      </c>
      <c r="C728" s="3">
        <v>1</v>
      </c>
      <c r="D728">
        <v>109.12400400000001</v>
      </c>
      <c r="E728" s="2">
        <v>2</v>
      </c>
      <c r="P728">
        <v>2</v>
      </c>
      <c r="Q728" t="str">
        <f>CONCATENATE(C728,E728,G728,I728)</f>
        <v>12</v>
      </c>
    </row>
    <row r="729" spans="1:17" x14ac:dyDescent="0.25">
      <c r="A729">
        <v>728</v>
      </c>
      <c r="B729">
        <v>113.07896400000001</v>
      </c>
      <c r="C729" s="3">
        <v>1</v>
      </c>
      <c r="D729">
        <v>109.138744</v>
      </c>
      <c r="E729" s="2">
        <v>2</v>
      </c>
      <c r="P729">
        <v>2</v>
      </c>
      <c r="Q729" t="str">
        <f>CONCATENATE(C729,E729,G729,I729)</f>
        <v>12</v>
      </c>
    </row>
    <row r="730" spans="1:17" x14ac:dyDescent="0.25">
      <c r="A730">
        <v>729</v>
      </c>
      <c r="B730">
        <v>113.116882</v>
      </c>
      <c r="C730" s="3">
        <v>1</v>
      </c>
      <c r="D730">
        <v>109.1045</v>
      </c>
      <c r="E730" s="2">
        <v>2</v>
      </c>
      <c r="P730">
        <v>2</v>
      </c>
      <c r="Q730" t="str">
        <f>CONCATENATE(C730,E730,G730,I730)</f>
        <v>12</v>
      </c>
    </row>
    <row r="731" spans="1:17" x14ac:dyDescent="0.25">
      <c r="A731">
        <v>730</v>
      </c>
      <c r="B731">
        <v>113.062927</v>
      </c>
      <c r="C731" s="3">
        <v>1</v>
      </c>
      <c r="D731">
        <v>109.10062000000001</v>
      </c>
      <c r="E731" s="2">
        <v>2</v>
      </c>
      <c r="P731">
        <v>2</v>
      </c>
      <c r="Q731" t="str">
        <f>CONCATENATE(C731,E731,G731,I731)</f>
        <v>12</v>
      </c>
    </row>
    <row r="732" spans="1:17" x14ac:dyDescent="0.25">
      <c r="A732">
        <v>731</v>
      </c>
      <c r="D732">
        <v>109.106415</v>
      </c>
      <c r="E732" s="2">
        <v>2</v>
      </c>
      <c r="P732">
        <v>1</v>
      </c>
      <c r="Q732" t="str">
        <f>CONCATENATE(C732,E732,G732,I732)</f>
        <v>2</v>
      </c>
    </row>
    <row r="733" spans="1:17" x14ac:dyDescent="0.25">
      <c r="A733">
        <v>732</v>
      </c>
      <c r="D733">
        <v>109.13398700000002</v>
      </c>
      <c r="E733" s="2">
        <v>2</v>
      </c>
      <c r="P733">
        <v>1</v>
      </c>
      <c r="Q733" t="str">
        <f>CONCATENATE(C733,E733,G733,I733)</f>
        <v>2</v>
      </c>
    </row>
    <row r="734" spans="1:17" x14ac:dyDescent="0.25">
      <c r="A734">
        <v>733</v>
      </c>
      <c r="F734">
        <v>109.015209</v>
      </c>
      <c r="G734" s="5">
        <v>3</v>
      </c>
      <c r="H734">
        <v>107.72615400000001</v>
      </c>
      <c r="I734" s="4">
        <v>4</v>
      </c>
      <c r="P734">
        <v>2</v>
      </c>
      <c r="Q734" t="str">
        <f>CONCATENATE(C734,E734,G734,I734)</f>
        <v>34</v>
      </c>
    </row>
    <row r="735" spans="1:17" x14ac:dyDescent="0.25">
      <c r="A735">
        <v>734</v>
      </c>
      <c r="F735">
        <v>109.06528900000001</v>
      </c>
      <c r="G735" s="5">
        <v>3</v>
      </c>
      <c r="H735">
        <v>107.692993</v>
      </c>
      <c r="I735" s="4">
        <v>4</v>
      </c>
      <c r="P735">
        <v>2</v>
      </c>
      <c r="Q735" t="str">
        <f>CONCATENATE(C735,E735,G735,I735)</f>
        <v>34</v>
      </c>
    </row>
    <row r="736" spans="1:17" x14ac:dyDescent="0.25">
      <c r="A736">
        <v>735</v>
      </c>
      <c r="F736">
        <v>109.12845200000001</v>
      </c>
      <c r="G736" s="5">
        <v>3</v>
      </c>
      <c r="H736">
        <v>107.717567</v>
      </c>
      <c r="I736" s="4">
        <v>4</v>
      </c>
      <c r="P736">
        <v>2</v>
      </c>
      <c r="Q736" t="str">
        <f>CONCATENATE(C736,E736,G736,I736)</f>
        <v>34</v>
      </c>
    </row>
    <row r="737" spans="1:17" x14ac:dyDescent="0.25">
      <c r="A737">
        <v>736</v>
      </c>
      <c r="F737">
        <v>109.052818</v>
      </c>
      <c r="G737" s="5">
        <v>3</v>
      </c>
      <c r="H737">
        <v>107.72972100000001</v>
      </c>
      <c r="I737" s="4">
        <v>4</v>
      </c>
      <c r="P737">
        <v>2</v>
      </c>
      <c r="Q737" t="str">
        <f>CONCATENATE(C737,E737,G737,I737)</f>
        <v>34</v>
      </c>
    </row>
    <row r="738" spans="1:17" x14ac:dyDescent="0.25">
      <c r="A738">
        <v>737</v>
      </c>
      <c r="F738">
        <v>109.062286</v>
      </c>
      <c r="G738" s="5">
        <v>3</v>
      </c>
      <c r="H738">
        <v>107.65978200000001</v>
      </c>
      <c r="I738" s="4">
        <v>4</v>
      </c>
      <c r="P738">
        <v>2</v>
      </c>
      <c r="Q738" t="str">
        <f>CONCATENATE(C738,E738,G738,I738)</f>
        <v>34</v>
      </c>
    </row>
    <row r="739" spans="1:17" x14ac:dyDescent="0.25">
      <c r="A739">
        <v>738</v>
      </c>
      <c r="F739">
        <v>109.07335700000002</v>
      </c>
      <c r="G739" s="5">
        <v>3</v>
      </c>
      <c r="H739">
        <v>107.69278700000001</v>
      </c>
      <c r="I739" s="4">
        <v>4</v>
      </c>
      <c r="P739">
        <v>2</v>
      </c>
      <c r="Q739" t="str">
        <f>CONCATENATE(C739,E739,G739,I739)</f>
        <v>34</v>
      </c>
    </row>
    <row r="740" spans="1:17" x14ac:dyDescent="0.25">
      <c r="A740">
        <v>739</v>
      </c>
      <c r="F740">
        <v>108.98970800000001</v>
      </c>
      <c r="G740" s="5">
        <v>3</v>
      </c>
      <c r="H740">
        <v>107.70002700000001</v>
      </c>
      <c r="I740" s="4">
        <v>4</v>
      </c>
      <c r="P740">
        <v>2</v>
      </c>
      <c r="Q740" t="str">
        <f>CONCATENATE(C740,E740,G740,I740)</f>
        <v>34</v>
      </c>
    </row>
    <row r="741" spans="1:17" x14ac:dyDescent="0.25">
      <c r="A741">
        <v>740</v>
      </c>
      <c r="F741">
        <v>109.015209</v>
      </c>
      <c r="G741" s="5">
        <v>3</v>
      </c>
      <c r="H741">
        <v>107.71384</v>
      </c>
      <c r="I741" s="4">
        <v>4</v>
      </c>
      <c r="P741">
        <v>2</v>
      </c>
      <c r="Q741" t="str">
        <f>CONCATENATE(C741,E741,G741,I741)</f>
        <v>34</v>
      </c>
    </row>
    <row r="742" spans="1:17" x14ac:dyDescent="0.25">
      <c r="A742">
        <v>741</v>
      </c>
      <c r="H742">
        <v>107.72615400000001</v>
      </c>
      <c r="I742" s="4">
        <v>4</v>
      </c>
      <c r="P742">
        <v>1</v>
      </c>
      <c r="Q742" t="str">
        <f>CONCATENATE(C742,E742,G742,I742)</f>
        <v>4</v>
      </c>
    </row>
    <row r="743" spans="1:17" x14ac:dyDescent="0.25">
      <c r="A743">
        <v>742</v>
      </c>
      <c r="P743">
        <v>0</v>
      </c>
      <c r="Q743" t="str">
        <f>CONCATENATE(C743,E743,G743,I743)</f>
        <v/>
      </c>
    </row>
    <row r="744" spans="1:17" x14ac:dyDescent="0.25">
      <c r="A744">
        <v>743</v>
      </c>
      <c r="B744">
        <v>87.585184000000012</v>
      </c>
      <c r="C744" s="3">
        <v>1</v>
      </c>
      <c r="P744">
        <v>1</v>
      </c>
      <c r="Q744" t="str">
        <f>CONCATENATE(C744,E744,G744,I744)</f>
        <v>1</v>
      </c>
    </row>
    <row r="745" spans="1:17" x14ac:dyDescent="0.25">
      <c r="A745">
        <v>744</v>
      </c>
      <c r="B745">
        <v>87.49610100000001</v>
      </c>
      <c r="C745" s="3">
        <v>1</v>
      </c>
      <c r="P745">
        <v>1</v>
      </c>
      <c r="Q745" t="str">
        <f>CONCATENATE(C745,E745,G745,I745)</f>
        <v>1</v>
      </c>
    </row>
    <row r="746" spans="1:17" x14ac:dyDescent="0.25">
      <c r="A746">
        <v>745</v>
      </c>
      <c r="B746">
        <v>87.549955000000011</v>
      </c>
      <c r="C746" s="3">
        <v>1</v>
      </c>
      <c r="P746">
        <v>1</v>
      </c>
      <c r="Q746" t="str">
        <f>CONCATENATE(C746,E746,G746,I746)</f>
        <v>1</v>
      </c>
    </row>
    <row r="747" spans="1:17" x14ac:dyDescent="0.25">
      <c r="A747">
        <v>746</v>
      </c>
      <c r="B747">
        <v>87.549385000000001</v>
      </c>
      <c r="C747" s="3">
        <v>1</v>
      </c>
      <c r="D747">
        <v>83.959755000000001</v>
      </c>
      <c r="E747" s="2">
        <v>2</v>
      </c>
      <c r="P747">
        <v>2</v>
      </c>
      <c r="Q747" t="str">
        <f>CONCATENATE(C747,E747,G747,I747)</f>
        <v>12</v>
      </c>
    </row>
    <row r="748" spans="1:17" x14ac:dyDescent="0.25">
      <c r="A748">
        <v>747</v>
      </c>
      <c r="B748">
        <v>87.502413000000004</v>
      </c>
      <c r="C748" s="3">
        <v>1</v>
      </c>
      <c r="D748">
        <v>83.968911000000006</v>
      </c>
      <c r="E748" s="2">
        <v>2</v>
      </c>
      <c r="P748">
        <v>2</v>
      </c>
      <c r="Q748" t="str">
        <f>CONCATENATE(C748,E748,G748,I748)</f>
        <v>12</v>
      </c>
    </row>
    <row r="749" spans="1:17" x14ac:dyDescent="0.25">
      <c r="A749">
        <v>748</v>
      </c>
      <c r="B749">
        <v>87.503811000000013</v>
      </c>
      <c r="C749" s="3">
        <v>1</v>
      </c>
      <c r="D749">
        <v>83.966066000000012</v>
      </c>
      <c r="E749" s="2">
        <v>2</v>
      </c>
      <c r="P749">
        <v>2</v>
      </c>
      <c r="Q749" t="str">
        <f>CONCATENATE(C749,E749,G749,I749)</f>
        <v>12</v>
      </c>
    </row>
    <row r="750" spans="1:17" x14ac:dyDescent="0.25">
      <c r="A750">
        <v>749</v>
      </c>
      <c r="B750">
        <v>87.585184000000012</v>
      </c>
      <c r="C750" s="3">
        <v>1</v>
      </c>
      <c r="D750">
        <v>83.963067000000009</v>
      </c>
      <c r="E750" s="2">
        <v>2</v>
      </c>
      <c r="P750">
        <v>2</v>
      </c>
      <c r="Q750" t="str">
        <f>CONCATENATE(C750,E750,G750,I750)</f>
        <v>12</v>
      </c>
    </row>
    <row r="751" spans="1:17" x14ac:dyDescent="0.25">
      <c r="A751">
        <v>750</v>
      </c>
      <c r="D751">
        <v>83.982723000000007</v>
      </c>
      <c r="E751" s="2">
        <v>2</v>
      </c>
      <c r="P751">
        <v>1</v>
      </c>
      <c r="Q751" t="str">
        <f>CONCATENATE(C751,E751,G751,I751)</f>
        <v>2</v>
      </c>
    </row>
    <row r="752" spans="1:17" x14ac:dyDescent="0.25">
      <c r="A752">
        <v>751</v>
      </c>
      <c r="D752">
        <v>83.951064000000002</v>
      </c>
      <c r="E752" s="2">
        <v>2</v>
      </c>
      <c r="P752">
        <v>1</v>
      </c>
      <c r="Q752" t="str">
        <f>CONCATENATE(C752,E752,G752,I752)</f>
        <v>2</v>
      </c>
    </row>
    <row r="753" spans="1:17" x14ac:dyDescent="0.25">
      <c r="A753">
        <v>752</v>
      </c>
      <c r="D753">
        <v>83.959755000000001</v>
      </c>
      <c r="E753" s="2">
        <v>2</v>
      </c>
      <c r="P753">
        <v>1</v>
      </c>
      <c r="Q753" t="str">
        <f>CONCATENATE(C753,E753,G753,I753)</f>
        <v>2</v>
      </c>
    </row>
    <row r="754" spans="1:17" x14ac:dyDescent="0.25">
      <c r="A754">
        <v>753</v>
      </c>
      <c r="F754">
        <v>83.209590000000006</v>
      </c>
      <c r="G754" s="5">
        <v>3</v>
      </c>
      <c r="P754">
        <v>1</v>
      </c>
      <c r="Q754" t="str">
        <f>CONCATENATE(C754,E754,G754,I754)</f>
        <v>3</v>
      </c>
    </row>
    <row r="755" spans="1:17" x14ac:dyDescent="0.25">
      <c r="A755">
        <v>754</v>
      </c>
      <c r="F755">
        <v>83.189260000000004</v>
      </c>
      <c r="G755" s="5">
        <v>3</v>
      </c>
      <c r="H755">
        <v>81.869887000000006</v>
      </c>
      <c r="I755" s="4">
        <v>4</v>
      </c>
      <c r="P755">
        <v>2</v>
      </c>
      <c r="Q755" t="str">
        <f>CONCATENATE(C755,E755,G755,I755)</f>
        <v>34</v>
      </c>
    </row>
    <row r="756" spans="1:17" x14ac:dyDescent="0.25">
      <c r="A756">
        <v>755</v>
      </c>
      <c r="F756">
        <v>83.162203000000005</v>
      </c>
      <c r="G756" s="5">
        <v>3</v>
      </c>
      <c r="H756">
        <v>81.869782000000001</v>
      </c>
      <c r="I756" s="4">
        <v>4</v>
      </c>
      <c r="P756">
        <v>2</v>
      </c>
      <c r="Q756" t="str">
        <f>CONCATENATE(C756,E756,G756,I756)</f>
        <v>34</v>
      </c>
    </row>
    <row r="757" spans="1:17" x14ac:dyDescent="0.25">
      <c r="A757">
        <v>756</v>
      </c>
      <c r="F757">
        <v>83.176171000000011</v>
      </c>
      <c r="G757" s="5">
        <v>3</v>
      </c>
      <c r="H757">
        <v>81.917842000000007</v>
      </c>
      <c r="I757" s="4">
        <v>4</v>
      </c>
      <c r="P757">
        <v>2</v>
      </c>
      <c r="Q757" t="str">
        <f>CONCATENATE(C757,E757,G757,I757)</f>
        <v>34</v>
      </c>
    </row>
    <row r="758" spans="1:17" x14ac:dyDescent="0.25">
      <c r="A758">
        <v>757</v>
      </c>
      <c r="F758">
        <v>83.207158000000007</v>
      </c>
      <c r="G758" s="5">
        <v>3</v>
      </c>
      <c r="H758">
        <v>81.831243000000001</v>
      </c>
      <c r="I758" s="4">
        <v>4</v>
      </c>
      <c r="P758">
        <v>2</v>
      </c>
      <c r="Q758" t="str">
        <f>CONCATENATE(C758,E758,G758,I758)</f>
        <v>34</v>
      </c>
    </row>
    <row r="759" spans="1:17" x14ac:dyDescent="0.25">
      <c r="A759">
        <v>758</v>
      </c>
      <c r="F759">
        <v>83.241664000000014</v>
      </c>
      <c r="G759" s="5">
        <v>3</v>
      </c>
      <c r="H759">
        <v>81.874387000000013</v>
      </c>
      <c r="I759" s="4">
        <v>4</v>
      </c>
      <c r="P759">
        <v>2</v>
      </c>
      <c r="Q759" t="str">
        <f>CONCATENATE(C759,E759,G759,I759)</f>
        <v>34</v>
      </c>
    </row>
    <row r="760" spans="1:17" x14ac:dyDescent="0.25">
      <c r="A760">
        <v>759</v>
      </c>
      <c r="F760">
        <v>83.172135000000011</v>
      </c>
      <c r="G760" s="5">
        <v>3</v>
      </c>
      <c r="H760">
        <v>81.868179000000012</v>
      </c>
      <c r="I760" s="4">
        <v>4</v>
      </c>
      <c r="P760">
        <v>2</v>
      </c>
      <c r="Q760" t="str">
        <f>CONCATENATE(C760,E760,G760,I760)</f>
        <v>34</v>
      </c>
    </row>
    <row r="761" spans="1:17" x14ac:dyDescent="0.25">
      <c r="A761">
        <v>760</v>
      </c>
      <c r="F761">
        <v>83.077208000000013</v>
      </c>
      <c r="G761" s="5">
        <v>3</v>
      </c>
      <c r="H761">
        <v>81.875216000000009</v>
      </c>
      <c r="I761" s="4">
        <v>4</v>
      </c>
      <c r="P761">
        <v>2</v>
      </c>
      <c r="Q761" t="str">
        <f>CONCATENATE(C761,E761,G761,I761)</f>
        <v>34</v>
      </c>
    </row>
    <row r="762" spans="1:17" x14ac:dyDescent="0.25">
      <c r="A762">
        <v>761</v>
      </c>
      <c r="F762">
        <v>83.209590000000006</v>
      </c>
      <c r="G762" s="5">
        <v>3</v>
      </c>
      <c r="H762">
        <v>81.832226000000006</v>
      </c>
      <c r="I762" s="4">
        <v>4</v>
      </c>
      <c r="P762">
        <v>2</v>
      </c>
      <c r="Q762" t="str">
        <f>CONCATENATE(C762,E762,G762,I762)</f>
        <v>34</v>
      </c>
    </row>
    <row r="763" spans="1:17" x14ac:dyDescent="0.25">
      <c r="A763">
        <v>762</v>
      </c>
      <c r="B763">
        <v>66.226341000000019</v>
      </c>
      <c r="C763" s="3">
        <v>1</v>
      </c>
      <c r="H763">
        <v>81.869887000000006</v>
      </c>
      <c r="I763" s="4">
        <v>4</v>
      </c>
      <c r="P763">
        <v>2</v>
      </c>
      <c r="Q763" t="str">
        <f>CONCATENATE(C763,E763,G763,I763)</f>
        <v>14</v>
      </c>
    </row>
    <row r="764" spans="1:17" x14ac:dyDescent="0.25">
      <c r="A764">
        <v>763</v>
      </c>
      <c r="B764">
        <v>66.318409000000003</v>
      </c>
      <c r="C764" s="3">
        <v>1</v>
      </c>
      <c r="P764">
        <v>1</v>
      </c>
      <c r="Q764" t="str">
        <f>CONCATENATE(C764,E764,G764,I764)</f>
        <v>1</v>
      </c>
    </row>
    <row r="765" spans="1:17" x14ac:dyDescent="0.25">
      <c r="A765">
        <v>764</v>
      </c>
      <c r="B765">
        <v>66.281593000000015</v>
      </c>
      <c r="C765" s="3">
        <v>1</v>
      </c>
      <c r="P765">
        <v>1</v>
      </c>
      <c r="Q765" t="str">
        <f>CONCATENATE(C765,E765,G765,I765)</f>
        <v>1</v>
      </c>
    </row>
    <row r="766" spans="1:17" x14ac:dyDescent="0.25">
      <c r="A766">
        <v>765</v>
      </c>
      <c r="B766">
        <v>66.29885800000001</v>
      </c>
      <c r="C766" s="3">
        <v>1</v>
      </c>
      <c r="D766">
        <v>61.907627000000012</v>
      </c>
      <c r="E766" s="2">
        <v>2</v>
      </c>
      <c r="P766">
        <v>2</v>
      </c>
      <c r="Q766" t="str">
        <f>CONCATENATE(C766,E766,G766,I766)</f>
        <v>12</v>
      </c>
    </row>
    <row r="767" spans="1:17" x14ac:dyDescent="0.25">
      <c r="A767">
        <v>766</v>
      </c>
      <c r="B767">
        <v>66.255882000000014</v>
      </c>
      <c r="C767" s="3">
        <v>1</v>
      </c>
      <c r="D767">
        <v>61.923244000000011</v>
      </c>
      <c r="E767" s="2">
        <v>2</v>
      </c>
      <c r="P767">
        <v>2</v>
      </c>
      <c r="Q767" t="str">
        <f>CONCATENATE(C767,E767,G767,I767)</f>
        <v>12</v>
      </c>
    </row>
    <row r="768" spans="1:17" x14ac:dyDescent="0.25">
      <c r="A768">
        <v>767</v>
      </c>
      <c r="B768">
        <v>66.181770000000014</v>
      </c>
      <c r="C768" s="3">
        <v>1</v>
      </c>
      <c r="D768">
        <v>61.913738000000009</v>
      </c>
      <c r="E768" s="2">
        <v>2</v>
      </c>
      <c r="P768">
        <v>2</v>
      </c>
      <c r="Q768" t="str">
        <f>CONCATENATE(C768,E768,G768,I768)</f>
        <v>12</v>
      </c>
    </row>
    <row r="769" spans="1:17" x14ac:dyDescent="0.25">
      <c r="A769">
        <v>768</v>
      </c>
      <c r="B769">
        <v>66.345607000000001</v>
      </c>
      <c r="C769" s="3">
        <v>1</v>
      </c>
      <c r="D769">
        <v>61.920429000000013</v>
      </c>
      <c r="E769" s="2">
        <v>2</v>
      </c>
      <c r="P769">
        <v>2</v>
      </c>
      <c r="Q769" t="str">
        <f>CONCATENATE(C769,E769,G769,I769)</f>
        <v>12</v>
      </c>
    </row>
    <row r="770" spans="1:17" x14ac:dyDescent="0.25">
      <c r="A770">
        <v>769</v>
      </c>
      <c r="B770">
        <v>66.226341000000019</v>
      </c>
      <c r="C770" s="3">
        <v>1</v>
      </c>
      <c r="D770">
        <v>61.90385400000001</v>
      </c>
      <c r="E770" s="2">
        <v>2</v>
      </c>
      <c r="P770">
        <v>2</v>
      </c>
      <c r="Q770" t="str">
        <f>CONCATENATE(C770,E770,G770,I770)</f>
        <v>12</v>
      </c>
    </row>
    <row r="771" spans="1:17" x14ac:dyDescent="0.25">
      <c r="A771">
        <v>770</v>
      </c>
      <c r="D771">
        <v>61.914268000000014</v>
      </c>
      <c r="E771" s="2">
        <v>2</v>
      </c>
      <c r="P771">
        <v>1</v>
      </c>
      <c r="Q771" t="str">
        <f>CONCATENATE(C771,E771,G771,I771)</f>
        <v>2</v>
      </c>
    </row>
    <row r="772" spans="1:17" x14ac:dyDescent="0.25">
      <c r="A772">
        <v>771</v>
      </c>
      <c r="D772">
        <v>61.931377000000012</v>
      </c>
      <c r="E772" s="2">
        <v>2</v>
      </c>
      <c r="P772">
        <v>1</v>
      </c>
      <c r="Q772" t="str">
        <f>CONCATENATE(C772,E772,G772,I772)</f>
        <v>2</v>
      </c>
    </row>
    <row r="773" spans="1:17" x14ac:dyDescent="0.25">
      <c r="A773">
        <v>772</v>
      </c>
      <c r="D773">
        <v>61.90603200000001</v>
      </c>
      <c r="E773" s="2">
        <v>2</v>
      </c>
      <c r="P773">
        <v>1</v>
      </c>
      <c r="Q773" t="str">
        <f>CONCATENATE(C773,E773,G773,I773)</f>
        <v>2</v>
      </c>
    </row>
    <row r="774" spans="1:17" x14ac:dyDescent="0.25">
      <c r="A774">
        <v>773</v>
      </c>
      <c r="D774">
        <v>61.907627000000012</v>
      </c>
      <c r="E774" s="2">
        <v>2</v>
      </c>
      <c r="P774">
        <v>1</v>
      </c>
      <c r="Q774" t="str">
        <f>CONCATENATE(C774,E774,G774,I774)</f>
        <v>2</v>
      </c>
    </row>
    <row r="775" spans="1:17" x14ac:dyDescent="0.25">
      <c r="A775">
        <v>774</v>
      </c>
      <c r="F775">
        <v>61.14447400000001</v>
      </c>
      <c r="G775" s="5">
        <v>3</v>
      </c>
      <c r="P775">
        <v>1</v>
      </c>
      <c r="Q775" t="str">
        <f>CONCATENATE(C775,E775,G775,I775)</f>
        <v>3</v>
      </c>
    </row>
    <row r="776" spans="1:17" x14ac:dyDescent="0.25">
      <c r="A776">
        <v>775</v>
      </c>
      <c r="F776">
        <v>61.14447400000001</v>
      </c>
      <c r="G776" s="5">
        <v>3</v>
      </c>
      <c r="P776">
        <v>1</v>
      </c>
      <c r="Q776" t="str">
        <f>CONCATENATE(C776,E776,G776,I776)</f>
        <v>3</v>
      </c>
    </row>
    <row r="777" spans="1:17" x14ac:dyDescent="0.25">
      <c r="A777">
        <v>776</v>
      </c>
      <c r="F777">
        <v>61.188461000000011</v>
      </c>
      <c r="G777" s="5">
        <v>3</v>
      </c>
      <c r="P777">
        <v>1</v>
      </c>
      <c r="Q777" t="str">
        <f>CONCATENATE(C777,E777,G777,I777)</f>
        <v>3</v>
      </c>
    </row>
    <row r="778" spans="1:17" x14ac:dyDescent="0.25">
      <c r="A778">
        <v>777</v>
      </c>
      <c r="F778">
        <v>61.118442000000009</v>
      </c>
      <c r="G778" s="5">
        <v>3</v>
      </c>
      <c r="H778">
        <v>59.126430000000013</v>
      </c>
      <c r="I778" s="4">
        <v>4</v>
      </c>
      <c r="P778">
        <v>2</v>
      </c>
      <c r="Q778" t="str">
        <f>CONCATENATE(C778,E778,G778,I778)</f>
        <v>34</v>
      </c>
    </row>
    <row r="779" spans="1:17" x14ac:dyDescent="0.25">
      <c r="A779">
        <v>778</v>
      </c>
      <c r="F779">
        <v>61.086193000000009</v>
      </c>
      <c r="G779" s="5">
        <v>3</v>
      </c>
      <c r="H779">
        <v>59.132804000000014</v>
      </c>
      <c r="I779" s="4">
        <v>4</v>
      </c>
      <c r="P779">
        <v>2</v>
      </c>
      <c r="Q779" t="str">
        <f>CONCATENATE(C779,E779,G779,I779)</f>
        <v>34</v>
      </c>
    </row>
    <row r="780" spans="1:17" x14ac:dyDescent="0.25">
      <c r="A780">
        <v>779</v>
      </c>
      <c r="F780">
        <v>61.121841000000011</v>
      </c>
      <c r="G780" s="5">
        <v>3</v>
      </c>
      <c r="H780">
        <v>59.163032000000008</v>
      </c>
      <c r="I780" s="4">
        <v>4</v>
      </c>
      <c r="P780">
        <v>2</v>
      </c>
      <c r="Q780" t="str">
        <f>CONCATENATE(C780,E780,G780,I780)</f>
        <v>34</v>
      </c>
    </row>
    <row r="781" spans="1:17" x14ac:dyDescent="0.25">
      <c r="A781">
        <v>780</v>
      </c>
      <c r="F781">
        <v>61.124870000000008</v>
      </c>
      <c r="G781" s="5">
        <v>3</v>
      </c>
      <c r="H781">
        <v>59.165901000000012</v>
      </c>
      <c r="I781" s="4">
        <v>4</v>
      </c>
      <c r="P781">
        <v>2</v>
      </c>
      <c r="Q781" t="str">
        <f>CONCATENATE(C781,E781,G781,I781)</f>
        <v>34</v>
      </c>
    </row>
    <row r="782" spans="1:17" x14ac:dyDescent="0.25">
      <c r="A782">
        <v>781</v>
      </c>
      <c r="F782">
        <v>61.160888000000014</v>
      </c>
      <c r="G782" s="5">
        <v>3</v>
      </c>
      <c r="H782">
        <v>59.163406000000009</v>
      </c>
      <c r="I782" s="4">
        <v>4</v>
      </c>
      <c r="P782">
        <v>2</v>
      </c>
      <c r="Q782" t="str">
        <f>CONCATENATE(C782,E782,G782,I782)</f>
        <v>34</v>
      </c>
    </row>
    <row r="783" spans="1:17" x14ac:dyDescent="0.25">
      <c r="A783">
        <v>782</v>
      </c>
      <c r="B783">
        <v>44.300838000000013</v>
      </c>
      <c r="C783" s="3">
        <v>1</v>
      </c>
      <c r="F783">
        <v>61.259487000000014</v>
      </c>
      <c r="G783" s="5">
        <v>3</v>
      </c>
      <c r="H783">
        <v>59.175518000000011</v>
      </c>
      <c r="I783" s="4">
        <v>4</v>
      </c>
      <c r="P783">
        <v>3</v>
      </c>
      <c r="Q783" t="str">
        <f>CONCATENATE(C783,E783,G783,I783)</f>
        <v>134</v>
      </c>
    </row>
    <row r="784" spans="1:17" x14ac:dyDescent="0.25">
      <c r="A784">
        <v>783</v>
      </c>
      <c r="B784">
        <v>44.257434000000011</v>
      </c>
      <c r="C784" s="3">
        <v>1</v>
      </c>
      <c r="F784">
        <v>61.150154000000015</v>
      </c>
      <c r="G784" s="5">
        <v>3</v>
      </c>
      <c r="H784">
        <v>59.166698000000011</v>
      </c>
      <c r="I784" s="4">
        <v>4</v>
      </c>
      <c r="P784">
        <v>3</v>
      </c>
      <c r="Q784" t="str">
        <f>CONCATENATE(C784,E784,G784,I784)</f>
        <v>134</v>
      </c>
    </row>
    <row r="785" spans="1:17" x14ac:dyDescent="0.25">
      <c r="A785">
        <v>784</v>
      </c>
      <c r="B785">
        <v>44.249252000000013</v>
      </c>
      <c r="C785" s="3">
        <v>1</v>
      </c>
      <c r="F785">
        <v>61.14447400000001</v>
      </c>
      <c r="G785" s="5">
        <v>3</v>
      </c>
      <c r="H785">
        <v>59.122871000000011</v>
      </c>
      <c r="I785" s="4">
        <v>4</v>
      </c>
      <c r="P785">
        <v>3</v>
      </c>
      <c r="Q785" t="str">
        <f>CONCATENATE(C785,E785,G785,I785)</f>
        <v>134</v>
      </c>
    </row>
    <row r="786" spans="1:17" x14ac:dyDescent="0.25">
      <c r="A786">
        <v>785</v>
      </c>
      <c r="B786">
        <v>44.284954000000013</v>
      </c>
      <c r="C786" s="3">
        <v>1</v>
      </c>
      <c r="H786">
        <v>59.15612800000001</v>
      </c>
      <c r="I786" s="4">
        <v>4</v>
      </c>
      <c r="P786">
        <v>2</v>
      </c>
      <c r="Q786" t="str">
        <f>CONCATENATE(C786,E786,G786,I786)</f>
        <v>14</v>
      </c>
    </row>
    <row r="787" spans="1:17" x14ac:dyDescent="0.25">
      <c r="A787">
        <v>786</v>
      </c>
      <c r="B787">
        <v>44.287769000000011</v>
      </c>
      <c r="C787" s="3">
        <v>1</v>
      </c>
      <c r="H787">
        <v>59.126430000000013</v>
      </c>
      <c r="I787" s="4">
        <v>4</v>
      </c>
      <c r="P787">
        <v>2</v>
      </c>
      <c r="Q787" t="str">
        <f>CONCATENATE(C787,E787,G787,I787)</f>
        <v>14</v>
      </c>
    </row>
    <row r="788" spans="1:17" x14ac:dyDescent="0.25">
      <c r="A788">
        <v>787</v>
      </c>
      <c r="B788">
        <v>44.327613000000014</v>
      </c>
      <c r="C788" s="3">
        <v>1</v>
      </c>
      <c r="D788">
        <v>39.644031000000012</v>
      </c>
      <c r="E788" s="2">
        <v>2</v>
      </c>
      <c r="P788">
        <v>2</v>
      </c>
      <c r="Q788" t="str">
        <f>CONCATENATE(C788,E788,G788,I788)</f>
        <v>12</v>
      </c>
    </row>
    <row r="789" spans="1:17" x14ac:dyDescent="0.25">
      <c r="A789">
        <v>788</v>
      </c>
      <c r="B789">
        <v>44.315021000000009</v>
      </c>
      <c r="C789" s="3">
        <v>1</v>
      </c>
      <c r="D789">
        <v>39.766964000000009</v>
      </c>
      <c r="E789" s="2">
        <v>2</v>
      </c>
      <c r="P789">
        <v>2</v>
      </c>
      <c r="Q789" t="str">
        <f>CONCATENATE(C789,E789,G789,I789)</f>
        <v>12</v>
      </c>
    </row>
    <row r="790" spans="1:17" x14ac:dyDescent="0.25">
      <c r="A790">
        <v>789</v>
      </c>
      <c r="B790">
        <v>44.27709200000001</v>
      </c>
      <c r="C790" s="3">
        <v>1</v>
      </c>
      <c r="D790">
        <v>39.704330000000013</v>
      </c>
      <c r="E790" s="2">
        <v>2</v>
      </c>
      <c r="P790">
        <v>2</v>
      </c>
      <c r="Q790" t="str">
        <f>CONCATENATE(C790,E790,G790,I790)</f>
        <v>12</v>
      </c>
    </row>
    <row r="791" spans="1:17" x14ac:dyDescent="0.25">
      <c r="A791">
        <v>790</v>
      </c>
      <c r="B791">
        <v>44.305301000000014</v>
      </c>
      <c r="C791" s="3">
        <v>1</v>
      </c>
      <c r="D791">
        <v>39.696041000000008</v>
      </c>
      <c r="E791" s="2">
        <v>2</v>
      </c>
      <c r="P791">
        <v>2</v>
      </c>
      <c r="Q791" t="str">
        <f>CONCATENATE(C791,E791,G791,I791)</f>
        <v>12</v>
      </c>
    </row>
    <row r="792" spans="1:17" x14ac:dyDescent="0.25">
      <c r="A792">
        <v>791</v>
      </c>
      <c r="B792">
        <v>44.351627000000015</v>
      </c>
      <c r="C792" s="3">
        <v>1</v>
      </c>
      <c r="D792">
        <v>39.664749000000015</v>
      </c>
      <c r="E792" s="2">
        <v>2</v>
      </c>
      <c r="P792">
        <v>2</v>
      </c>
      <c r="Q792" t="str">
        <f>CONCATENATE(C792,E792,G792,I792)</f>
        <v>12</v>
      </c>
    </row>
    <row r="793" spans="1:17" x14ac:dyDescent="0.25">
      <c r="A793">
        <v>792</v>
      </c>
      <c r="B793">
        <v>44.300838000000013</v>
      </c>
      <c r="C793" s="3">
        <v>1</v>
      </c>
      <c r="D793">
        <v>39.660232000000015</v>
      </c>
      <c r="E793" s="2">
        <v>2</v>
      </c>
      <c r="P793">
        <v>2</v>
      </c>
      <c r="Q793" t="str">
        <f>CONCATENATE(C793,E793,G793,I793)</f>
        <v>12</v>
      </c>
    </row>
    <row r="794" spans="1:17" x14ac:dyDescent="0.25">
      <c r="A794">
        <v>793</v>
      </c>
      <c r="D794">
        <v>39.662197000000013</v>
      </c>
      <c r="E794" s="2">
        <v>2</v>
      </c>
      <c r="P794">
        <v>1</v>
      </c>
      <c r="Q794" t="str">
        <f>CONCATENATE(C794,E794,G794,I794)</f>
        <v>2</v>
      </c>
    </row>
    <row r="795" spans="1:17" x14ac:dyDescent="0.25">
      <c r="A795">
        <v>794</v>
      </c>
      <c r="D795">
        <v>39.678138000000011</v>
      </c>
      <c r="E795" s="2">
        <v>2</v>
      </c>
      <c r="P795">
        <v>1</v>
      </c>
      <c r="Q795" t="str">
        <f>CONCATENATE(C795,E795,G795,I795)</f>
        <v>2</v>
      </c>
    </row>
    <row r="796" spans="1:17" x14ac:dyDescent="0.25">
      <c r="A796">
        <v>795</v>
      </c>
      <c r="D796">
        <v>39.691948000000011</v>
      </c>
      <c r="E796" s="2">
        <v>2</v>
      </c>
      <c r="P796">
        <v>1</v>
      </c>
      <c r="Q796" t="str">
        <f>CONCATENATE(C796,E796,G796,I796)</f>
        <v>2</v>
      </c>
    </row>
    <row r="797" spans="1:17" x14ac:dyDescent="0.25">
      <c r="A797">
        <v>796</v>
      </c>
      <c r="D797">
        <v>39.668361000000012</v>
      </c>
      <c r="E797" s="2">
        <v>2</v>
      </c>
      <c r="F797">
        <v>41.645179000000013</v>
      </c>
      <c r="G797" s="5">
        <v>3</v>
      </c>
      <c r="P797">
        <v>2</v>
      </c>
      <c r="Q797" t="str">
        <f>CONCATENATE(C797,E797,G797,I797)</f>
        <v>23</v>
      </c>
    </row>
    <row r="798" spans="1:17" x14ac:dyDescent="0.25">
      <c r="A798">
        <v>797</v>
      </c>
      <c r="D798">
        <v>39.644031000000012</v>
      </c>
      <c r="E798" s="2">
        <v>2</v>
      </c>
      <c r="F798">
        <v>41.672271000000009</v>
      </c>
      <c r="G798" s="5">
        <v>3</v>
      </c>
      <c r="P798">
        <v>2</v>
      </c>
      <c r="Q798" t="str">
        <f>CONCATENATE(C798,E798,G798,I798)</f>
        <v>23</v>
      </c>
    </row>
    <row r="799" spans="1:17" x14ac:dyDescent="0.25">
      <c r="A799">
        <v>798</v>
      </c>
      <c r="F799">
        <v>41.671955000000011</v>
      </c>
      <c r="G799" s="5">
        <v>3</v>
      </c>
      <c r="P799">
        <v>1</v>
      </c>
      <c r="Q799" t="str">
        <f>CONCATENATE(C799,E799,G799,I799)</f>
        <v>3</v>
      </c>
    </row>
    <row r="800" spans="1:17" x14ac:dyDescent="0.25">
      <c r="A800">
        <v>799</v>
      </c>
      <c r="F800">
        <v>41.633064000000012</v>
      </c>
      <c r="G800" s="5">
        <v>3</v>
      </c>
      <c r="H800">
        <v>38.469680000000011</v>
      </c>
      <c r="I800" s="4">
        <v>4</v>
      </c>
      <c r="P800">
        <v>2</v>
      </c>
      <c r="Q800" t="str">
        <f>CONCATENATE(C800,E800,G800,I800)</f>
        <v>34</v>
      </c>
    </row>
    <row r="801" spans="1:17" x14ac:dyDescent="0.25">
      <c r="A801">
        <v>800</v>
      </c>
      <c r="F801">
        <v>41.624828000000015</v>
      </c>
      <c r="G801" s="5">
        <v>3</v>
      </c>
      <c r="H801">
        <v>38.480838000000013</v>
      </c>
      <c r="I801" s="4">
        <v>4</v>
      </c>
      <c r="P801">
        <v>2</v>
      </c>
      <c r="Q801" t="str">
        <f>CONCATENATE(C801,E801,G801,I801)</f>
        <v>34</v>
      </c>
    </row>
    <row r="802" spans="1:17" x14ac:dyDescent="0.25">
      <c r="A802">
        <v>801</v>
      </c>
      <c r="F802">
        <v>41.699207000000008</v>
      </c>
      <c r="G802" s="5">
        <v>3</v>
      </c>
      <c r="H802">
        <v>38.465644000000012</v>
      </c>
      <c r="I802" s="4">
        <v>4</v>
      </c>
      <c r="P802">
        <v>2</v>
      </c>
      <c r="Q802" t="str">
        <f>CONCATENATE(C802,E802,G802,I802)</f>
        <v>34</v>
      </c>
    </row>
    <row r="803" spans="1:17" x14ac:dyDescent="0.25">
      <c r="A803">
        <v>802</v>
      </c>
      <c r="F803">
        <v>41.693256000000012</v>
      </c>
      <c r="G803" s="5">
        <v>3</v>
      </c>
      <c r="H803">
        <v>38.418361000000012</v>
      </c>
      <c r="I803" s="4">
        <v>4</v>
      </c>
      <c r="P803">
        <v>2</v>
      </c>
      <c r="Q803" t="str">
        <f>CONCATENATE(C803,E803,G803,I803)</f>
        <v>34</v>
      </c>
    </row>
    <row r="804" spans="1:17" x14ac:dyDescent="0.25">
      <c r="A804">
        <v>803</v>
      </c>
      <c r="F804">
        <v>41.685077000000014</v>
      </c>
      <c r="G804" s="5">
        <v>3</v>
      </c>
      <c r="H804">
        <v>38.373684000000011</v>
      </c>
      <c r="I804" s="4">
        <v>4</v>
      </c>
      <c r="P804">
        <v>2</v>
      </c>
      <c r="Q804" t="str">
        <f>CONCATENATE(C804,E804,G804,I804)</f>
        <v>34</v>
      </c>
    </row>
    <row r="805" spans="1:17" x14ac:dyDescent="0.25">
      <c r="A805">
        <v>804</v>
      </c>
      <c r="F805">
        <v>41.671264000000015</v>
      </c>
      <c r="G805" s="5">
        <v>3</v>
      </c>
      <c r="H805">
        <v>38.349033000000013</v>
      </c>
      <c r="I805" s="4">
        <v>4</v>
      </c>
      <c r="P805">
        <v>2</v>
      </c>
      <c r="Q805" t="str">
        <f>CONCATENATE(C805,E805,G805,I805)</f>
        <v>34</v>
      </c>
    </row>
    <row r="806" spans="1:17" x14ac:dyDescent="0.25">
      <c r="A806">
        <v>805</v>
      </c>
      <c r="B806">
        <v>25.858591000000011</v>
      </c>
      <c r="C806" s="3">
        <v>1</v>
      </c>
      <c r="F806">
        <v>41.687095000000014</v>
      </c>
      <c r="G806" s="5">
        <v>3</v>
      </c>
      <c r="H806">
        <v>38.355461000000012</v>
      </c>
      <c r="I806" s="4">
        <v>4</v>
      </c>
      <c r="P806">
        <v>3</v>
      </c>
      <c r="Q806" t="str">
        <f>CONCATENATE(C806,E806,G806,I806)</f>
        <v>134</v>
      </c>
    </row>
    <row r="807" spans="1:17" x14ac:dyDescent="0.25">
      <c r="A807">
        <v>806</v>
      </c>
      <c r="B807">
        <v>25.886907000000008</v>
      </c>
      <c r="C807" s="3">
        <v>1</v>
      </c>
      <c r="F807">
        <v>41.668979000000014</v>
      </c>
      <c r="G807" s="5">
        <v>3</v>
      </c>
      <c r="H807">
        <v>38.377773000000012</v>
      </c>
      <c r="I807" s="4">
        <v>4</v>
      </c>
      <c r="P807">
        <v>3</v>
      </c>
      <c r="Q807" t="str">
        <f>CONCATENATE(C807,E807,G807,I807)</f>
        <v>134</v>
      </c>
    </row>
    <row r="808" spans="1:17" x14ac:dyDescent="0.25">
      <c r="A808">
        <v>807</v>
      </c>
      <c r="B808">
        <v>25.899286000000011</v>
      </c>
      <c r="C808" s="3">
        <v>1</v>
      </c>
      <c r="F808">
        <v>41.645179000000013</v>
      </c>
      <c r="G808" s="5">
        <v>3</v>
      </c>
      <c r="H808">
        <v>38.354984000000009</v>
      </c>
      <c r="I808" s="4">
        <v>4</v>
      </c>
      <c r="P808">
        <v>3</v>
      </c>
      <c r="Q808" t="str">
        <f>CONCATENATE(C808,E808,G808,I808)</f>
        <v>134</v>
      </c>
    </row>
    <row r="809" spans="1:17" x14ac:dyDescent="0.25">
      <c r="A809">
        <v>808</v>
      </c>
      <c r="B809">
        <v>25.883083000000013</v>
      </c>
      <c r="C809" s="3">
        <v>1</v>
      </c>
      <c r="H809">
        <v>38.348182000000008</v>
      </c>
      <c r="I809" s="4">
        <v>4</v>
      </c>
      <c r="P809">
        <v>2</v>
      </c>
      <c r="Q809" t="str">
        <f>CONCATENATE(C809,E809,G809,I809)</f>
        <v>14</v>
      </c>
    </row>
    <row r="810" spans="1:17" x14ac:dyDescent="0.25">
      <c r="A810">
        <v>809</v>
      </c>
      <c r="B810">
        <v>25.858591000000011</v>
      </c>
      <c r="C810" s="3">
        <v>1</v>
      </c>
      <c r="H810">
        <v>38.469680000000011</v>
      </c>
      <c r="I810" s="4">
        <v>4</v>
      </c>
      <c r="J810">
        <v>37.715347000000008</v>
      </c>
      <c r="K810" t="s">
        <v>22</v>
      </c>
      <c r="Q810" t="str">
        <f>CONCATENATE(C810,E810,G810,I810)</f>
        <v>14</v>
      </c>
    </row>
    <row r="811" spans="1:17" x14ac:dyDescent="0.25">
      <c r="A811">
        <v>810</v>
      </c>
      <c r="Q811" t="str">
        <f>CONCATENATE(C811,E811,G811,I811)</f>
        <v/>
      </c>
    </row>
    <row r="812" spans="1:17" x14ac:dyDescent="0.25">
      <c r="A812">
        <v>811</v>
      </c>
      <c r="Q812" t="str">
        <f>CONCATENATE(C812,E812,G812,I812)</f>
        <v/>
      </c>
    </row>
    <row r="813" spans="1:17" x14ac:dyDescent="0.25">
      <c r="A813">
        <v>812</v>
      </c>
      <c r="J813">
        <v>235.47531000000001</v>
      </c>
      <c r="K813" t="s">
        <v>22</v>
      </c>
      <c r="Q813" t="str">
        <f>CONCATENATE(C813,E813,G813,I813)</f>
        <v/>
      </c>
    </row>
    <row r="814" spans="1:17" x14ac:dyDescent="0.25">
      <c r="A814">
        <v>813</v>
      </c>
      <c r="B814">
        <v>256.184279</v>
      </c>
      <c r="C814" s="3">
        <v>1</v>
      </c>
      <c r="P814">
        <v>1</v>
      </c>
      <c r="Q814" t="str">
        <f>CONCATENATE(C814,E814,G814,I814)</f>
        <v>1</v>
      </c>
    </row>
    <row r="815" spans="1:17" x14ac:dyDescent="0.25">
      <c r="A815">
        <v>814</v>
      </c>
      <c r="B815">
        <v>256.17909500000002</v>
      </c>
      <c r="C815" s="3">
        <v>1</v>
      </c>
      <c r="P815">
        <v>1</v>
      </c>
      <c r="Q815" t="str">
        <f>CONCATENATE(C815,E815,G815,I815)</f>
        <v>1</v>
      </c>
    </row>
    <row r="816" spans="1:17" x14ac:dyDescent="0.25">
      <c r="A816">
        <v>815</v>
      </c>
      <c r="B816">
        <v>256.16259700000001</v>
      </c>
      <c r="C816" s="3">
        <v>1</v>
      </c>
      <c r="P816">
        <v>1</v>
      </c>
      <c r="Q816" t="str">
        <f>CONCATENATE(C816,E816,G816,I816)</f>
        <v>1</v>
      </c>
    </row>
    <row r="817" spans="1:17" x14ac:dyDescent="0.25">
      <c r="A817">
        <v>816</v>
      </c>
      <c r="B817">
        <v>256.24650100000002</v>
      </c>
      <c r="C817" s="3">
        <v>1</v>
      </c>
      <c r="P817">
        <v>1</v>
      </c>
      <c r="Q817" t="str">
        <f>CONCATENATE(C817,E817,G817,I817)</f>
        <v>1</v>
      </c>
    </row>
    <row r="818" spans="1:17" x14ac:dyDescent="0.25">
      <c r="A818">
        <v>817</v>
      </c>
      <c r="B818">
        <v>256.251216</v>
      </c>
      <c r="C818" s="3">
        <v>1</v>
      </c>
      <c r="P818">
        <v>1</v>
      </c>
      <c r="Q818" t="str">
        <f>CONCATENATE(C818,E818,G818,I818)</f>
        <v>1</v>
      </c>
    </row>
    <row r="819" spans="1:17" x14ac:dyDescent="0.25">
      <c r="A819">
        <v>818</v>
      </c>
      <c r="B819">
        <v>256.21193599999998</v>
      </c>
      <c r="C819" s="3">
        <v>1</v>
      </c>
      <c r="P819">
        <v>1</v>
      </c>
      <c r="Q819" t="str">
        <f>CONCATENATE(C819,E819,G819,I819)</f>
        <v>1</v>
      </c>
    </row>
    <row r="820" spans="1:17" x14ac:dyDescent="0.25">
      <c r="A820">
        <v>819</v>
      </c>
      <c r="B820">
        <v>256.19763499999999</v>
      </c>
      <c r="C820" s="3">
        <v>1</v>
      </c>
      <c r="P820">
        <v>1</v>
      </c>
      <c r="Q820" t="str">
        <f>CONCATENATE(C820,E820,G820,I820)</f>
        <v>1</v>
      </c>
    </row>
    <row r="821" spans="1:17" x14ac:dyDescent="0.25">
      <c r="A821">
        <v>820</v>
      </c>
      <c r="B821">
        <v>256.17396400000001</v>
      </c>
      <c r="C821" s="3">
        <v>1</v>
      </c>
      <c r="H821">
        <v>262.43938000000003</v>
      </c>
      <c r="I821" s="4">
        <v>4</v>
      </c>
      <c r="P821">
        <v>2</v>
      </c>
      <c r="Q821" t="str">
        <f>CONCATENATE(C821,E821,G821,I821)</f>
        <v>14</v>
      </c>
    </row>
    <row r="822" spans="1:17" x14ac:dyDescent="0.25">
      <c r="A822">
        <v>821</v>
      </c>
      <c r="B822">
        <v>256.18291699999997</v>
      </c>
      <c r="C822" s="3">
        <v>1</v>
      </c>
      <c r="H822">
        <v>262.35191199999997</v>
      </c>
      <c r="I822" s="4">
        <v>4</v>
      </c>
      <c r="P822">
        <v>2</v>
      </c>
      <c r="Q822" t="str">
        <f>CONCATENATE(C822,E822,G822,I822)</f>
        <v>14</v>
      </c>
    </row>
    <row r="823" spans="1:17" x14ac:dyDescent="0.25">
      <c r="A823">
        <v>822</v>
      </c>
      <c r="B823">
        <v>256.19365599999998</v>
      </c>
      <c r="C823" s="3">
        <v>1</v>
      </c>
      <c r="H823">
        <v>262.33614599999999</v>
      </c>
      <c r="I823" s="4">
        <v>4</v>
      </c>
      <c r="P823">
        <v>2</v>
      </c>
      <c r="Q823" t="str">
        <f>CONCATENATE(C823,E823,G823,I823)</f>
        <v>14</v>
      </c>
    </row>
    <row r="824" spans="1:17" x14ac:dyDescent="0.25">
      <c r="A824">
        <v>823</v>
      </c>
      <c r="B824">
        <v>256.17490700000002</v>
      </c>
      <c r="C824" s="3">
        <v>1</v>
      </c>
      <c r="H824">
        <v>262.38930800000003</v>
      </c>
      <c r="I824" s="4">
        <v>4</v>
      </c>
      <c r="P824">
        <v>2</v>
      </c>
      <c r="Q824" t="str">
        <f>CONCATENATE(C824,E824,G824,I824)</f>
        <v>14</v>
      </c>
    </row>
    <row r="825" spans="1:17" x14ac:dyDescent="0.25">
      <c r="A825">
        <v>824</v>
      </c>
      <c r="B825">
        <v>256.11561499999999</v>
      </c>
      <c r="C825" s="3">
        <v>1</v>
      </c>
      <c r="F825">
        <v>259.72080900000003</v>
      </c>
      <c r="G825" s="5">
        <v>3</v>
      </c>
      <c r="H825">
        <v>262.409942</v>
      </c>
      <c r="I825" s="4">
        <v>4</v>
      </c>
      <c r="P825">
        <v>3</v>
      </c>
      <c r="Q825" t="str">
        <f>CONCATENATE(C825,E825,G825,I825)</f>
        <v>134</v>
      </c>
    </row>
    <row r="826" spans="1:17" x14ac:dyDescent="0.25">
      <c r="A826">
        <v>825</v>
      </c>
      <c r="B826">
        <v>256.12818399999998</v>
      </c>
      <c r="C826" s="3">
        <v>1</v>
      </c>
      <c r="F826">
        <v>259.72080900000003</v>
      </c>
      <c r="G826" s="5">
        <v>3</v>
      </c>
      <c r="H826">
        <v>262.43084199999998</v>
      </c>
      <c r="I826" s="4">
        <v>4</v>
      </c>
      <c r="P826">
        <v>3</v>
      </c>
      <c r="Q826" t="str">
        <f>CONCATENATE(C826,E826,G826,I826)</f>
        <v>134</v>
      </c>
    </row>
    <row r="827" spans="1:17" x14ac:dyDescent="0.25">
      <c r="A827">
        <v>826</v>
      </c>
      <c r="B827">
        <v>256.184279</v>
      </c>
      <c r="C827" s="3">
        <v>1</v>
      </c>
      <c r="F827">
        <v>259.72080900000003</v>
      </c>
      <c r="G827" s="5">
        <v>3</v>
      </c>
      <c r="H827">
        <v>262.442836</v>
      </c>
      <c r="I827" s="4">
        <v>4</v>
      </c>
      <c r="P827">
        <v>3</v>
      </c>
      <c r="Q827" t="str">
        <f>CONCATENATE(C827,E827,G827,I827)</f>
        <v>134</v>
      </c>
    </row>
    <row r="828" spans="1:17" x14ac:dyDescent="0.25">
      <c r="A828">
        <v>827</v>
      </c>
      <c r="B828">
        <v>256.184279</v>
      </c>
      <c r="C828" s="3">
        <v>1</v>
      </c>
      <c r="F828">
        <v>259.72080900000003</v>
      </c>
      <c r="G828" s="5">
        <v>3</v>
      </c>
      <c r="H828">
        <v>262.41879499999999</v>
      </c>
      <c r="I828" s="4">
        <v>4</v>
      </c>
      <c r="P828">
        <v>3</v>
      </c>
      <c r="Q828" t="str">
        <f>CONCATENATE(C828,E828,G828,I828)</f>
        <v>134</v>
      </c>
    </row>
    <row r="829" spans="1:17" x14ac:dyDescent="0.25">
      <c r="A829">
        <v>828</v>
      </c>
      <c r="F829">
        <v>259.72080900000003</v>
      </c>
      <c r="G829" s="5">
        <v>3</v>
      </c>
      <c r="H829">
        <v>262.42371600000001</v>
      </c>
      <c r="I829" s="4">
        <v>4</v>
      </c>
      <c r="P829">
        <v>2</v>
      </c>
      <c r="Q829" t="str">
        <f>CONCATENATE(C829,E829,G829,I829)</f>
        <v>34</v>
      </c>
    </row>
    <row r="830" spans="1:17" x14ac:dyDescent="0.25">
      <c r="A830">
        <v>829</v>
      </c>
      <c r="F830">
        <v>259.72080900000003</v>
      </c>
      <c r="G830" s="5">
        <v>3</v>
      </c>
      <c r="H830">
        <v>262.43356599999998</v>
      </c>
      <c r="I830" s="4">
        <v>4</v>
      </c>
      <c r="P830">
        <v>2</v>
      </c>
      <c r="Q830" t="str">
        <f>CONCATENATE(C830,E830,G830,I830)</f>
        <v>34</v>
      </c>
    </row>
    <row r="831" spans="1:17" x14ac:dyDescent="0.25">
      <c r="A831">
        <v>830</v>
      </c>
      <c r="F831">
        <v>259.72080900000003</v>
      </c>
      <c r="G831" s="5">
        <v>3</v>
      </c>
      <c r="H831">
        <v>262.38951800000001</v>
      </c>
      <c r="I831" s="4">
        <v>4</v>
      </c>
      <c r="P831">
        <v>2</v>
      </c>
      <c r="Q831" t="str">
        <f>CONCATENATE(C831,E831,G831,I831)</f>
        <v>34</v>
      </c>
    </row>
    <row r="832" spans="1:17" x14ac:dyDescent="0.25">
      <c r="A832">
        <v>831</v>
      </c>
      <c r="F832">
        <v>259.72080900000003</v>
      </c>
      <c r="G832" s="5">
        <v>3</v>
      </c>
      <c r="H832">
        <v>262.39538499999998</v>
      </c>
      <c r="I832" s="4">
        <v>4</v>
      </c>
      <c r="P832">
        <v>2</v>
      </c>
      <c r="Q832" t="str">
        <f>CONCATENATE(C832,E832,G832,I832)</f>
        <v>34</v>
      </c>
    </row>
    <row r="833" spans="1:17" x14ac:dyDescent="0.25">
      <c r="A833">
        <v>832</v>
      </c>
      <c r="D833">
        <v>243.378838</v>
      </c>
      <c r="E833" s="2">
        <v>2</v>
      </c>
      <c r="F833">
        <v>259.72080900000003</v>
      </c>
      <c r="G833" s="5">
        <v>3</v>
      </c>
      <c r="H833">
        <v>262.367884</v>
      </c>
      <c r="I833" s="4">
        <v>4</v>
      </c>
      <c r="P833">
        <v>3</v>
      </c>
      <c r="Q833" t="str">
        <f>CONCATENATE(C833,E833,G833,I833)</f>
        <v>234</v>
      </c>
    </row>
    <row r="834" spans="1:17" x14ac:dyDescent="0.25">
      <c r="A834">
        <v>833</v>
      </c>
      <c r="D834">
        <v>243.43110899999999</v>
      </c>
      <c r="E834" s="2">
        <v>2</v>
      </c>
      <c r="F834">
        <v>259.72080900000003</v>
      </c>
      <c r="G834" s="5">
        <v>3</v>
      </c>
      <c r="H834">
        <v>262.43938000000003</v>
      </c>
      <c r="I834" s="4">
        <v>4</v>
      </c>
      <c r="P834">
        <v>3</v>
      </c>
      <c r="Q834" t="str">
        <f>CONCATENATE(C834,E834,G834,I834)</f>
        <v>234</v>
      </c>
    </row>
    <row r="835" spans="1:17" x14ac:dyDescent="0.25">
      <c r="A835">
        <v>834</v>
      </c>
      <c r="D835">
        <v>243.371556</v>
      </c>
      <c r="E835" s="2">
        <v>2</v>
      </c>
      <c r="F835">
        <v>259.72080900000003</v>
      </c>
      <c r="G835" s="5">
        <v>3</v>
      </c>
      <c r="P835">
        <v>2</v>
      </c>
      <c r="Q835" t="str">
        <f>CONCATENATE(C835,E835,G835,I835)</f>
        <v>23</v>
      </c>
    </row>
    <row r="836" spans="1:17" x14ac:dyDescent="0.25">
      <c r="A836">
        <v>835</v>
      </c>
      <c r="D836">
        <v>243.37108699999999</v>
      </c>
      <c r="E836" s="2">
        <v>2</v>
      </c>
      <c r="F836">
        <v>259.72080900000003</v>
      </c>
      <c r="G836" s="5">
        <v>3</v>
      </c>
      <c r="P836">
        <v>2</v>
      </c>
      <c r="Q836" t="str">
        <f>CONCATENATE(C836,E836,G836,I836)</f>
        <v>23</v>
      </c>
    </row>
    <row r="837" spans="1:17" x14ac:dyDescent="0.25">
      <c r="A837">
        <v>836</v>
      </c>
      <c r="D837">
        <v>243.40602200000001</v>
      </c>
      <c r="E837" s="2">
        <v>2</v>
      </c>
      <c r="F837">
        <v>259.72080900000003</v>
      </c>
      <c r="G837" s="5">
        <v>3</v>
      </c>
      <c r="P837">
        <v>2</v>
      </c>
      <c r="Q837" t="str">
        <f>CONCATENATE(C837,E837,G837,I837)</f>
        <v>23</v>
      </c>
    </row>
    <row r="838" spans="1:17" x14ac:dyDescent="0.25">
      <c r="A838">
        <v>837</v>
      </c>
      <c r="D838">
        <v>243.41089299999999</v>
      </c>
      <c r="E838" s="2">
        <v>2</v>
      </c>
      <c r="F838">
        <v>259.72080900000003</v>
      </c>
      <c r="G838" s="5">
        <v>3</v>
      </c>
      <c r="P838">
        <v>2</v>
      </c>
      <c r="Q838" t="str">
        <f>CONCATENATE(C838,E838,G838,I838)</f>
        <v>23</v>
      </c>
    </row>
    <row r="839" spans="1:17" x14ac:dyDescent="0.25">
      <c r="A839">
        <v>838</v>
      </c>
      <c r="D839">
        <v>243.39276999999998</v>
      </c>
      <c r="E839" s="2">
        <v>2</v>
      </c>
      <c r="P839">
        <v>1</v>
      </c>
      <c r="Q839" t="str">
        <f>CONCATENATE(C839,E839,G839,I839)</f>
        <v>2</v>
      </c>
    </row>
    <row r="840" spans="1:17" x14ac:dyDescent="0.25">
      <c r="A840">
        <v>839</v>
      </c>
      <c r="D840">
        <v>243.38260700000001</v>
      </c>
      <c r="E840" s="2">
        <v>2</v>
      </c>
      <c r="P840">
        <v>1</v>
      </c>
      <c r="Q840" t="str">
        <f>CONCATENATE(C840,E840,G840,I840)</f>
        <v>2</v>
      </c>
    </row>
    <row r="841" spans="1:17" x14ac:dyDescent="0.25">
      <c r="A841">
        <v>840</v>
      </c>
      <c r="D841">
        <v>243.34709799999999</v>
      </c>
      <c r="E841" s="2">
        <v>2</v>
      </c>
      <c r="P841">
        <v>1</v>
      </c>
      <c r="Q841" t="str">
        <f>CONCATENATE(C841,E841,G841,I841)</f>
        <v>2</v>
      </c>
    </row>
    <row r="842" spans="1:17" x14ac:dyDescent="0.25">
      <c r="A842">
        <v>841</v>
      </c>
      <c r="D842">
        <v>243.34557999999998</v>
      </c>
      <c r="E842" s="2">
        <v>2</v>
      </c>
      <c r="P842">
        <v>1</v>
      </c>
      <c r="Q842" t="str">
        <f>CONCATENATE(C842,E842,G842,I842)</f>
        <v>2</v>
      </c>
    </row>
    <row r="843" spans="1:17" x14ac:dyDescent="0.25">
      <c r="A843">
        <v>842</v>
      </c>
      <c r="B843">
        <v>236.29640900000001</v>
      </c>
      <c r="C843" s="3">
        <v>1</v>
      </c>
      <c r="D843">
        <v>243.30383599999999</v>
      </c>
      <c r="E843" s="2">
        <v>2</v>
      </c>
      <c r="P843">
        <v>2</v>
      </c>
      <c r="Q843" t="str">
        <f>CONCATENATE(C843,E843,G843,I843)</f>
        <v>12</v>
      </c>
    </row>
    <row r="844" spans="1:17" x14ac:dyDescent="0.25">
      <c r="A844">
        <v>843</v>
      </c>
      <c r="B844">
        <v>236.316993</v>
      </c>
      <c r="C844" s="3">
        <v>1</v>
      </c>
      <c r="D844">
        <v>243.31823800000001</v>
      </c>
      <c r="E844" s="2">
        <v>2</v>
      </c>
      <c r="P844">
        <v>2</v>
      </c>
      <c r="Q844" t="str">
        <f>CONCATENATE(C844,E844,G844,I844)</f>
        <v>12</v>
      </c>
    </row>
    <row r="845" spans="1:17" x14ac:dyDescent="0.25">
      <c r="A845">
        <v>844</v>
      </c>
      <c r="B845">
        <v>236.36219299999999</v>
      </c>
      <c r="C845" s="3">
        <v>1</v>
      </c>
      <c r="D845">
        <v>243.378838</v>
      </c>
      <c r="E845" s="2">
        <v>2</v>
      </c>
      <c r="P845">
        <v>2</v>
      </c>
      <c r="Q845" t="str">
        <f>CONCATENATE(C845,E845,G845,I845)</f>
        <v>12</v>
      </c>
    </row>
    <row r="846" spans="1:17" x14ac:dyDescent="0.25">
      <c r="A846">
        <v>845</v>
      </c>
      <c r="B846">
        <v>236.36769200000001</v>
      </c>
      <c r="C846" s="3">
        <v>1</v>
      </c>
      <c r="P846">
        <v>1</v>
      </c>
      <c r="Q846" t="str">
        <f>CONCATENATE(C846,E846,G846,I846)</f>
        <v>1</v>
      </c>
    </row>
    <row r="847" spans="1:17" x14ac:dyDescent="0.25">
      <c r="A847">
        <v>846</v>
      </c>
      <c r="B847">
        <v>236.32537400000001</v>
      </c>
      <c r="C847" s="3">
        <v>1</v>
      </c>
      <c r="H847">
        <v>243.03226699999999</v>
      </c>
      <c r="I847" s="4">
        <v>4</v>
      </c>
      <c r="P847">
        <v>2</v>
      </c>
      <c r="Q847" t="str">
        <f>CONCATENATE(C847,E847,G847,I847)</f>
        <v>14</v>
      </c>
    </row>
    <row r="848" spans="1:17" x14ac:dyDescent="0.25">
      <c r="A848">
        <v>847</v>
      </c>
      <c r="B848">
        <v>236.38057599999999</v>
      </c>
      <c r="C848" s="3">
        <v>1</v>
      </c>
      <c r="H848">
        <v>242.97266300000001</v>
      </c>
      <c r="I848" s="4">
        <v>4</v>
      </c>
      <c r="P848">
        <v>2</v>
      </c>
      <c r="Q848" t="str">
        <f>CONCATENATE(C848,E848,G848,I848)</f>
        <v>14</v>
      </c>
    </row>
    <row r="849" spans="1:17" x14ac:dyDescent="0.25">
      <c r="A849">
        <v>848</v>
      </c>
      <c r="B849">
        <v>236.36622499999999</v>
      </c>
      <c r="C849" s="3">
        <v>1</v>
      </c>
      <c r="H849">
        <v>242.86921999999998</v>
      </c>
      <c r="I849" s="4">
        <v>4</v>
      </c>
      <c r="P849">
        <v>2</v>
      </c>
      <c r="Q849" t="str">
        <f>CONCATENATE(C849,E849,G849,I849)</f>
        <v>14</v>
      </c>
    </row>
    <row r="850" spans="1:17" x14ac:dyDescent="0.25">
      <c r="A850">
        <v>849</v>
      </c>
      <c r="B850">
        <v>236.230782</v>
      </c>
      <c r="C850" s="3">
        <v>1</v>
      </c>
      <c r="H850">
        <v>242.893102</v>
      </c>
      <c r="I850" s="4">
        <v>4</v>
      </c>
      <c r="P850">
        <v>2</v>
      </c>
      <c r="Q850" t="str">
        <f>CONCATENATE(C850,E850,G850,I850)</f>
        <v>14</v>
      </c>
    </row>
    <row r="851" spans="1:17" x14ac:dyDescent="0.25">
      <c r="A851">
        <v>850</v>
      </c>
      <c r="B851">
        <v>236.22491500000001</v>
      </c>
      <c r="C851" s="3">
        <v>1</v>
      </c>
      <c r="F851">
        <v>238.93657400000001</v>
      </c>
      <c r="G851" s="5">
        <v>3</v>
      </c>
      <c r="H851">
        <v>242.91672600000001</v>
      </c>
      <c r="I851" s="4">
        <v>4</v>
      </c>
      <c r="P851">
        <v>3</v>
      </c>
      <c r="Q851" t="str">
        <f>CONCATENATE(C851,E851,G851,I851)</f>
        <v>134</v>
      </c>
    </row>
    <row r="852" spans="1:17" x14ac:dyDescent="0.25">
      <c r="A852">
        <v>851</v>
      </c>
      <c r="B852">
        <v>236.29640900000001</v>
      </c>
      <c r="C852" s="3">
        <v>1</v>
      </c>
      <c r="F852">
        <v>238.93657400000001</v>
      </c>
      <c r="G852" s="5">
        <v>3</v>
      </c>
      <c r="H852">
        <v>242.97989200000001</v>
      </c>
      <c r="I852" s="4">
        <v>4</v>
      </c>
      <c r="P852">
        <v>3</v>
      </c>
      <c r="Q852" t="str">
        <f>CONCATENATE(C852,E852,G852,I852)</f>
        <v>134</v>
      </c>
    </row>
    <row r="853" spans="1:17" x14ac:dyDescent="0.25">
      <c r="A853">
        <v>852</v>
      </c>
      <c r="F853">
        <v>238.93657400000001</v>
      </c>
      <c r="G853" s="5">
        <v>3</v>
      </c>
      <c r="H853">
        <v>243.00665599999999</v>
      </c>
      <c r="I853" s="4">
        <v>4</v>
      </c>
      <c r="P853">
        <v>2</v>
      </c>
      <c r="Q853" t="str">
        <f>CONCATENATE(C853,E853,G853,I853)</f>
        <v>34</v>
      </c>
    </row>
    <row r="854" spans="1:17" x14ac:dyDescent="0.25">
      <c r="A854">
        <v>853</v>
      </c>
      <c r="F854">
        <v>238.93657400000001</v>
      </c>
      <c r="G854" s="5">
        <v>3</v>
      </c>
      <c r="H854">
        <v>242.96381099999999</v>
      </c>
      <c r="I854" s="4">
        <v>4</v>
      </c>
      <c r="P854">
        <v>2</v>
      </c>
      <c r="Q854" t="str">
        <f>CONCATENATE(C854,E854,G854,I854)</f>
        <v>34</v>
      </c>
    </row>
    <row r="855" spans="1:17" x14ac:dyDescent="0.25">
      <c r="A855">
        <v>854</v>
      </c>
      <c r="F855">
        <v>238.93657400000001</v>
      </c>
      <c r="G855" s="5">
        <v>3</v>
      </c>
      <c r="H855">
        <v>242.94417100000001</v>
      </c>
      <c r="I855" s="4">
        <v>4</v>
      </c>
      <c r="P855">
        <v>2</v>
      </c>
      <c r="Q855" t="str">
        <f>CONCATENATE(C855,E855,G855,I855)</f>
        <v>34</v>
      </c>
    </row>
    <row r="856" spans="1:17" x14ac:dyDescent="0.25">
      <c r="A856">
        <v>855</v>
      </c>
      <c r="F856">
        <v>238.93657400000001</v>
      </c>
      <c r="G856" s="5">
        <v>3</v>
      </c>
      <c r="H856">
        <v>242.96643</v>
      </c>
      <c r="I856" s="4">
        <v>4</v>
      </c>
      <c r="P856">
        <v>2</v>
      </c>
      <c r="Q856" t="str">
        <f>CONCATENATE(C856,E856,G856,I856)</f>
        <v>34</v>
      </c>
    </row>
    <row r="857" spans="1:17" x14ac:dyDescent="0.25">
      <c r="A857">
        <v>856</v>
      </c>
      <c r="D857">
        <v>224.031801</v>
      </c>
      <c r="E857" s="2">
        <v>2</v>
      </c>
      <c r="F857">
        <v>238.93657400000001</v>
      </c>
      <c r="G857" s="5">
        <v>3</v>
      </c>
      <c r="H857">
        <v>243.03226699999999</v>
      </c>
      <c r="I857" s="4">
        <v>4</v>
      </c>
      <c r="P857">
        <v>3</v>
      </c>
      <c r="Q857" t="str">
        <f>CONCATENATE(C857,E857,G857,I857)</f>
        <v>234</v>
      </c>
    </row>
    <row r="858" spans="1:17" x14ac:dyDescent="0.25">
      <c r="A858">
        <v>857</v>
      </c>
      <c r="D858">
        <v>224.05149299999999</v>
      </c>
      <c r="E858" s="2">
        <v>2</v>
      </c>
      <c r="F858">
        <v>238.93657400000001</v>
      </c>
      <c r="G858" s="5">
        <v>3</v>
      </c>
      <c r="P858">
        <v>2</v>
      </c>
      <c r="Q858" t="str">
        <f>CONCATENATE(C858,E858,G858,I858)</f>
        <v>23</v>
      </c>
    </row>
    <row r="859" spans="1:17" x14ac:dyDescent="0.25">
      <c r="A859">
        <v>858</v>
      </c>
      <c r="D859">
        <v>224.036305</v>
      </c>
      <c r="E859" s="2">
        <v>2</v>
      </c>
      <c r="F859">
        <v>238.93657400000001</v>
      </c>
      <c r="G859" s="5">
        <v>3</v>
      </c>
      <c r="P859">
        <v>2</v>
      </c>
      <c r="Q859" t="str">
        <f>CONCATENATE(C859,E859,G859,I859)</f>
        <v>23</v>
      </c>
    </row>
    <row r="860" spans="1:17" x14ac:dyDescent="0.25">
      <c r="A860">
        <v>859</v>
      </c>
      <c r="D860">
        <v>224.02347399999999</v>
      </c>
      <c r="E860" s="2">
        <v>2</v>
      </c>
      <c r="F860">
        <v>238.93657400000001</v>
      </c>
      <c r="G860" s="5">
        <v>3</v>
      </c>
      <c r="P860">
        <v>2</v>
      </c>
      <c r="Q860" t="str">
        <f>CONCATENATE(C860,E860,G860,I860)</f>
        <v>23</v>
      </c>
    </row>
    <row r="861" spans="1:17" x14ac:dyDescent="0.25">
      <c r="A861">
        <v>860</v>
      </c>
      <c r="D861">
        <v>224.017921</v>
      </c>
      <c r="E861" s="2">
        <v>2</v>
      </c>
      <c r="F861">
        <v>238.93657400000001</v>
      </c>
      <c r="G861" s="5">
        <v>3</v>
      </c>
      <c r="P861">
        <v>2</v>
      </c>
      <c r="Q861" t="str">
        <f>CONCATENATE(C861,E861,G861,I861)</f>
        <v>23</v>
      </c>
    </row>
    <row r="862" spans="1:17" x14ac:dyDescent="0.25">
      <c r="A862">
        <v>861</v>
      </c>
      <c r="D862">
        <v>224.06746799999999</v>
      </c>
      <c r="E862" s="2">
        <v>2</v>
      </c>
      <c r="F862">
        <v>238.93657400000001</v>
      </c>
      <c r="G862" s="5">
        <v>3</v>
      </c>
      <c r="P862">
        <v>2</v>
      </c>
      <c r="Q862" t="str">
        <f>CONCATENATE(C862,E862,G862,I862)</f>
        <v>23</v>
      </c>
    </row>
    <row r="863" spans="1:17" x14ac:dyDescent="0.25">
      <c r="A863">
        <v>862</v>
      </c>
      <c r="D863">
        <v>224.07328200000001</v>
      </c>
      <c r="E863" s="2">
        <v>2</v>
      </c>
      <c r="P863">
        <v>1</v>
      </c>
      <c r="Q863" t="str">
        <f>CONCATENATE(C863,E863,G863,I863)</f>
        <v>2</v>
      </c>
    </row>
    <row r="864" spans="1:17" x14ac:dyDescent="0.25">
      <c r="A864">
        <v>863</v>
      </c>
      <c r="D864">
        <v>224.055317</v>
      </c>
      <c r="E864" s="2">
        <v>2</v>
      </c>
      <c r="P864">
        <v>1</v>
      </c>
      <c r="Q864" t="str">
        <f>CONCATENATE(C864,E864,G864,I864)</f>
        <v>2</v>
      </c>
    </row>
    <row r="865" spans="1:17" x14ac:dyDescent="0.25">
      <c r="A865">
        <v>864</v>
      </c>
      <c r="B865">
        <v>219.017382</v>
      </c>
      <c r="C865" s="3">
        <v>1</v>
      </c>
      <c r="D865">
        <v>224.09459899999999</v>
      </c>
      <c r="E865" s="2">
        <v>2</v>
      </c>
      <c r="P865">
        <v>2</v>
      </c>
      <c r="Q865" t="str">
        <f>CONCATENATE(C865,E865,G865,I865)</f>
        <v>12</v>
      </c>
    </row>
    <row r="866" spans="1:17" x14ac:dyDescent="0.25">
      <c r="A866">
        <v>865</v>
      </c>
      <c r="B866">
        <v>218.89838399999999</v>
      </c>
      <c r="C866" s="3">
        <v>1</v>
      </c>
      <c r="D866">
        <v>224.05516</v>
      </c>
      <c r="E866" s="2">
        <v>2</v>
      </c>
      <c r="P866">
        <v>2</v>
      </c>
      <c r="Q866" t="str">
        <f>CONCATENATE(C866,E866,G866,I866)</f>
        <v>12</v>
      </c>
    </row>
    <row r="867" spans="1:17" x14ac:dyDescent="0.25">
      <c r="A867">
        <v>866</v>
      </c>
      <c r="B867">
        <v>218.89686499999999</v>
      </c>
      <c r="C867" s="3">
        <v>1</v>
      </c>
      <c r="D867">
        <v>224.04494700000001</v>
      </c>
      <c r="E867" s="2">
        <v>2</v>
      </c>
      <c r="P867">
        <v>2</v>
      </c>
      <c r="Q867" t="str">
        <f>CONCATENATE(C867,E867,G867,I867)</f>
        <v>12</v>
      </c>
    </row>
    <row r="868" spans="1:17" x14ac:dyDescent="0.25">
      <c r="A868">
        <v>867</v>
      </c>
      <c r="B868">
        <v>218.97370000000001</v>
      </c>
      <c r="C868" s="3">
        <v>1</v>
      </c>
      <c r="D868">
        <v>224.031801</v>
      </c>
      <c r="E868" s="2">
        <v>2</v>
      </c>
      <c r="P868">
        <v>2</v>
      </c>
      <c r="Q868" t="str">
        <f>CONCATENATE(C868,E868,G868,I868)</f>
        <v>12</v>
      </c>
    </row>
    <row r="869" spans="1:17" x14ac:dyDescent="0.25">
      <c r="A869">
        <v>868</v>
      </c>
      <c r="B869">
        <v>218.96909199999999</v>
      </c>
      <c r="C869" s="3">
        <v>1</v>
      </c>
      <c r="D869">
        <v>224.031801</v>
      </c>
      <c r="E869" s="2">
        <v>2</v>
      </c>
      <c r="P869">
        <v>2</v>
      </c>
      <c r="Q869" t="str">
        <f>CONCATENATE(C869,E869,G869,I869)</f>
        <v>12</v>
      </c>
    </row>
    <row r="870" spans="1:17" x14ac:dyDescent="0.25">
      <c r="A870">
        <v>869</v>
      </c>
      <c r="B870">
        <v>218.97432900000001</v>
      </c>
      <c r="C870" s="3">
        <v>1</v>
      </c>
      <c r="P870">
        <v>1</v>
      </c>
      <c r="Q870" t="str">
        <f>CONCATENATE(C870,E870,G870,I870)</f>
        <v>1</v>
      </c>
    </row>
    <row r="871" spans="1:17" x14ac:dyDescent="0.25">
      <c r="A871">
        <v>870</v>
      </c>
      <c r="B871">
        <v>218.98972699999999</v>
      </c>
      <c r="C871" s="3">
        <v>1</v>
      </c>
      <c r="H871">
        <v>222.360433</v>
      </c>
      <c r="I871" s="4">
        <v>4</v>
      </c>
      <c r="P871">
        <v>2</v>
      </c>
      <c r="Q871" t="str">
        <f>CONCATENATE(C871,E871,G871,I871)</f>
        <v>14</v>
      </c>
    </row>
    <row r="872" spans="1:17" x14ac:dyDescent="0.25">
      <c r="A872">
        <v>871</v>
      </c>
      <c r="B872">
        <v>218.93850399999999</v>
      </c>
      <c r="C872" s="3">
        <v>1</v>
      </c>
      <c r="H872">
        <v>222.17397399999999</v>
      </c>
      <c r="I872" s="4">
        <v>4</v>
      </c>
      <c r="P872">
        <v>2</v>
      </c>
      <c r="Q872" t="str">
        <f>CONCATENATE(C872,E872,G872,I872)</f>
        <v>14</v>
      </c>
    </row>
    <row r="873" spans="1:17" x14ac:dyDescent="0.25">
      <c r="A873">
        <v>872</v>
      </c>
      <c r="B873">
        <v>219.017382</v>
      </c>
      <c r="C873" s="3">
        <v>1</v>
      </c>
      <c r="H873">
        <v>222.228497</v>
      </c>
      <c r="I873" s="4">
        <v>4</v>
      </c>
      <c r="P873">
        <v>2</v>
      </c>
      <c r="Q873" t="str">
        <f>CONCATENATE(C873,E873,G873,I873)</f>
        <v>14</v>
      </c>
    </row>
    <row r="874" spans="1:17" x14ac:dyDescent="0.25">
      <c r="A874">
        <v>873</v>
      </c>
      <c r="B874">
        <v>219.017382</v>
      </c>
      <c r="C874" s="3">
        <v>1</v>
      </c>
      <c r="F874">
        <v>220.267753</v>
      </c>
      <c r="G874" s="5">
        <v>3</v>
      </c>
      <c r="H874">
        <v>222.196496</v>
      </c>
      <c r="I874" s="4">
        <v>4</v>
      </c>
      <c r="P874">
        <v>3</v>
      </c>
      <c r="Q874" t="str">
        <f>CONCATENATE(C874,E874,G874,I874)</f>
        <v>134</v>
      </c>
    </row>
    <row r="875" spans="1:17" x14ac:dyDescent="0.25">
      <c r="A875">
        <v>874</v>
      </c>
      <c r="F875">
        <v>220.267753</v>
      </c>
      <c r="G875" s="5">
        <v>3</v>
      </c>
      <c r="H875">
        <v>222.223522</v>
      </c>
      <c r="I875" s="4">
        <v>4</v>
      </c>
      <c r="P875">
        <v>2</v>
      </c>
      <c r="Q875" t="str">
        <f>CONCATENATE(C875,E875,G875,I875)</f>
        <v>34</v>
      </c>
    </row>
    <row r="876" spans="1:17" x14ac:dyDescent="0.25">
      <c r="A876">
        <v>875</v>
      </c>
      <c r="F876">
        <v>220.267753</v>
      </c>
      <c r="G876" s="5">
        <v>3</v>
      </c>
      <c r="H876">
        <v>222.24887200000001</v>
      </c>
      <c r="I876" s="4">
        <v>4</v>
      </c>
      <c r="P876">
        <v>2</v>
      </c>
      <c r="Q876" t="str">
        <f>CONCATENATE(C876,E876,G876,I876)</f>
        <v>34</v>
      </c>
    </row>
    <row r="877" spans="1:17" x14ac:dyDescent="0.25">
      <c r="A877">
        <v>876</v>
      </c>
      <c r="F877">
        <v>220.267753</v>
      </c>
      <c r="G877" s="5">
        <v>3</v>
      </c>
      <c r="H877">
        <v>222.216294</v>
      </c>
      <c r="I877" s="4">
        <v>4</v>
      </c>
      <c r="P877">
        <v>2</v>
      </c>
      <c r="Q877" t="str">
        <f>CONCATENATE(C877,E877,G877,I877)</f>
        <v>34</v>
      </c>
    </row>
    <row r="878" spans="1:17" x14ac:dyDescent="0.25">
      <c r="A878">
        <v>877</v>
      </c>
      <c r="F878">
        <v>220.267753</v>
      </c>
      <c r="G878" s="5">
        <v>3</v>
      </c>
      <c r="H878">
        <v>222.22142700000001</v>
      </c>
      <c r="I878" s="4">
        <v>4</v>
      </c>
      <c r="P878">
        <v>2</v>
      </c>
      <c r="Q878" t="str">
        <f>CONCATENATE(C878,E878,G878,I878)</f>
        <v>34</v>
      </c>
    </row>
    <row r="879" spans="1:17" x14ac:dyDescent="0.25">
      <c r="A879">
        <v>878</v>
      </c>
      <c r="F879">
        <v>220.267753</v>
      </c>
      <c r="G879" s="5">
        <v>3</v>
      </c>
      <c r="H879">
        <v>222.24227199999999</v>
      </c>
      <c r="I879" s="4">
        <v>4</v>
      </c>
      <c r="P879">
        <v>2</v>
      </c>
      <c r="Q879" t="str">
        <f>CONCATENATE(C879,E879,G879,I879)</f>
        <v>34</v>
      </c>
    </row>
    <row r="880" spans="1:17" x14ac:dyDescent="0.25">
      <c r="A880">
        <v>879</v>
      </c>
      <c r="D880">
        <v>206.57308499999999</v>
      </c>
      <c r="E880" s="2">
        <v>2</v>
      </c>
      <c r="F880">
        <v>220.267753</v>
      </c>
      <c r="G880" s="5">
        <v>3</v>
      </c>
      <c r="H880">
        <v>222.360433</v>
      </c>
      <c r="I880" s="4">
        <v>4</v>
      </c>
      <c r="P880">
        <v>3</v>
      </c>
      <c r="Q880" t="str">
        <f>CONCATENATE(C880,E880,G880,I880)</f>
        <v>234</v>
      </c>
    </row>
    <row r="881" spans="1:17" x14ac:dyDescent="0.25">
      <c r="A881">
        <v>880</v>
      </c>
      <c r="D881">
        <v>206.575335</v>
      </c>
      <c r="E881" s="2">
        <v>2</v>
      </c>
      <c r="F881">
        <v>220.267753</v>
      </c>
      <c r="G881" s="5">
        <v>3</v>
      </c>
      <c r="P881">
        <v>2</v>
      </c>
      <c r="Q881" t="str">
        <f>CONCATENATE(C881,E881,G881,I881)</f>
        <v>23</v>
      </c>
    </row>
    <row r="882" spans="1:17" x14ac:dyDescent="0.25">
      <c r="A882">
        <v>881</v>
      </c>
      <c r="D882">
        <v>206.568679</v>
      </c>
      <c r="E882" s="2">
        <v>2</v>
      </c>
      <c r="F882">
        <v>220.267753</v>
      </c>
      <c r="G882" s="5">
        <v>3</v>
      </c>
      <c r="P882">
        <v>2</v>
      </c>
      <c r="Q882" t="str">
        <f>CONCATENATE(C882,E882,G882,I882)</f>
        <v>23</v>
      </c>
    </row>
    <row r="883" spans="1:17" x14ac:dyDescent="0.25">
      <c r="A883">
        <v>882</v>
      </c>
      <c r="D883">
        <v>206.567477</v>
      </c>
      <c r="E883" s="2">
        <v>2</v>
      </c>
      <c r="F883">
        <v>220.267753</v>
      </c>
      <c r="G883" s="5">
        <v>3</v>
      </c>
      <c r="P883">
        <v>2</v>
      </c>
      <c r="Q883" t="str">
        <f>CONCATENATE(C883,E883,G883,I883)</f>
        <v>23</v>
      </c>
    </row>
    <row r="884" spans="1:17" x14ac:dyDescent="0.25">
      <c r="A884">
        <v>883</v>
      </c>
      <c r="D884">
        <v>206.58488</v>
      </c>
      <c r="E884" s="2">
        <v>2</v>
      </c>
      <c r="F884">
        <v>220.267753</v>
      </c>
      <c r="G884" s="5">
        <v>3</v>
      </c>
      <c r="P884">
        <v>2</v>
      </c>
      <c r="Q884" t="str">
        <f>CONCATENATE(C884,E884,G884,I884)</f>
        <v>23</v>
      </c>
    </row>
    <row r="885" spans="1:17" x14ac:dyDescent="0.25">
      <c r="A885">
        <v>884</v>
      </c>
      <c r="D885">
        <v>206.57513299999999</v>
      </c>
      <c r="E885" s="2">
        <v>2</v>
      </c>
      <c r="P885">
        <v>1</v>
      </c>
      <c r="Q885" t="str">
        <f>CONCATENATE(C885,E885,G885,I885)</f>
        <v>2</v>
      </c>
    </row>
    <row r="886" spans="1:17" x14ac:dyDescent="0.25">
      <c r="A886">
        <v>885</v>
      </c>
      <c r="B886">
        <v>201.08673400000001</v>
      </c>
      <c r="C886" s="3">
        <v>1</v>
      </c>
      <c r="D886">
        <v>206.60774499999999</v>
      </c>
      <c r="E886" s="2">
        <v>2</v>
      </c>
      <c r="P886">
        <v>2</v>
      </c>
      <c r="Q886" t="str">
        <f>CONCATENATE(C886,E886,G886,I886)</f>
        <v>12</v>
      </c>
    </row>
    <row r="887" spans="1:17" x14ac:dyDescent="0.25">
      <c r="A887">
        <v>886</v>
      </c>
      <c r="B887">
        <v>201.10509000000002</v>
      </c>
      <c r="C887" s="3">
        <v>1</v>
      </c>
      <c r="D887">
        <v>206.56794200000002</v>
      </c>
      <c r="E887" s="2">
        <v>2</v>
      </c>
      <c r="P887">
        <v>2</v>
      </c>
      <c r="Q887" t="str">
        <f>CONCATENATE(C887,E887,G887,I887)</f>
        <v>12</v>
      </c>
    </row>
    <row r="888" spans="1:17" x14ac:dyDescent="0.25">
      <c r="A888">
        <v>887</v>
      </c>
      <c r="B888">
        <v>201.092242</v>
      </c>
      <c r="C888" s="3">
        <v>1</v>
      </c>
      <c r="D888">
        <v>206.55027699999999</v>
      </c>
      <c r="E888" s="2">
        <v>2</v>
      </c>
      <c r="P888">
        <v>2</v>
      </c>
      <c r="Q888" t="str">
        <f>CONCATENATE(C888,E888,G888,I888)</f>
        <v>12</v>
      </c>
    </row>
    <row r="889" spans="1:17" x14ac:dyDescent="0.25">
      <c r="A889">
        <v>888</v>
      </c>
      <c r="B889">
        <v>201.09612200000001</v>
      </c>
      <c r="C889" s="3">
        <v>1</v>
      </c>
      <c r="D889">
        <v>206.435912</v>
      </c>
      <c r="E889" s="2">
        <v>2</v>
      </c>
      <c r="P889">
        <v>2</v>
      </c>
      <c r="Q889" t="str">
        <f>CONCATENATE(C889,E889,G889,I889)</f>
        <v>12</v>
      </c>
    </row>
    <row r="890" spans="1:17" x14ac:dyDescent="0.25">
      <c r="A890">
        <v>889</v>
      </c>
      <c r="B890">
        <v>201.07666699999999</v>
      </c>
      <c r="C890" s="3">
        <v>1</v>
      </c>
      <c r="D890">
        <v>206.57308499999999</v>
      </c>
      <c r="E890" s="2">
        <v>2</v>
      </c>
      <c r="P890">
        <v>2</v>
      </c>
      <c r="Q890" t="str">
        <f>CONCATENATE(C890,E890,G890,I890)</f>
        <v>12</v>
      </c>
    </row>
    <row r="891" spans="1:17" x14ac:dyDescent="0.25">
      <c r="A891">
        <v>890</v>
      </c>
      <c r="B891">
        <v>201.08736300000001</v>
      </c>
      <c r="C891" s="3">
        <v>1</v>
      </c>
      <c r="P891">
        <v>1</v>
      </c>
      <c r="Q891" t="str">
        <f>CONCATENATE(C891,E891,G891,I891)</f>
        <v>1</v>
      </c>
    </row>
    <row r="892" spans="1:17" x14ac:dyDescent="0.25">
      <c r="A892">
        <v>891</v>
      </c>
      <c r="B892">
        <v>201.117987</v>
      </c>
      <c r="C892" s="3">
        <v>1</v>
      </c>
      <c r="P892">
        <v>1</v>
      </c>
      <c r="Q892" t="str">
        <f>CONCATENATE(C892,E892,G892,I892)</f>
        <v>1</v>
      </c>
    </row>
    <row r="893" spans="1:17" x14ac:dyDescent="0.25">
      <c r="A893">
        <v>892</v>
      </c>
      <c r="B893">
        <v>201.09428700000001</v>
      </c>
      <c r="C893" s="3">
        <v>1</v>
      </c>
      <c r="P893">
        <v>1</v>
      </c>
      <c r="Q893" t="str">
        <f>CONCATENATE(C893,E893,G893,I893)</f>
        <v>1</v>
      </c>
    </row>
    <row r="894" spans="1:17" x14ac:dyDescent="0.25">
      <c r="A894">
        <v>893</v>
      </c>
      <c r="B894">
        <v>201.038962</v>
      </c>
      <c r="C894" s="3">
        <v>1</v>
      </c>
      <c r="H894">
        <v>203.422686</v>
      </c>
      <c r="I894" s="4">
        <v>4</v>
      </c>
      <c r="P894">
        <v>2</v>
      </c>
      <c r="Q894" t="str">
        <f>CONCATENATE(C894,E894,G894,I894)</f>
        <v>14</v>
      </c>
    </row>
    <row r="895" spans="1:17" x14ac:dyDescent="0.25">
      <c r="A895">
        <v>894</v>
      </c>
      <c r="B895">
        <v>201.08673400000001</v>
      </c>
      <c r="C895" s="3">
        <v>1</v>
      </c>
      <c r="F895">
        <v>202.95625999999999</v>
      </c>
      <c r="G895" s="5">
        <v>3</v>
      </c>
      <c r="H895">
        <v>203.324107</v>
      </c>
      <c r="I895" s="4">
        <v>4</v>
      </c>
      <c r="P895">
        <v>3</v>
      </c>
      <c r="Q895" t="str">
        <f>CONCATENATE(C895,E895,G895,I895)</f>
        <v>134</v>
      </c>
    </row>
    <row r="896" spans="1:17" x14ac:dyDescent="0.25">
      <c r="A896">
        <v>895</v>
      </c>
      <c r="F896">
        <v>202.995589</v>
      </c>
      <c r="G896" s="5">
        <v>3</v>
      </c>
      <c r="H896">
        <v>203.38246800000002</v>
      </c>
      <c r="I896" s="4">
        <v>4</v>
      </c>
      <c r="P896">
        <v>2</v>
      </c>
      <c r="Q896" t="str">
        <f>CONCATENATE(C896,E896,G896,I896)</f>
        <v>34</v>
      </c>
    </row>
    <row r="897" spans="1:17" x14ac:dyDescent="0.25">
      <c r="A897">
        <v>896</v>
      </c>
      <c r="F897">
        <v>203.01582999999999</v>
      </c>
      <c r="G897" s="5">
        <v>3</v>
      </c>
      <c r="H897">
        <v>203.376227</v>
      </c>
      <c r="I897" s="4">
        <v>4</v>
      </c>
      <c r="P897">
        <v>2</v>
      </c>
      <c r="Q897" t="str">
        <f>CONCATENATE(C897,E897,G897,I897)</f>
        <v>34</v>
      </c>
    </row>
    <row r="898" spans="1:17" x14ac:dyDescent="0.25">
      <c r="A898">
        <v>897</v>
      </c>
      <c r="F898">
        <v>202.98373700000002</v>
      </c>
      <c r="G898" s="5">
        <v>3</v>
      </c>
      <c r="H898">
        <v>203.409053</v>
      </c>
      <c r="I898" s="4">
        <v>4</v>
      </c>
      <c r="P898">
        <v>2</v>
      </c>
      <c r="Q898" t="str">
        <f>CONCATENATE(C898,E898,G898,I898)</f>
        <v>34</v>
      </c>
    </row>
    <row r="899" spans="1:17" x14ac:dyDescent="0.25">
      <c r="A899">
        <v>898</v>
      </c>
      <c r="F899">
        <v>202.941001</v>
      </c>
      <c r="G899" s="5">
        <v>3</v>
      </c>
      <c r="H899">
        <v>203.44003900000001</v>
      </c>
      <c r="I899" s="4">
        <v>4</v>
      </c>
      <c r="P899">
        <v>2</v>
      </c>
      <c r="Q899" t="str">
        <f>CONCATENATE(C899,E899,G899,I899)</f>
        <v>34</v>
      </c>
    </row>
    <row r="900" spans="1:17" x14ac:dyDescent="0.25">
      <c r="A900">
        <v>899</v>
      </c>
      <c r="F900">
        <v>202.965281</v>
      </c>
      <c r="G900" s="5">
        <v>3</v>
      </c>
      <c r="H900">
        <v>203.39479299999999</v>
      </c>
      <c r="I900" s="4">
        <v>4</v>
      </c>
      <c r="P900">
        <v>2</v>
      </c>
      <c r="Q900" t="str">
        <f>CONCATENATE(C900,E900,G900,I900)</f>
        <v>34</v>
      </c>
    </row>
    <row r="901" spans="1:17" x14ac:dyDescent="0.25">
      <c r="A901">
        <v>900</v>
      </c>
      <c r="F901">
        <v>202.986831</v>
      </c>
      <c r="G901" s="5">
        <v>3</v>
      </c>
      <c r="H901">
        <v>203.44056599999999</v>
      </c>
      <c r="I901" s="4">
        <v>4</v>
      </c>
      <c r="P901">
        <v>2</v>
      </c>
      <c r="Q901" t="str">
        <f>CONCATENATE(C901,E901,G901,I901)</f>
        <v>34</v>
      </c>
    </row>
    <row r="902" spans="1:17" x14ac:dyDescent="0.25">
      <c r="A902">
        <v>901</v>
      </c>
      <c r="F902">
        <v>202.97519199999999</v>
      </c>
      <c r="G902" s="5">
        <v>3</v>
      </c>
      <c r="H902">
        <v>203.39866900000001</v>
      </c>
      <c r="I902" s="4">
        <v>4</v>
      </c>
      <c r="P902">
        <v>2</v>
      </c>
      <c r="Q902" t="str">
        <f>CONCATENATE(C902,E902,G902,I902)</f>
        <v>34</v>
      </c>
    </row>
    <row r="903" spans="1:17" x14ac:dyDescent="0.25">
      <c r="A903">
        <v>902</v>
      </c>
      <c r="D903">
        <v>184.62364500000001</v>
      </c>
      <c r="E903" s="2">
        <v>2</v>
      </c>
      <c r="F903">
        <v>202.939639</v>
      </c>
      <c r="G903" s="5">
        <v>3</v>
      </c>
      <c r="H903">
        <v>203.422686</v>
      </c>
      <c r="I903" s="4">
        <v>4</v>
      </c>
      <c r="P903">
        <v>3</v>
      </c>
      <c r="Q903" t="str">
        <f>CONCATENATE(C903,E903,G903,I903)</f>
        <v>234</v>
      </c>
    </row>
    <row r="904" spans="1:17" x14ac:dyDescent="0.25">
      <c r="A904">
        <v>903</v>
      </c>
      <c r="D904">
        <v>184.64776499999999</v>
      </c>
      <c r="E904" s="2">
        <v>2</v>
      </c>
      <c r="F904">
        <v>202.95625999999999</v>
      </c>
      <c r="G904" s="5">
        <v>3</v>
      </c>
      <c r="P904">
        <v>2</v>
      </c>
      <c r="Q904" t="str">
        <f>CONCATENATE(C904,E904,G904,I904)</f>
        <v>23</v>
      </c>
    </row>
    <row r="905" spans="1:17" x14ac:dyDescent="0.25">
      <c r="A905">
        <v>904</v>
      </c>
      <c r="D905">
        <v>184.64876100000001</v>
      </c>
      <c r="E905" s="2">
        <v>2</v>
      </c>
      <c r="F905">
        <v>202.95625999999999</v>
      </c>
      <c r="G905" s="5">
        <v>3</v>
      </c>
      <c r="P905">
        <v>2</v>
      </c>
      <c r="Q905" t="str">
        <f>CONCATENATE(C905,E905,G905,I905)</f>
        <v>23</v>
      </c>
    </row>
    <row r="906" spans="1:17" x14ac:dyDescent="0.25">
      <c r="A906">
        <v>905</v>
      </c>
      <c r="D906">
        <v>184.65159499999999</v>
      </c>
      <c r="E906" s="2">
        <v>2</v>
      </c>
      <c r="P906">
        <v>1</v>
      </c>
      <c r="Q906" t="str">
        <f>CONCATENATE(C906,E906,G906,I906)</f>
        <v>2</v>
      </c>
    </row>
    <row r="907" spans="1:17" x14ac:dyDescent="0.25">
      <c r="A907">
        <v>906</v>
      </c>
      <c r="D907">
        <v>184.59983700000001</v>
      </c>
      <c r="E907" s="2">
        <v>2</v>
      </c>
      <c r="P907">
        <v>1</v>
      </c>
      <c r="Q907" t="str">
        <f>CONCATENATE(C907,E907,G907,I907)</f>
        <v>2</v>
      </c>
    </row>
    <row r="908" spans="1:17" x14ac:dyDescent="0.25">
      <c r="A908">
        <v>907</v>
      </c>
      <c r="D908">
        <v>184.616671</v>
      </c>
      <c r="E908" s="2">
        <v>2</v>
      </c>
      <c r="P908">
        <v>1</v>
      </c>
      <c r="Q908" t="str">
        <f>CONCATENATE(C908,E908,G908,I908)</f>
        <v>2</v>
      </c>
    </row>
    <row r="909" spans="1:17" x14ac:dyDescent="0.25">
      <c r="A909">
        <v>908</v>
      </c>
      <c r="B909">
        <v>179.036092</v>
      </c>
      <c r="C909" s="3">
        <v>1</v>
      </c>
      <c r="D909">
        <v>184.65238099999999</v>
      </c>
      <c r="E909" s="2">
        <v>2</v>
      </c>
      <c r="P909">
        <v>2</v>
      </c>
      <c r="Q909" t="str">
        <f>CONCATENATE(C909,E909,G909,I909)</f>
        <v>12</v>
      </c>
    </row>
    <row r="910" spans="1:17" x14ac:dyDescent="0.25">
      <c r="A910">
        <v>909</v>
      </c>
      <c r="B910">
        <v>179.12051300000002</v>
      </c>
      <c r="C910" s="3">
        <v>1</v>
      </c>
      <c r="D910">
        <v>184.61646200000001</v>
      </c>
      <c r="E910" s="2">
        <v>2</v>
      </c>
      <c r="P910">
        <v>2</v>
      </c>
      <c r="Q910" t="str">
        <f>CONCATENATE(C910,E910,G910,I910)</f>
        <v>12</v>
      </c>
    </row>
    <row r="911" spans="1:17" x14ac:dyDescent="0.25">
      <c r="A911">
        <v>910</v>
      </c>
      <c r="B911">
        <v>179.095134</v>
      </c>
      <c r="C911" s="3">
        <v>1</v>
      </c>
      <c r="D911">
        <v>184.601935</v>
      </c>
      <c r="E911" s="2">
        <v>2</v>
      </c>
      <c r="P911">
        <v>2</v>
      </c>
      <c r="Q911" t="str">
        <f>CONCATENATE(C911,E911,G911,I911)</f>
        <v>12</v>
      </c>
    </row>
    <row r="912" spans="1:17" x14ac:dyDescent="0.25">
      <c r="A912">
        <v>911</v>
      </c>
      <c r="B912">
        <v>179.04862500000002</v>
      </c>
      <c r="C912" s="3">
        <v>1</v>
      </c>
      <c r="D912">
        <v>184.62364500000001</v>
      </c>
      <c r="E912" s="2">
        <v>2</v>
      </c>
      <c r="P912">
        <v>2</v>
      </c>
      <c r="Q912" t="str">
        <f>CONCATENATE(C912,E912,G912,I912)</f>
        <v>12</v>
      </c>
    </row>
    <row r="913" spans="1:17" x14ac:dyDescent="0.25">
      <c r="A913">
        <v>912</v>
      </c>
      <c r="B913">
        <v>179.04143999999999</v>
      </c>
      <c r="C913" s="3">
        <v>1</v>
      </c>
      <c r="D913">
        <v>184.62364500000001</v>
      </c>
      <c r="E913" s="2">
        <v>2</v>
      </c>
      <c r="P913">
        <v>2</v>
      </c>
      <c r="Q913" t="str">
        <f>CONCATENATE(C913,E913,G913,I913)</f>
        <v>12</v>
      </c>
    </row>
    <row r="914" spans="1:17" x14ac:dyDescent="0.25">
      <c r="A914">
        <v>913</v>
      </c>
      <c r="B914">
        <v>179.006045</v>
      </c>
      <c r="C914" s="3">
        <v>1</v>
      </c>
      <c r="P914">
        <v>1</v>
      </c>
      <c r="Q914" t="str">
        <f>CONCATENATE(C914,E914,G914,I914)</f>
        <v>1</v>
      </c>
    </row>
    <row r="915" spans="1:17" x14ac:dyDescent="0.25">
      <c r="A915">
        <v>914</v>
      </c>
      <c r="B915">
        <v>178.98223999999999</v>
      </c>
      <c r="C915" s="3">
        <v>1</v>
      </c>
      <c r="P915">
        <v>1</v>
      </c>
      <c r="Q915" t="str">
        <f>CONCATENATE(C915,E915,G915,I915)</f>
        <v>1</v>
      </c>
    </row>
    <row r="916" spans="1:17" x14ac:dyDescent="0.25">
      <c r="A916">
        <v>915</v>
      </c>
      <c r="B916">
        <v>179.02130600000001</v>
      </c>
      <c r="C916" s="3">
        <v>1</v>
      </c>
      <c r="H916">
        <v>180.77363500000001</v>
      </c>
      <c r="I916" s="4">
        <v>4</v>
      </c>
      <c r="P916">
        <v>2</v>
      </c>
      <c r="Q916" t="str">
        <f>CONCATENATE(C916,E916,G916,I916)</f>
        <v>14</v>
      </c>
    </row>
    <row r="917" spans="1:17" x14ac:dyDescent="0.25">
      <c r="A917">
        <v>916</v>
      </c>
      <c r="B917">
        <v>179.016322</v>
      </c>
      <c r="C917" s="3">
        <v>1</v>
      </c>
      <c r="F917">
        <v>180.57809700000001</v>
      </c>
      <c r="G917" s="5">
        <v>3</v>
      </c>
      <c r="H917">
        <v>180.764354</v>
      </c>
      <c r="I917" s="4">
        <v>4</v>
      </c>
      <c r="P917">
        <v>3</v>
      </c>
      <c r="Q917" t="str">
        <f>CONCATENATE(C917,E917,G917,I917)</f>
        <v>134</v>
      </c>
    </row>
    <row r="918" spans="1:17" x14ac:dyDescent="0.25">
      <c r="A918">
        <v>917</v>
      </c>
      <c r="F918">
        <v>180.63399800000002</v>
      </c>
      <c r="G918" s="5">
        <v>3</v>
      </c>
      <c r="H918">
        <v>180.75753500000002</v>
      </c>
      <c r="I918" s="4">
        <v>4</v>
      </c>
      <c r="P918">
        <v>2</v>
      </c>
      <c r="Q918" t="str">
        <f>CONCATENATE(C918,E918,G918,I918)</f>
        <v>34</v>
      </c>
    </row>
    <row r="919" spans="1:17" x14ac:dyDescent="0.25">
      <c r="A919">
        <v>918</v>
      </c>
      <c r="F919">
        <v>180.52492799999999</v>
      </c>
      <c r="G919" s="5">
        <v>3</v>
      </c>
      <c r="H919">
        <v>180.76209900000001</v>
      </c>
      <c r="I919" s="4">
        <v>4</v>
      </c>
      <c r="P919">
        <v>2</v>
      </c>
      <c r="Q919" t="str">
        <f>CONCATENATE(C919,E919,G919,I919)</f>
        <v>34</v>
      </c>
    </row>
    <row r="920" spans="1:17" x14ac:dyDescent="0.25">
      <c r="A920">
        <v>919</v>
      </c>
      <c r="F920">
        <v>180.53205800000001</v>
      </c>
      <c r="G920" s="5">
        <v>3</v>
      </c>
      <c r="H920">
        <v>180.81553200000002</v>
      </c>
      <c r="I920" s="4">
        <v>4</v>
      </c>
      <c r="P920">
        <v>2</v>
      </c>
      <c r="Q920" t="str">
        <f>CONCATENATE(C920,E920,G920,I920)</f>
        <v>34</v>
      </c>
    </row>
    <row r="921" spans="1:17" x14ac:dyDescent="0.25">
      <c r="A921">
        <v>920</v>
      </c>
      <c r="F921">
        <v>180.56315499999999</v>
      </c>
      <c r="G921" s="5">
        <v>3</v>
      </c>
      <c r="H921">
        <v>180.850875</v>
      </c>
      <c r="I921" s="4">
        <v>4</v>
      </c>
      <c r="P921">
        <v>2</v>
      </c>
      <c r="Q921" t="str">
        <f>CONCATENATE(C921,E921,G921,I921)</f>
        <v>34</v>
      </c>
    </row>
    <row r="922" spans="1:17" x14ac:dyDescent="0.25">
      <c r="A922">
        <v>921</v>
      </c>
      <c r="F922">
        <v>180.534785</v>
      </c>
      <c r="G922" s="5">
        <v>3</v>
      </c>
      <c r="H922">
        <v>180.83420100000001</v>
      </c>
      <c r="I922" s="4">
        <v>4</v>
      </c>
      <c r="P922">
        <v>2</v>
      </c>
      <c r="Q922" t="str">
        <f>CONCATENATE(C922,E922,G922,I922)</f>
        <v>34</v>
      </c>
    </row>
    <row r="923" spans="1:17" x14ac:dyDescent="0.25">
      <c r="A923">
        <v>922</v>
      </c>
      <c r="F923">
        <v>180.54789399999999</v>
      </c>
      <c r="G923" s="5">
        <v>3</v>
      </c>
      <c r="H923">
        <v>180.81427500000001</v>
      </c>
      <c r="I923" s="4">
        <v>4</v>
      </c>
      <c r="P923">
        <v>2</v>
      </c>
      <c r="Q923" t="str">
        <f>CONCATENATE(C923,E923,G923,I923)</f>
        <v>34</v>
      </c>
    </row>
    <row r="924" spans="1:17" x14ac:dyDescent="0.25">
      <c r="A924">
        <v>923</v>
      </c>
      <c r="F924">
        <v>180.54973100000001</v>
      </c>
      <c r="G924" s="5">
        <v>3</v>
      </c>
      <c r="H924">
        <v>180.795501</v>
      </c>
      <c r="I924" s="4">
        <v>4</v>
      </c>
      <c r="P924">
        <v>2</v>
      </c>
      <c r="Q924" t="str">
        <f>CONCATENATE(C924,E924,G924,I924)</f>
        <v>34</v>
      </c>
    </row>
    <row r="925" spans="1:17" x14ac:dyDescent="0.25">
      <c r="A925">
        <v>924</v>
      </c>
      <c r="D925">
        <v>163.775113</v>
      </c>
      <c r="E925" s="2">
        <v>2</v>
      </c>
      <c r="F925">
        <v>180.52859999999998</v>
      </c>
      <c r="G925" s="5">
        <v>3</v>
      </c>
      <c r="H925">
        <v>180.77363500000001</v>
      </c>
      <c r="I925" s="4">
        <v>4</v>
      </c>
      <c r="P925">
        <v>3</v>
      </c>
      <c r="Q925" t="str">
        <f>CONCATENATE(C925,E925,G925,I925)</f>
        <v>234</v>
      </c>
    </row>
    <row r="926" spans="1:17" x14ac:dyDescent="0.25">
      <c r="A926">
        <v>925</v>
      </c>
      <c r="D926">
        <v>163.772492</v>
      </c>
      <c r="E926" s="2">
        <v>2</v>
      </c>
      <c r="F926">
        <v>180.57809700000001</v>
      </c>
      <c r="G926" s="5">
        <v>3</v>
      </c>
      <c r="P926">
        <v>2</v>
      </c>
      <c r="Q926" t="str">
        <f>CONCATENATE(C926,E926,G926,I926)</f>
        <v>23</v>
      </c>
    </row>
    <row r="927" spans="1:17" x14ac:dyDescent="0.25">
      <c r="A927">
        <v>926</v>
      </c>
      <c r="D927">
        <v>163.80825400000001</v>
      </c>
      <c r="E927" s="2">
        <v>2</v>
      </c>
      <c r="P927">
        <v>1</v>
      </c>
      <c r="Q927" t="str">
        <f>CONCATENATE(C927,E927,G927,I927)</f>
        <v>2</v>
      </c>
    </row>
    <row r="928" spans="1:17" x14ac:dyDescent="0.25">
      <c r="A928">
        <v>927</v>
      </c>
      <c r="D928">
        <v>163.794726</v>
      </c>
      <c r="E928" s="2">
        <v>2</v>
      </c>
      <c r="P928">
        <v>1</v>
      </c>
      <c r="Q928" t="str">
        <f>CONCATENATE(C928,E928,G928,I928)</f>
        <v>2</v>
      </c>
    </row>
    <row r="929" spans="1:17" x14ac:dyDescent="0.25">
      <c r="A929">
        <v>928</v>
      </c>
      <c r="D929">
        <v>163.81732600000001</v>
      </c>
      <c r="E929" s="2">
        <v>2</v>
      </c>
      <c r="P929">
        <v>1</v>
      </c>
      <c r="Q929" t="str">
        <f>CONCATENATE(C929,E929,G929,I929)</f>
        <v>2</v>
      </c>
    </row>
    <row r="930" spans="1:17" x14ac:dyDescent="0.25">
      <c r="A930">
        <v>929</v>
      </c>
      <c r="D930">
        <v>163.812082</v>
      </c>
      <c r="E930" s="2">
        <v>2</v>
      </c>
      <c r="P930">
        <v>1</v>
      </c>
      <c r="Q930" t="str">
        <f>CONCATENATE(C930,E930,G930,I930)</f>
        <v>2</v>
      </c>
    </row>
    <row r="931" spans="1:17" x14ac:dyDescent="0.25">
      <c r="A931">
        <v>930</v>
      </c>
      <c r="B931">
        <v>159.58777800000001</v>
      </c>
      <c r="C931" s="3">
        <v>1</v>
      </c>
      <c r="D931">
        <v>163.80647199999999</v>
      </c>
      <c r="E931" s="2">
        <v>2</v>
      </c>
      <c r="P931">
        <v>2</v>
      </c>
      <c r="Q931" t="str">
        <f>CONCATENATE(C931,E931,G931,I931)</f>
        <v>12</v>
      </c>
    </row>
    <row r="932" spans="1:17" x14ac:dyDescent="0.25">
      <c r="A932">
        <v>931</v>
      </c>
      <c r="B932">
        <v>159.54881699999999</v>
      </c>
      <c r="C932" s="3">
        <v>1</v>
      </c>
      <c r="D932">
        <v>163.81307800000002</v>
      </c>
      <c r="E932" s="2">
        <v>2</v>
      </c>
      <c r="P932">
        <v>2</v>
      </c>
      <c r="Q932" t="str">
        <f>CONCATENATE(C932,E932,G932,I932)</f>
        <v>12</v>
      </c>
    </row>
    <row r="933" spans="1:17" x14ac:dyDescent="0.25">
      <c r="A933">
        <v>932</v>
      </c>
      <c r="B933">
        <v>159.578811</v>
      </c>
      <c r="C933" s="3">
        <v>1</v>
      </c>
      <c r="D933">
        <v>163.81507099999999</v>
      </c>
      <c r="E933" s="2">
        <v>2</v>
      </c>
      <c r="P933">
        <v>2</v>
      </c>
      <c r="Q933" t="str">
        <f>CONCATENATE(C933,E933,G933,I933)</f>
        <v>12</v>
      </c>
    </row>
    <row r="934" spans="1:17" x14ac:dyDescent="0.25">
      <c r="A934">
        <v>933</v>
      </c>
      <c r="B934">
        <v>159.57047399999999</v>
      </c>
      <c r="C934" s="3">
        <v>1</v>
      </c>
      <c r="D934">
        <v>163.775113</v>
      </c>
      <c r="E934" s="2">
        <v>2</v>
      </c>
      <c r="P934">
        <v>2</v>
      </c>
      <c r="Q934" t="str">
        <f>CONCATENATE(C934,E934,G934,I934)</f>
        <v>12</v>
      </c>
    </row>
    <row r="935" spans="1:17" x14ac:dyDescent="0.25">
      <c r="A935">
        <v>934</v>
      </c>
      <c r="B935">
        <v>159.61205699999999</v>
      </c>
      <c r="C935" s="3">
        <v>1</v>
      </c>
      <c r="D935">
        <v>163.775113</v>
      </c>
      <c r="E935" s="2">
        <v>2</v>
      </c>
      <c r="P935">
        <v>2</v>
      </c>
      <c r="Q935" t="str">
        <f>CONCATENATE(C935,E935,G935,I935)</f>
        <v>12</v>
      </c>
    </row>
    <row r="936" spans="1:17" x14ac:dyDescent="0.25">
      <c r="A936">
        <v>935</v>
      </c>
      <c r="B936">
        <v>159.593861</v>
      </c>
      <c r="C936" s="3">
        <v>1</v>
      </c>
      <c r="P936">
        <v>1</v>
      </c>
      <c r="Q936" t="str">
        <f>CONCATENATE(C936,E936,G936,I936)</f>
        <v>1</v>
      </c>
    </row>
    <row r="937" spans="1:17" x14ac:dyDescent="0.25">
      <c r="A937">
        <v>936</v>
      </c>
      <c r="B937">
        <v>159.558257</v>
      </c>
      <c r="C937" s="3">
        <v>1</v>
      </c>
      <c r="P937">
        <v>1</v>
      </c>
      <c r="Q937" t="str">
        <f>CONCATENATE(C937,E937,G937,I937)</f>
        <v>1</v>
      </c>
    </row>
    <row r="938" spans="1:17" x14ac:dyDescent="0.25">
      <c r="A938">
        <v>937</v>
      </c>
      <c r="B938">
        <v>159.58777800000001</v>
      </c>
      <c r="C938" s="3">
        <v>1</v>
      </c>
      <c r="H938">
        <v>160.49131600000001</v>
      </c>
      <c r="I938" s="4">
        <v>4</v>
      </c>
      <c r="P938">
        <v>2</v>
      </c>
      <c r="Q938" t="str">
        <f>CONCATENATE(C938,E938,G938,I938)</f>
        <v>14</v>
      </c>
    </row>
    <row r="939" spans="1:17" x14ac:dyDescent="0.25">
      <c r="A939">
        <v>938</v>
      </c>
      <c r="F939">
        <v>160.49210199999999</v>
      </c>
      <c r="G939" s="5">
        <v>3</v>
      </c>
      <c r="H939">
        <v>160.41727400000002</v>
      </c>
      <c r="I939" s="4">
        <v>4</v>
      </c>
      <c r="P939">
        <v>2</v>
      </c>
      <c r="Q939" t="str">
        <f>CONCATENATE(C939,E939,G939,I939)</f>
        <v>34</v>
      </c>
    </row>
    <row r="940" spans="1:17" x14ac:dyDescent="0.25">
      <c r="A940">
        <v>939</v>
      </c>
      <c r="F940">
        <v>160.53358</v>
      </c>
      <c r="G940" s="5">
        <v>3</v>
      </c>
      <c r="H940">
        <v>160.385289</v>
      </c>
      <c r="I940" s="4">
        <v>4</v>
      </c>
      <c r="P940">
        <v>2</v>
      </c>
      <c r="Q940" t="str">
        <f>CONCATENATE(C940,E940,G940,I940)</f>
        <v>34</v>
      </c>
    </row>
    <row r="941" spans="1:17" x14ac:dyDescent="0.25">
      <c r="A941">
        <v>940</v>
      </c>
      <c r="F941">
        <v>160.51019300000002</v>
      </c>
      <c r="G941" s="5">
        <v>3</v>
      </c>
      <c r="H941">
        <v>160.43887899999999</v>
      </c>
      <c r="I941" s="4">
        <v>4</v>
      </c>
      <c r="P941">
        <v>2</v>
      </c>
      <c r="Q941" t="str">
        <f>CONCATENATE(C941,E941,G941,I941)</f>
        <v>34</v>
      </c>
    </row>
    <row r="942" spans="1:17" x14ac:dyDescent="0.25">
      <c r="A942">
        <v>941</v>
      </c>
      <c r="F942">
        <v>160.46813800000001</v>
      </c>
      <c r="G942" s="5">
        <v>3</v>
      </c>
      <c r="H942">
        <v>160.434946</v>
      </c>
      <c r="I942" s="4">
        <v>4</v>
      </c>
      <c r="P942">
        <v>2</v>
      </c>
      <c r="Q942" t="str">
        <f>CONCATENATE(C942,E942,G942,I942)</f>
        <v>34</v>
      </c>
    </row>
    <row r="943" spans="1:17" x14ac:dyDescent="0.25">
      <c r="A943">
        <v>942</v>
      </c>
      <c r="F943">
        <v>160.49750399999999</v>
      </c>
      <c r="G943" s="5">
        <v>3</v>
      </c>
      <c r="H943">
        <v>160.45539600000001</v>
      </c>
      <c r="I943" s="4">
        <v>4</v>
      </c>
      <c r="P943">
        <v>2</v>
      </c>
      <c r="Q943" t="str">
        <f>CONCATENATE(C943,E943,G943,I943)</f>
        <v>34</v>
      </c>
    </row>
    <row r="944" spans="1:17" x14ac:dyDescent="0.25">
      <c r="A944">
        <v>943</v>
      </c>
      <c r="F944">
        <v>160.52372099999999</v>
      </c>
      <c r="G944" s="5">
        <v>3</v>
      </c>
      <c r="H944">
        <v>160.46446800000001</v>
      </c>
      <c r="I944" s="4">
        <v>4</v>
      </c>
      <c r="P944">
        <v>2</v>
      </c>
      <c r="Q944" t="str">
        <f>CONCATENATE(C944,E944,G944,I944)</f>
        <v>34</v>
      </c>
    </row>
    <row r="945" spans="1:17" x14ac:dyDescent="0.25">
      <c r="A945">
        <v>944</v>
      </c>
      <c r="F945">
        <v>160.53489100000002</v>
      </c>
      <c r="G945" s="5">
        <v>3</v>
      </c>
      <c r="H945">
        <v>160.46111300000001</v>
      </c>
      <c r="I945" s="4">
        <v>4</v>
      </c>
      <c r="P945">
        <v>2</v>
      </c>
      <c r="Q945" t="str">
        <f>CONCATENATE(C945,E945,G945,I945)</f>
        <v>34</v>
      </c>
    </row>
    <row r="946" spans="1:17" x14ac:dyDescent="0.25">
      <c r="A946">
        <v>945</v>
      </c>
      <c r="D946">
        <v>136.51743300000001</v>
      </c>
      <c r="E946" s="2">
        <v>2</v>
      </c>
      <c r="F946">
        <v>160.54280900000001</v>
      </c>
      <c r="G946" s="5">
        <v>3</v>
      </c>
      <c r="H946">
        <v>160.52571499999999</v>
      </c>
      <c r="I946" s="4">
        <v>4</v>
      </c>
      <c r="P946">
        <v>3</v>
      </c>
      <c r="Q946" t="str">
        <f>CONCATENATE(C946,E946,G946,I946)</f>
        <v>234</v>
      </c>
    </row>
    <row r="947" spans="1:17" x14ac:dyDescent="0.25">
      <c r="A947">
        <v>946</v>
      </c>
      <c r="D947">
        <v>136.558922</v>
      </c>
      <c r="E947" s="2">
        <v>2</v>
      </c>
      <c r="F947">
        <v>160.49210199999999</v>
      </c>
      <c r="G947" s="5">
        <v>3</v>
      </c>
      <c r="H947">
        <v>160.49131600000001</v>
      </c>
      <c r="I947" s="4">
        <v>4</v>
      </c>
      <c r="P947">
        <v>3</v>
      </c>
      <c r="Q947" t="str">
        <f>CONCATENATE(C947,E947,G947,I947)</f>
        <v>234</v>
      </c>
    </row>
    <row r="948" spans="1:17" x14ac:dyDescent="0.25">
      <c r="A948">
        <v>947</v>
      </c>
      <c r="D948">
        <v>136.55633499999999</v>
      </c>
      <c r="E948" s="2">
        <v>2</v>
      </c>
      <c r="P948">
        <v>1</v>
      </c>
      <c r="Q948" t="str">
        <f>CONCATENATE(C948,E948,G948,I948)</f>
        <v>2</v>
      </c>
    </row>
    <row r="949" spans="1:17" x14ac:dyDescent="0.25">
      <c r="A949">
        <v>948</v>
      </c>
      <c r="D949">
        <v>136.545883</v>
      </c>
      <c r="E949" s="2">
        <v>2</v>
      </c>
      <c r="P949">
        <v>1</v>
      </c>
      <c r="Q949" t="str">
        <f>CONCATENATE(C949,E949,G949,I949)</f>
        <v>2</v>
      </c>
    </row>
    <row r="950" spans="1:17" x14ac:dyDescent="0.25">
      <c r="A950">
        <v>949</v>
      </c>
      <c r="D950">
        <v>136.58018500000003</v>
      </c>
      <c r="E950" s="2">
        <v>2</v>
      </c>
      <c r="P950">
        <v>1</v>
      </c>
      <c r="Q950" t="str">
        <f>CONCATENATE(C950,E950,G950,I950)</f>
        <v>2</v>
      </c>
    </row>
    <row r="951" spans="1:17" x14ac:dyDescent="0.25">
      <c r="A951">
        <v>950</v>
      </c>
      <c r="D951">
        <v>136.55933400000001</v>
      </c>
      <c r="E951" s="2">
        <v>2</v>
      </c>
      <c r="P951">
        <v>1</v>
      </c>
      <c r="Q951" t="str">
        <f>CONCATENATE(C951,E951,G951,I951)</f>
        <v>2</v>
      </c>
    </row>
    <row r="952" spans="1:17" x14ac:dyDescent="0.25">
      <c r="A952">
        <v>951</v>
      </c>
      <c r="B952">
        <v>131.75390200000001</v>
      </c>
      <c r="C952" s="3">
        <v>1</v>
      </c>
      <c r="D952">
        <v>136.58261100000001</v>
      </c>
      <c r="E952" s="2">
        <v>2</v>
      </c>
      <c r="P952">
        <v>2</v>
      </c>
      <c r="Q952" t="str">
        <f>CONCATENATE(C952,E952,G952,I952)</f>
        <v>12</v>
      </c>
    </row>
    <row r="953" spans="1:17" x14ac:dyDescent="0.25">
      <c r="A953">
        <v>952</v>
      </c>
      <c r="B953">
        <v>131.814323</v>
      </c>
      <c r="C953" s="3">
        <v>1</v>
      </c>
      <c r="D953">
        <v>136.58489200000002</v>
      </c>
      <c r="E953" s="2">
        <v>2</v>
      </c>
      <c r="P953">
        <v>2</v>
      </c>
      <c r="Q953" t="str">
        <f>CONCATENATE(C953,E953,G953,I953)</f>
        <v>12</v>
      </c>
    </row>
    <row r="954" spans="1:17" x14ac:dyDescent="0.25">
      <c r="A954">
        <v>953</v>
      </c>
      <c r="B954">
        <v>131.77733599999999</v>
      </c>
      <c r="C954" s="3">
        <v>1</v>
      </c>
      <c r="D954">
        <v>136.558044</v>
      </c>
      <c r="E954" s="2">
        <v>2</v>
      </c>
      <c r="P954">
        <v>2</v>
      </c>
      <c r="Q954" t="str">
        <f>CONCATENATE(C954,E954,G954,I954)</f>
        <v>12</v>
      </c>
    </row>
    <row r="955" spans="1:17" x14ac:dyDescent="0.25">
      <c r="A955">
        <v>954</v>
      </c>
      <c r="B955">
        <v>131.77309400000001</v>
      </c>
      <c r="C955" s="3">
        <v>1</v>
      </c>
      <c r="D955">
        <v>136.51743300000001</v>
      </c>
      <c r="E955" s="2">
        <v>2</v>
      </c>
      <c r="P955">
        <v>2</v>
      </c>
      <c r="Q955" t="str">
        <f>CONCATENATE(C955,E955,G955,I955)</f>
        <v>12</v>
      </c>
    </row>
    <row r="956" spans="1:17" x14ac:dyDescent="0.25">
      <c r="A956">
        <v>955</v>
      </c>
      <c r="B956">
        <v>131.79327000000001</v>
      </c>
      <c r="C956" s="3">
        <v>1</v>
      </c>
      <c r="P956">
        <v>1</v>
      </c>
      <c r="Q956" t="str">
        <f>CONCATENATE(C956,E956,G956,I956)</f>
        <v>1</v>
      </c>
    </row>
    <row r="957" spans="1:17" x14ac:dyDescent="0.25">
      <c r="A957">
        <v>956</v>
      </c>
      <c r="B957">
        <v>131.75819799999999</v>
      </c>
      <c r="C957" s="3">
        <v>1</v>
      </c>
      <c r="P957">
        <v>1</v>
      </c>
      <c r="Q957" t="str">
        <f>CONCATENATE(C957,E957,G957,I957)</f>
        <v>1</v>
      </c>
    </row>
    <row r="958" spans="1:17" x14ac:dyDescent="0.25">
      <c r="A958">
        <v>957</v>
      </c>
      <c r="B958">
        <v>131.812927</v>
      </c>
      <c r="C958" s="3">
        <v>1</v>
      </c>
      <c r="P958">
        <v>1</v>
      </c>
      <c r="Q958" t="str">
        <f>CONCATENATE(C958,E958,G958,I958)</f>
        <v>1</v>
      </c>
    </row>
    <row r="959" spans="1:17" x14ac:dyDescent="0.25">
      <c r="A959">
        <v>958</v>
      </c>
      <c r="B959">
        <v>131.80211600000001</v>
      </c>
      <c r="C959" s="3">
        <v>1</v>
      </c>
      <c r="P959">
        <v>1</v>
      </c>
      <c r="Q959" t="str">
        <f>CONCATENATE(C959,E959,G959,I959)</f>
        <v>1</v>
      </c>
    </row>
    <row r="960" spans="1:17" x14ac:dyDescent="0.25">
      <c r="A960">
        <v>959</v>
      </c>
      <c r="B960">
        <v>131.75390200000001</v>
      </c>
      <c r="C960" s="3">
        <v>1</v>
      </c>
      <c r="F960">
        <v>131.65778399999999</v>
      </c>
      <c r="G960" s="5">
        <v>3</v>
      </c>
      <c r="H960">
        <v>131.860523</v>
      </c>
      <c r="I960" s="4">
        <v>4</v>
      </c>
      <c r="P960">
        <v>3</v>
      </c>
      <c r="Q960" t="str">
        <f>CONCATENATE(C960,E960,G960,I960)</f>
        <v>134</v>
      </c>
    </row>
    <row r="961" spans="1:17" x14ac:dyDescent="0.25">
      <c r="A961">
        <v>960</v>
      </c>
      <c r="F961">
        <v>131.60361900000001</v>
      </c>
      <c r="G961" s="5">
        <v>3</v>
      </c>
      <c r="H961">
        <v>131.76838700000002</v>
      </c>
      <c r="I961" s="4">
        <v>4</v>
      </c>
      <c r="P961">
        <v>2</v>
      </c>
      <c r="Q961" t="str">
        <f>CONCATENATE(C961,E961,G961,I961)</f>
        <v>34</v>
      </c>
    </row>
    <row r="962" spans="1:17" x14ac:dyDescent="0.25">
      <c r="A962">
        <v>961</v>
      </c>
      <c r="F962">
        <v>131.65390400000001</v>
      </c>
      <c r="G962" s="5">
        <v>3</v>
      </c>
      <c r="H962">
        <v>131.79880100000003</v>
      </c>
      <c r="I962" s="4">
        <v>4</v>
      </c>
      <c r="P962">
        <v>2</v>
      </c>
      <c r="Q962" t="str">
        <f>CONCATENATE(C962,E962,G962,I962)</f>
        <v>34</v>
      </c>
    </row>
    <row r="963" spans="1:17" x14ac:dyDescent="0.25">
      <c r="A963">
        <v>962</v>
      </c>
      <c r="F963">
        <v>131.65763100000001</v>
      </c>
      <c r="G963" s="5">
        <v>3</v>
      </c>
      <c r="H963">
        <v>131.86657300000002</v>
      </c>
      <c r="I963" s="4">
        <v>4</v>
      </c>
      <c r="P963">
        <v>2</v>
      </c>
      <c r="Q963" t="str">
        <f>CONCATENATE(C963,E963,G963,I963)</f>
        <v>34</v>
      </c>
    </row>
    <row r="964" spans="1:17" x14ac:dyDescent="0.25">
      <c r="A964">
        <v>963</v>
      </c>
      <c r="F964">
        <v>131.61365499999999</v>
      </c>
      <c r="G964" s="5">
        <v>3</v>
      </c>
      <c r="H964">
        <v>131.863831</v>
      </c>
      <c r="I964" s="4">
        <v>4</v>
      </c>
      <c r="P964">
        <v>2</v>
      </c>
      <c r="Q964" t="str">
        <f>CONCATENATE(C964,E964,G964,I964)</f>
        <v>34</v>
      </c>
    </row>
    <row r="965" spans="1:17" x14ac:dyDescent="0.25">
      <c r="A965">
        <v>964</v>
      </c>
      <c r="F965">
        <v>131.619553</v>
      </c>
      <c r="G965" s="5">
        <v>3</v>
      </c>
      <c r="H965">
        <v>131.87754100000001</v>
      </c>
      <c r="I965" s="4">
        <v>4</v>
      </c>
      <c r="P965">
        <v>2</v>
      </c>
      <c r="Q965" t="str">
        <f>CONCATENATE(C965,E965,G965,I965)</f>
        <v>34</v>
      </c>
    </row>
    <row r="966" spans="1:17" x14ac:dyDescent="0.25">
      <c r="A966">
        <v>965</v>
      </c>
      <c r="F966">
        <v>131.55344000000002</v>
      </c>
      <c r="G966" s="5">
        <v>3</v>
      </c>
      <c r="H966">
        <v>131.85694900000001</v>
      </c>
      <c r="I966" s="4">
        <v>4</v>
      </c>
      <c r="P966">
        <v>2</v>
      </c>
      <c r="Q966" t="str">
        <f>CONCATENATE(C966,E966,G966,I966)</f>
        <v>34</v>
      </c>
    </row>
    <row r="967" spans="1:17" x14ac:dyDescent="0.25">
      <c r="A967">
        <v>966</v>
      </c>
      <c r="D967">
        <v>116.023808</v>
      </c>
      <c r="E967" s="2">
        <v>2</v>
      </c>
      <c r="F967">
        <v>131.59880800000002</v>
      </c>
      <c r="G967" s="5">
        <v>3</v>
      </c>
      <c r="H967">
        <v>131.86217900000003</v>
      </c>
      <c r="I967" s="4">
        <v>4</v>
      </c>
      <c r="P967">
        <v>3</v>
      </c>
      <c r="Q967" t="str">
        <f>CONCATENATE(C967,E967,G967,I967)</f>
        <v>234</v>
      </c>
    </row>
    <row r="968" spans="1:17" x14ac:dyDescent="0.25">
      <c r="A968">
        <v>967</v>
      </c>
      <c r="D968">
        <v>115.975235</v>
      </c>
      <c r="E968" s="2">
        <v>2</v>
      </c>
      <c r="F968">
        <v>131.56446099999999</v>
      </c>
      <c r="G968" s="5">
        <v>3</v>
      </c>
      <c r="H968">
        <v>131.90175200000002</v>
      </c>
      <c r="I968" s="4">
        <v>4</v>
      </c>
      <c r="P968">
        <v>3</v>
      </c>
      <c r="Q968" t="str">
        <f>CONCATENATE(C968,E968,G968,I968)</f>
        <v>234</v>
      </c>
    </row>
    <row r="969" spans="1:17" x14ac:dyDescent="0.25">
      <c r="A969">
        <v>968</v>
      </c>
      <c r="D969">
        <v>115.95133200000001</v>
      </c>
      <c r="E969" s="2">
        <v>2</v>
      </c>
      <c r="F969">
        <v>131.66388700000002</v>
      </c>
      <c r="G969" s="5">
        <v>3</v>
      </c>
      <c r="H969">
        <v>131.860523</v>
      </c>
      <c r="I969" s="4">
        <v>4</v>
      </c>
      <c r="P969">
        <v>3</v>
      </c>
      <c r="Q969" t="str">
        <f>CONCATENATE(C969,E969,G969,I969)</f>
        <v>234</v>
      </c>
    </row>
    <row r="970" spans="1:17" x14ac:dyDescent="0.25">
      <c r="A970">
        <v>969</v>
      </c>
      <c r="D970">
        <v>115.992096</v>
      </c>
      <c r="E970" s="2">
        <v>2</v>
      </c>
      <c r="F970">
        <v>131.85937900000002</v>
      </c>
      <c r="G970" s="5">
        <v>3</v>
      </c>
      <c r="P970">
        <v>2</v>
      </c>
      <c r="Q970" t="str">
        <f>CONCATENATE(C970,E970,G970,I970)</f>
        <v>23</v>
      </c>
    </row>
    <row r="971" spans="1:17" x14ac:dyDescent="0.25">
      <c r="A971">
        <v>970</v>
      </c>
      <c r="D971">
        <v>115.99551000000001</v>
      </c>
      <c r="E971" s="2">
        <v>2</v>
      </c>
      <c r="F971">
        <v>131.65778399999999</v>
      </c>
      <c r="G971" s="5">
        <v>3</v>
      </c>
      <c r="P971">
        <v>2</v>
      </c>
      <c r="Q971" t="str">
        <f>CONCATENATE(C971,E971,G971,I971)</f>
        <v>23</v>
      </c>
    </row>
    <row r="972" spans="1:17" x14ac:dyDescent="0.25">
      <c r="A972">
        <v>971</v>
      </c>
      <c r="D972">
        <v>115.99866900000001</v>
      </c>
      <c r="E972" s="2">
        <v>2</v>
      </c>
      <c r="P972">
        <v>1</v>
      </c>
      <c r="Q972" t="str">
        <f>CONCATENATE(C972,E972,G972,I972)</f>
        <v>2</v>
      </c>
    </row>
    <row r="973" spans="1:17" x14ac:dyDescent="0.25">
      <c r="A973">
        <v>972</v>
      </c>
      <c r="D973">
        <v>115.99985500000001</v>
      </c>
      <c r="E973" s="2">
        <v>2</v>
      </c>
      <c r="P973">
        <v>1</v>
      </c>
      <c r="Q973" t="str">
        <f>CONCATENATE(C973,E973,G973,I973)</f>
        <v>2</v>
      </c>
    </row>
    <row r="974" spans="1:17" x14ac:dyDescent="0.25">
      <c r="A974">
        <v>973</v>
      </c>
      <c r="B974">
        <v>109.99387700000001</v>
      </c>
      <c r="C974" s="3">
        <v>1</v>
      </c>
      <c r="D974">
        <v>116.02282700000001</v>
      </c>
      <c r="E974" s="2">
        <v>2</v>
      </c>
      <c r="P974">
        <v>2</v>
      </c>
      <c r="Q974" t="str">
        <f>CONCATENATE(C974,E974,G974,I974)</f>
        <v>12</v>
      </c>
    </row>
    <row r="975" spans="1:17" x14ac:dyDescent="0.25">
      <c r="A975">
        <v>974</v>
      </c>
      <c r="B975">
        <v>109.95631800000001</v>
      </c>
      <c r="C975" s="3">
        <v>1</v>
      </c>
      <c r="D975">
        <v>115.99018500000001</v>
      </c>
      <c r="E975" s="2">
        <v>2</v>
      </c>
      <c r="P975">
        <v>2</v>
      </c>
      <c r="Q975" t="str">
        <f>CONCATENATE(C975,E975,G975,I975)</f>
        <v>12</v>
      </c>
    </row>
    <row r="976" spans="1:17" x14ac:dyDescent="0.25">
      <c r="A976">
        <v>975</v>
      </c>
      <c r="B976">
        <v>110.01849700000001</v>
      </c>
      <c r="C976" s="3">
        <v>1</v>
      </c>
      <c r="D976">
        <v>115.99742500000001</v>
      </c>
      <c r="E976" s="2">
        <v>2</v>
      </c>
      <c r="P976">
        <v>2</v>
      </c>
      <c r="Q976" t="str">
        <f>CONCATENATE(C976,E976,G976,I976)</f>
        <v>12</v>
      </c>
    </row>
    <row r="977" spans="1:17" x14ac:dyDescent="0.25">
      <c r="A977">
        <v>976</v>
      </c>
      <c r="B977">
        <v>109.98001100000002</v>
      </c>
      <c r="C977" s="3">
        <v>1</v>
      </c>
      <c r="D977">
        <v>116.023808</v>
      </c>
      <c r="E977" s="2">
        <v>2</v>
      </c>
      <c r="P977">
        <v>2</v>
      </c>
      <c r="Q977" t="str">
        <f>CONCATENATE(C977,E977,G977,I977)</f>
        <v>12</v>
      </c>
    </row>
    <row r="978" spans="1:17" x14ac:dyDescent="0.25">
      <c r="A978">
        <v>977</v>
      </c>
      <c r="B978">
        <v>109.94949000000001</v>
      </c>
      <c r="C978" s="3">
        <v>1</v>
      </c>
      <c r="D978">
        <v>116.023808</v>
      </c>
      <c r="E978" s="2">
        <v>2</v>
      </c>
      <c r="P978">
        <v>2</v>
      </c>
      <c r="Q978" t="str">
        <f>CONCATENATE(C978,E978,G978,I978)</f>
        <v>12</v>
      </c>
    </row>
    <row r="979" spans="1:17" x14ac:dyDescent="0.25">
      <c r="A979">
        <v>978</v>
      </c>
      <c r="B979">
        <v>109.962681</v>
      </c>
      <c r="C979" s="3">
        <v>1</v>
      </c>
      <c r="P979">
        <v>1</v>
      </c>
      <c r="Q979" t="str">
        <f>CONCATENATE(C979,E979,G979,I979)</f>
        <v>1</v>
      </c>
    </row>
    <row r="980" spans="1:17" x14ac:dyDescent="0.25">
      <c r="A980">
        <v>979</v>
      </c>
      <c r="B980">
        <v>109.97230500000001</v>
      </c>
      <c r="C980" s="3">
        <v>1</v>
      </c>
      <c r="P980">
        <v>1</v>
      </c>
      <c r="Q980" t="str">
        <f>CONCATENATE(C980,E980,G980,I980)</f>
        <v>1</v>
      </c>
    </row>
    <row r="981" spans="1:17" x14ac:dyDescent="0.25">
      <c r="A981">
        <v>980</v>
      </c>
      <c r="B981">
        <v>109.964752</v>
      </c>
      <c r="C981" s="3">
        <v>1</v>
      </c>
      <c r="P981">
        <v>1</v>
      </c>
      <c r="Q981" t="str">
        <f>CONCATENATE(C981,E981,G981,I981)</f>
        <v>1</v>
      </c>
    </row>
    <row r="982" spans="1:17" x14ac:dyDescent="0.25">
      <c r="A982">
        <v>981</v>
      </c>
      <c r="B982">
        <v>109.96635400000001</v>
      </c>
      <c r="C982" s="3">
        <v>1</v>
      </c>
      <c r="H982">
        <v>111.52737000000002</v>
      </c>
      <c r="I982" s="4">
        <v>4</v>
      </c>
      <c r="P982">
        <v>2</v>
      </c>
      <c r="Q982" t="str">
        <f>CONCATENATE(C982,E982,G982,I982)</f>
        <v>14</v>
      </c>
    </row>
    <row r="983" spans="1:17" x14ac:dyDescent="0.25">
      <c r="A983">
        <v>982</v>
      </c>
      <c r="B983">
        <v>109.99387700000001</v>
      </c>
      <c r="C983" s="3">
        <v>1</v>
      </c>
      <c r="H983">
        <v>111.513813</v>
      </c>
      <c r="I983" s="4">
        <v>4</v>
      </c>
      <c r="P983">
        <v>2</v>
      </c>
      <c r="Q983" t="str">
        <f>CONCATENATE(C983,E983,G983,I983)</f>
        <v>14</v>
      </c>
    </row>
    <row r="984" spans="1:17" x14ac:dyDescent="0.25">
      <c r="A984">
        <v>983</v>
      </c>
      <c r="H984">
        <v>111.52095400000002</v>
      </c>
      <c r="I984" s="4">
        <v>4</v>
      </c>
      <c r="P984">
        <v>1</v>
      </c>
      <c r="Q984" t="str">
        <f>CONCATENATE(C984,E984,G984,I984)</f>
        <v>4</v>
      </c>
    </row>
    <row r="985" spans="1:17" x14ac:dyDescent="0.25">
      <c r="A985">
        <v>984</v>
      </c>
      <c r="F985">
        <v>109.31980900000001</v>
      </c>
      <c r="G985" s="5">
        <v>3</v>
      </c>
      <c r="H985">
        <v>111.53010900000001</v>
      </c>
      <c r="I985" s="4">
        <v>4</v>
      </c>
      <c r="P985">
        <v>2</v>
      </c>
      <c r="Q985" t="str">
        <f>CONCATENATE(C985,E985,G985,I985)</f>
        <v>34</v>
      </c>
    </row>
    <row r="986" spans="1:17" x14ac:dyDescent="0.25">
      <c r="A986">
        <v>985</v>
      </c>
      <c r="F986">
        <v>109.31147800000001</v>
      </c>
      <c r="G986" s="5">
        <v>3</v>
      </c>
      <c r="H986">
        <v>111.55721700000001</v>
      </c>
      <c r="I986" s="4">
        <v>4</v>
      </c>
      <c r="P986">
        <v>2</v>
      </c>
      <c r="Q986" t="str">
        <f>CONCATENATE(C986,E986,G986,I986)</f>
        <v>34</v>
      </c>
    </row>
    <row r="987" spans="1:17" x14ac:dyDescent="0.25">
      <c r="A987">
        <v>986</v>
      </c>
      <c r="F987">
        <v>109.268642</v>
      </c>
      <c r="G987" s="5">
        <v>3</v>
      </c>
      <c r="H987">
        <v>111.59829300000001</v>
      </c>
      <c r="I987" s="4">
        <v>4</v>
      </c>
      <c r="P987">
        <v>2</v>
      </c>
      <c r="Q987" t="str">
        <f>CONCATENATE(C987,E987,G987,I987)</f>
        <v>34</v>
      </c>
    </row>
    <row r="988" spans="1:17" x14ac:dyDescent="0.25">
      <c r="A988">
        <v>987</v>
      </c>
      <c r="F988">
        <v>109.23625900000002</v>
      </c>
      <c r="G988" s="5">
        <v>3</v>
      </c>
      <c r="H988">
        <v>111.569061</v>
      </c>
      <c r="I988" s="4">
        <v>4</v>
      </c>
      <c r="P988">
        <v>2</v>
      </c>
      <c r="Q988" t="str">
        <f>CONCATENATE(C988,E988,G988,I988)</f>
        <v>34</v>
      </c>
    </row>
    <row r="989" spans="1:17" x14ac:dyDescent="0.25">
      <c r="A989">
        <v>988</v>
      </c>
      <c r="F989">
        <v>109.22446400000001</v>
      </c>
      <c r="G989" s="5">
        <v>3</v>
      </c>
      <c r="H989">
        <v>111.57159800000001</v>
      </c>
      <c r="I989" s="4">
        <v>4</v>
      </c>
      <c r="P989">
        <v>2</v>
      </c>
      <c r="Q989" t="str">
        <f>CONCATENATE(C989,E989,G989,I989)</f>
        <v>34</v>
      </c>
    </row>
    <row r="990" spans="1:17" x14ac:dyDescent="0.25">
      <c r="A990">
        <v>989</v>
      </c>
      <c r="D990">
        <v>95.111050000000006</v>
      </c>
      <c r="E990" s="2">
        <v>2</v>
      </c>
      <c r="F990">
        <v>109.255764</v>
      </c>
      <c r="G990" s="5">
        <v>3</v>
      </c>
      <c r="H990">
        <v>111.57475300000002</v>
      </c>
      <c r="I990" s="4">
        <v>4</v>
      </c>
      <c r="P990">
        <v>3</v>
      </c>
      <c r="Q990" t="str">
        <f>CONCATENATE(C990,E990,G990,I990)</f>
        <v>234</v>
      </c>
    </row>
    <row r="991" spans="1:17" x14ac:dyDescent="0.25">
      <c r="A991">
        <v>990</v>
      </c>
      <c r="D991">
        <v>95.142607000000012</v>
      </c>
      <c r="E991" s="2">
        <v>2</v>
      </c>
      <c r="F991">
        <v>109.25499000000001</v>
      </c>
      <c r="G991" s="5">
        <v>3</v>
      </c>
      <c r="H991">
        <v>111.57268500000001</v>
      </c>
      <c r="I991" s="4">
        <v>4</v>
      </c>
      <c r="P991">
        <v>3</v>
      </c>
      <c r="Q991" t="str">
        <f>CONCATENATE(C991,E991,G991,I991)</f>
        <v>234</v>
      </c>
    </row>
    <row r="992" spans="1:17" x14ac:dyDescent="0.25">
      <c r="A992">
        <v>991</v>
      </c>
      <c r="D992">
        <v>95.112032000000013</v>
      </c>
      <c r="E992" s="2">
        <v>2</v>
      </c>
      <c r="F992">
        <v>109.31748200000001</v>
      </c>
      <c r="G992" s="5">
        <v>3</v>
      </c>
      <c r="H992">
        <v>111.52737000000002</v>
      </c>
      <c r="I992" s="4">
        <v>4</v>
      </c>
      <c r="P992">
        <v>3</v>
      </c>
      <c r="Q992" t="str">
        <f>CONCATENATE(C992,E992,G992,I992)</f>
        <v>234</v>
      </c>
    </row>
    <row r="993" spans="1:17" x14ac:dyDescent="0.25">
      <c r="A993">
        <v>992</v>
      </c>
      <c r="D993">
        <v>95.133400000000009</v>
      </c>
      <c r="E993" s="2">
        <v>2</v>
      </c>
      <c r="F993">
        <v>109.25923200000001</v>
      </c>
      <c r="G993" s="5">
        <v>3</v>
      </c>
      <c r="P993">
        <v>2</v>
      </c>
      <c r="Q993" t="str">
        <f>CONCATENATE(C993,E993,G993,I993)</f>
        <v>23</v>
      </c>
    </row>
    <row r="994" spans="1:17" x14ac:dyDescent="0.25">
      <c r="A994">
        <v>993</v>
      </c>
      <c r="D994">
        <v>95.116379000000009</v>
      </c>
      <c r="E994" s="2">
        <v>2</v>
      </c>
      <c r="F994">
        <v>109.18644300000001</v>
      </c>
      <c r="G994" s="5">
        <v>3</v>
      </c>
      <c r="P994">
        <v>2</v>
      </c>
      <c r="Q994" t="str">
        <f>CONCATENATE(C994,E994,G994,I994)</f>
        <v>23</v>
      </c>
    </row>
    <row r="995" spans="1:17" x14ac:dyDescent="0.25">
      <c r="A995">
        <v>994</v>
      </c>
      <c r="D995">
        <v>95.120827000000006</v>
      </c>
      <c r="E995" s="2">
        <v>2</v>
      </c>
      <c r="F995">
        <v>109.31980900000001</v>
      </c>
      <c r="G995" s="5">
        <v>3</v>
      </c>
      <c r="P995">
        <v>2</v>
      </c>
      <c r="Q995" t="str">
        <f>CONCATENATE(C995,E995,G995,I995)</f>
        <v>23</v>
      </c>
    </row>
    <row r="996" spans="1:17" x14ac:dyDescent="0.25">
      <c r="A996">
        <v>995</v>
      </c>
      <c r="D996">
        <v>95.103859</v>
      </c>
      <c r="E996" s="2">
        <v>2</v>
      </c>
      <c r="F996">
        <v>109.31980900000001</v>
      </c>
      <c r="G996" s="5">
        <v>3</v>
      </c>
      <c r="P996">
        <v>2</v>
      </c>
      <c r="Q996" t="str">
        <f>CONCATENATE(C996,E996,G996,I996)</f>
        <v>23</v>
      </c>
    </row>
    <row r="997" spans="1:17" x14ac:dyDescent="0.25">
      <c r="A997">
        <v>996</v>
      </c>
      <c r="D997">
        <v>95.083321000000012</v>
      </c>
      <c r="E997" s="2">
        <v>2</v>
      </c>
      <c r="P997">
        <v>1</v>
      </c>
      <c r="Q997" t="str">
        <f>CONCATENATE(C997,E997,G997,I997)</f>
        <v>2</v>
      </c>
    </row>
    <row r="998" spans="1:17" x14ac:dyDescent="0.25">
      <c r="A998">
        <v>997</v>
      </c>
      <c r="B998">
        <v>88.833580000000012</v>
      </c>
      <c r="C998" s="3">
        <v>1</v>
      </c>
      <c r="D998">
        <v>95.077528000000001</v>
      </c>
      <c r="E998" s="2">
        <v>2</v>
      </c>
      <c r="P998">
        <v>2</v>
      </c>
      <c r="Q998" t="str">
        <f>CONCATENATE(C998,E998,G998,I998)</f>
        <v>12</v>
      </c>
    </row>
    <row r="999" spans="1:17" x14ac:dyDescent="0.25">
      <c r="A999">
        <v>998</v>
      </c>
      <c r="B999">
        <v>88.817543000000001</v>
      </c>
      <c r="C999" s="3">
        <v>1</v>
      </c>
      <c r="D999">
        <v>95.103134000000011</v>
      </c>
      <c r="E999" s="2">
        <v>2</v>
      </c>
      <c r="P999">
        <v>2</v>
      </c>
      <c r="Q999" t="str">
        <f>CONCATENATE(C999,E999,G999,I999)</f>
        <v>12</v>
      </c>
    </row>
    <row r="1000" spans="1:17" x14ac:dyDescent="0.25">
      <c r="A1000">
        <v>999</v>
      </c>
      <c r="B1000">
        <v>88.800629000000001</v>
      </c>
      <c r="C1000" s="3">
        <v>1</v>
      </c>
      <c r="D1000">
        <v>95.046747000000011</v>
      </c>
      <c r="E1000" s="2">
        <v>2</v>
      </c>
      <c r="P1000">
        <v>2</v>
      </c>
      <c r="Q1000" t="str">
        <f>CONCATENATE(C1000,E1000,G1000,I1000)</f>
        <v>12</v>
      </c>
    </row>
    <row r="1001" spans="1:17" x14ac:dyDescent="0.25">
      <c r="A1001">
        <v>1000</v>
      </c>
      <c r="B1001">
        <v>88.820906000000008</v>
      </c>
      <c r="C1001" s="3">
        <v>1</v>
      </c>
      <c r="D1001">
        <v>95.111050000000006</v>
      </c>
      <c r="E1001" s="2">
        <v>2</v>
      </c>
      <c r="P1001">
        <v>2</v>
      </c>
      <c r="Q1001" t="str">
        <f>CONCATENATE(C1001,E1001,G1001,I1001)</f>
        <v>12</v>
      </c>
    </row>
    <row r="1002" spans="1:17" x14ac:dyDescent="0.25">
      <c r="A1002">
        <v>1001</v>
      </c>
      <c r="B1002">
        <v>88.82132</v>
      </c>
      <c r="C1002" s="3">
        <v>1</v>
      </c>
      <c r="P1002">
        <v>1</v>
      </c>
      <c r="Q1002" t="str">
        <f>CONCATENATE(C1002,E1002,G1002,I1002)</f>
        <v>1</v>
      </c>
    </row>
    <row r="1003" spans="1:17" x14ac:dyDescent="0.25">
      <c r="A1003">
        <v>1002</v>
      </c>
      <c r="B1003">
        <v>88.818476000000004</v>
      </c>
      <c r="C1003" s="3">
        <v>1</v>
      </c>
      <c r="P1003">
        <v>1</v>
      </c>
      <c r="Q1003" t="str">
        <f>CONCATENATE(C1003,E1003,G1003,I1003)</f>
        <v>1</v>
      </c>
    </row>
    <row r="1004" spans="1:17" x14ac:dyDescent="0.25">
      <c r="A1004">
        <v>1003</v>
      </c>
      <c r="B1004">
        <v>88.795349000000002</v>
      </c>
      <c r="C1004" s="3">
        <v>1</v>
      </c>
      <c r="P1004">
        <v>1</v>
      </c>
      <c r="Q1004" t="str">
        <f>CONCATENATE(C1004,E1004,G1004,I1004)</f>
        <v>1</v>
      </c>
    </row>
    <row r="1005" spans="1:17" x14ac:dyDescent="0.25">
      <c r="A1005">
        <v>1004</v>
      </c>
      <c r="B1005">
        <v>88.784746000000013</v>
      </c>
      <c r="C1005" s="3">
        <v>1</v>
      </c>
      <c r="P1005">
        <v>1</v>
      </c>
      <c r="Q1005" t="str">
        <f>CONCATENATE(C1005,E1005,G1005,I1005)</f>
        <v>1</v>
      </c>
    </row>
    <row r="1006" spans="1:17" x14ac:dyDescent="0.25">
      <c r="A1006">
        <v>1005</v>
      </c>
      <c r="B1006">
        <v>88.837770000000006</v>
      </c>
      <c r="C1006" s="3">
        <v>1</v>
      </c>
      <c r="H1006">
        <v>91.900511000000009</v>
      </c>
      <c r="I1006" s="4">
        <v>4</v>
      </c>
      <c r="P1006">
        <v>2</v>
      </c>
      <c r="Q1006" t="str">
        <f>CONCATENATE(C1006,E1006,G1006,I1006)</f>
        <v>14</v>
      </c>
    </row>
    <row r="1007" spans="1:17" x14ac:dyDescent="0.25">
      <c r="A1007">
        <v>1006</v>
      </c>
      <c r="B1007">
        <v>88.77124400000001</v>
      </c>
      <c r="C1007" s="3">
        <v>1</v>
      </c>
      <c r="H1007">
        <v>91.905840000000012</v>
      </c>
      <c r="I1007" s="4">
        <v>4</v>
      </c>
      <c r="P1007">
        <v>2</v>
      </c>
      <c r="Q1007" t="str">
        <f>CONCATENATE(C1007,E1007,G1007,I1007)</f>
        <v>14</v>
      </c>
    </row>
    <row r="1008" spans="1:17" x14ac:dyDescent="0.25">
      <c r="A1008">
        <v>1007</v>
      </c>
      <c r="B1008">
        <v>88.833580000000012</v>
      </c>
      <c r="C1008" s="3">
        <v>1</v>
      </c>
      <c r="F1008">
        <v>89.810642000000001</v>
      </c>
      <c r="G1008" s="5">
        <v>3</v>
      </c>
      <c r="H1008">
        <v>91.831087000000011</v>
      </c>
      <c r="I1008" s="4">
        <v>4</v>
      </c>
      <c r="P1008">
        <v>3</v>
      </c>
      <c r="Q1008" t="str">
        <f>CONCATENATE(C1008,E1008,G1008,I1008)</f>
        <v>134</v>
      </c>
    </row>
    <row r="1009" spans="1:17" x14ac:dyDescent="0.25">
      <c r="A1009">
        <v>1008</v>
      </c>
      <c r="B1009">
        <v>88.833580000000012</v>
      </c>
      <c r="C1009" s="3">
        <v>1</v>
      </c>
      <c r="F1009">
        <v>89.920469000000011</v>
      </c>
      <c r="G1009" s="5">
        <v>3</v>
      </c>
      <c r="H1009">
        <v>91.848780000000005</v>
      </c>
      <c r="I1009" s="4">
        <v>4</v>
      </c>
      <c r="P1009">
        <v>3</v>
      </c>
      <c r="Q1009" t="str">
        <f>CONCATENATE(C1009,E1009,G1009,I1009)</f>
        <v>134</v>
      </c>
    </row>
    <row r="1010" spans="1:17" x14ac:dyDescent="0.25">
      <c r="A1010">
        <v>1009</v>
      </c>
      <c r="F1010">
        <v>89.715145000000007</v>
      </c>
      <c r="G1010" s="5">
        <v>3</v>
      </c>
      <c r="H1010">
        <v>91.810860000000005</v>
      </c>
      <c r="I1010" s="4">
        <v>4</v>
      </c>
      <c r="P1010">
        <v>2</v>
      </c>
      <c r="Q1010" t="str">
        <f>CONCATENATE(C1010,E1010,G1010,I1010)</f>
        <v>34</v>
      </c>
    </row>
    <row r="1011" spans="1:17" x14ac:dyDescent="0.25">
      <c r="A1011">
        <v>1010</v>
      </c>
      <c r="F1011">
        <v>89.785915000000017</v>
      </c>
      <c r="G1011" s="5">
        <v>3</v>
      </c>
      <c r="H1011">
        <v>91.797720000000012</v>
      </c>
      <c r="I1011" s="4">
        <v>4</v>
      </c>
      <c r="P1011">
        <v>2</v>
      </c>
      <c r="Q1011" t="str">
        <f>CONCATENATE(C1011,E1011,G1011,I1011)</f>
        <v>34</v>
      </c>
    </row>
    <row r="1012" spans="1:17" x14ac:dyDescent="0.25">
      <c r="A1012">
        <v>1011</v>
      </c>
      <c r="F1012">
        <v>89.77743000000001</v>
      </c>
      <c r="G1012" s="5">
        <v>3</v>
      </c>
      <c r="H1012">
        <v>91.844744000000006</v>
      </c>
      <c r="I1012" s="4">
        <v>4</v>
      </c>
      <c r="P1012">
        <v>2</v>
      </c>
      <c r="Q1012" t="str">
        <f>CONCATENATE(C1012,E1012,G1012,I1012)</f>
        <v>34</v>
      </c>
    </row>
    <row r="1013" spans="1:17" x14ac:dyDescent="0.25">
      <c r="A1013">
        <v>1012</v>
      </c>
      <c r="D1013">
        <v>78.550607000000014</v>
      </c>
      <c r="E1013" s="2">
        <v>2</v>
      </c>
      <c r="F1013">
        <v>89.729061000000002</v>
      </c>
      <c r="G1013" s="5">
        <v>3</v>
      </c>
      <c r="H1013">
        <v>91.856644000000017</v>
      </c>
      <c r="I1013" s="4">
        <v>4</v>
      </c>
      <c r="P1013">
        <v>3</v>
      </c>
      <c r="Q1013" t="str">
        <f>CONCATENATE(C1013,E1013,G1013,I1013)</f>
        <v>234</v>
      </c>
    </row>
    <row r="1014" spans="1:17" x14ac:dyDescent="0.25">
      <c r="A1014">
        <v>1013</v>
      </c>
      <c r="D1014">
        <v>78.431623000000002</v>
      </c>
      <c r="E1014" s="2">
        <v>2</v>
      </c>
      <c r="F1014">
        <v>89.74163200000001</v>
      </c>
      <c r="G1014" s="5">
        <v>3</v>
      </c>
      <c r="H1014">
        <v>91.872059000000007</v>
      </c>
      <c r="I1014" s="4">
        <v>4</v>
      </c>
      <c r="P1014">
        <v>3</v>
      </c>
      <c r="Q1014" t="str">
        <f>CONCATENATE(C1014,E1014,G1014,I1014)</f>
        <v>234</v>
      </c>
    </row>
    <row r="1015" spans="1:17" x14ac:dyDescent="0.25">
      <c r="A1015">
        <v>1014</v>
      </c>
      <c r="D1015">
        <v>78.483821000000006</v>
      </c>
      <c r="E1015" s="2">
        <v>2</v>
      </c>
      <c r="F1015">
        <v>89.701489000000009</v>
      </c>
      <c r="G1015" s="5">
        <v>3</v>
      </c>
      <c r="H1015">
        <v>91.785667000000004</v>
      </c>
      <c r="I1015" s="4">
        <v>4</v>
      </c>
      <c r="P1015">
        <v>3</v>
      </c>
      <c r="Q1015" t="str">
        <f>CONCATENATE(C1015,E1015,G1015,I1015)</f>
        <v>234</v>
      </c>
    </row>
    <row r="1016" spans="1:17" x14ac:dyDescent="0.25">
      <c r="A1016">
        <v>1015</v>
      </c>
      <c r="D1016">
        <v>78.483562000000006</v>
      </c>
      <c r="E1016" s="2">
        <v>2</v>
      </c>
      <c r="F1016">
        <v>89.673811000000001</v>
      </c>
      <c r="G1016" s="5">
        <v>3</v>
      </c>
      <c r="H1016">
        <v>91.900511000000009</v>
      </c>
      <c r="I1016" s="4">
        <v>4</v>
      </c>
      <c r="P1016">
        <v>3</v>
      </c>
      <c r="Q1016" t="str">
        <f>CONCATENATE(C1016,E1016,G1016,I1016)</f>
        <v>234</v>
      </c>
    </row>
    <row r="1017" spans="1:17" x14ac:dyDescent="0.25">
      <c r="A1017">
        <v>1016</v>
      </c>
      <c r="D1017">
        <v>78.490753000000012</v>
      </c>
      <c r="E1017" s="2">
        <v>2</v>
      </c>
      <c r="F1017">
        <v>89.725803000000013</v>
      </c>
      <c r="G1017" s="5">
        <v>3</v>
      </c>
      <c r="H1017">
        <v>91.900511000000009</v>
      </c>
      <c r="I1017" s="4">
        <v>4</v>
      </c>
      <c r="P1017">
        <v>3</v>
      </c>
      <c r="Q1017" t="str">
        <f>CONCATENATE(C1017,E1017,G1017,I1017)</f>
        <v>234</v>
      </c>
    </row>
    <row r="1018" spans="1:17" x14ac:dyDescent="0.25">
      <c r="A1018">
        <v>1017</v>
      </c>
      <c r="D1018">
        <v>78.499289000000005</v>
      </c>
      <c r="E1018" s="2">
        <v>2</v>
      </c>
      <c r="F1018">
        <v>89.676138000000009</v>
      </c>
      <c r="G1018" s="5">
        <v>3</v>
      </c>
      <c r="P1018">
        <v>2</v>
      </c>
      <c r="Q1018" t="str">
        <f>CONCATENATE(C1018,E1018,G1018,I1018)</f>
        <v>23</v>
      </c>
    </row>
    <row r="1019" spans="1:17" x14ac:dyDescent="0.25">
      <c r="A1019">
        <v>1018</v>
      </c>
      <c r="D1019">
        <v>78.494375000000005</v>
      </c>
      <c r="E1019" s="2">
        <v>2</v>
      </c>
      <c r="F1019">
        <v>89.619907000000012</v>
      </c>
      <c r="G1019" s="5">
        <v>3</v>
      </c>
      <c r="P1019">
        <v>2</v>
      </c>
      <c r="Q1019" t="str">
        <f>CONCATENATE(C1019,E1019,G1019,I1019)</f>
        <v>23</v>
      </c>
    </row>
    <row r="1020" spans="1:17" x14ac:dyDescent="0.25">
      <c r="A1020">
        <v>1019</v>
      </c>
      <c r="D1020">
        <v>78.560696000000007</v>
      </c>
      <c r="E1020" s="2">
        <v>2</v>
      </c>
      <c r="F1020">
        <v>89.474125000000015</v>
      </c>
      <c r="G1020" s="5">
        <v>3</v>
      </c>
      <c r="P1020">
        <v>2</v>
      </c>
      <c r="Q1020" t="str">
        <f>CONCATENATE(C1020,E1020,G1020,I1020)</f>
        <v>23</v>
      </c>
    </row>
    <row r="1021" spans="1:17" x14ac:dyDescent="0.25">
      <c r="A1021">
        <v>1020</v>
      </c>
      <c r="D1021">
        <v>78.538296000000003</v>
      </c>
      <c r="E1021" s="2">
        <v>2</v>
      </c>
      <c r="F1021">
        <v>89.573504000000014</v>
      </c>
      <c r="G1021" s="5">
        <v>3</v>
      </c>
      <c r="P1021">
        <v>2</v>
      </c>
      <c r="Q1021" t="str">
        <f>CONCATENATE(C1021,E1021,G1021,I1021)</f>
        <v>23</v>
      </c>
    </row>
    <row r="1022" spans="1:17" x14ac:dyDescent="0.25">
      <c r="A1022">
        <v>1021</v>
      </c>
      <c r="D1022">
        <v>78.528518000000005</v>
      </c>
      <c r="E1022" s="2">
        <v>2</v>
      </c>
      <c r="F1022">
        <v>89.810642000000001</v>
      </c>
      <c r="G1022" s="5">
        <v>3</v>
      </c>
      <c r="P1022">
        <v>2</v>
      </c>
      <c r="Q1022" t="str">
        <f>CONCATENATE(C1022,E1022,G1022,I1022)</f>
        <v>23</v>
      </c>
    </row>
    <row r="1023" spans="1:17" x14ac:dyDescent="0.25">
      <c r="A1023">
        <v>1022</v>
      </c>
      <c r="D1023">
        <v>78.585836</v>
      </c>
      <c r="E1023" s="2">
        <v>2</v>
      </c>
      <c r="P1023">
        <v>1</v>
      </c>
      <c r="Q1023" t="str">
        <f>CONCATENATE(C1023,E1023,G1023,I1023)</f>
        <v>2</v>
      </c>
    </row>
    <row r="1024" spans="1:17" x14ac:dyDescent="0.25">
      <c r="A1024">
        <v>1023</v>
      </c>
      <c r="D1024">
        <v>78.513515000000012</v>
      </c>
      <c r="E1024" s="2">
        <v>2</v>
      </c>
      <c r="P1024">
        <v>1</v>
      </c>
      <c r="Q1024" t="str">
        <f>CONCATENATE(C1024,E1024,G1024,I1024)</f>
        <v>2</v>
      </c>
    </row>
    <row r="1025" spans="1:17" x14ac:dyDescent="0.25">
      <c r="A1025">
        <v>1024</v>
      </c>
      <c r="B1025">
        <v>73.575077000000007</v>
      </c>
      <c r="C1025" s="3">
        <v>1</v>
      </c>
      <c r="D1025">
        <v>78.496548000000004</v>
      </c>
      <c r="E1025" s="2">
        <v>2</v>
      </c>
      <c r="P1025">
        <v>2</v>
      </c>
      <c r="Q1025" t="str">
        <f>CONCATENATE(C1025,E1025,G1025,I1025)</f>
        <v>12</v>
      </c>
    </row>
    <row r="1026" spans="1:17" x14ac:dyDescent="0.25">
      <c r="A1026">
        <v>1025</v>
      </c>
      <c r="B1026">
        <v>73.575077000000007</v>
      </c>
      <c r="C1026" s="3">
        <v>1</v>
      </c>
      <c r="D1026">
        <v>78.49401300000001</v>
      </c>
      <c r="E1026" s="2">
        <v>2</v>
      </c>
      <c r="P1026">
        <v>2</v>
      </c>
      <c r="Q1026" t="str">
        <f>CONCATENATE(C1026,E1026,G1026,I1026)</f>
        <v>12</v>
      </c>
    </row>
    <row r="1027" spans="1:17" x14ac:dyDescent="0.25">
      <c r="A1027">
        <v>1026</v>
      </c>
      <c r="B1027">
        <v>73.575077000000007</v>
      </c>
      <c r="C1027" s="3">
        <v>1</v>
      </c>
      <c r="D1027">
        <v>78.550607000000014</v>
      </c>
      <c r="E1027" s="2">
        <v>2</v>
      </c>
      <c r="P1027">
        <v>2</v>
      </c>
      <c r="Q1027" t="str">
        <f>CONCATENATE(C1027,E1027,G1027,I1027)</f>
        <v>12</v>
      </c>
    </row>
    <row r="1028" spans="1:17" x14ac:dyDescent="0.25">
      <c r="A1028">
        <v>1027</v>
      </c>
      <c r="B1028">
        <v>73.575077000000007</v>
      </c>
      <c r="C1028" s="3">
        <v>1</v>
      </c>
      <c r="H1028">
        <v>78.076535000000007</v>
      </c>
      <c r="I1028" s="4">
        <v>4</v>
      </c>
      <c r="P1028">
        <v>2</v>
      </c>
      <c r="Q1028" t="str">
        <f>CONCATENATE(C1028,E1028,G1028,I1028)</f>
        <v>14</v>
      </c>
    </row>
    <row r="1029" spans="1:17" x14ac:dyDescent="0.25">
      <c r="A1029">
        <v>1028</v>
      </c>
      <c r="B1029">
        <v>73.575077000000007</v>
      </c>
      <c r="C1029" s="3">
        <v>1</v>
      </c>
      <c r="H1029">
        <v>78.02304500000001</v>
      </c>
      <c r="I1029" s="4">
        <v>4</v>
      </c>
      <c r="P1029">
        <v>2</v>
      </c>
      <c r="Q1029" t="str">
        <f>CONCATENATE(C1029,E1029,G1029,I1029)</f>
        <v>14</v>
      </c>
    </row>
    <row r="1030" spans="1:17" x14ac:dyDescent="0.25">
      <c r="A1030">
        <v>1029</v>
      </c>
      <c r="B1030">
        <v>73.575077000000007</v>
      </c>
      <c r="C1030" s="3">
        <v>1</v>
      </c>
      <c r="H1030">
        <v>78.033753000000004</v>
      </c>
      <c r="I1030" s="4">
        <v>4</v>
      </c>
      <c r="P1030">
        <v>2</v>
      </c>
      <c r="Q1030" t="str">
        <f>CONCATENATE(C1030,E1030,G1030,I1030)</f>
        <v>14</v>
      </c>
    </row>
    <row r="1031" spans="1:17" x14ac:dyDescent="0.25">
      <c r="A1031">
        <v>1030</v>
      </c>
      <c r="B1031">
        <v>73.575077000000007</v>
      </c>
      <c r="C1031" s="3">
        <v>1</v>
      </c>
      <c r="H1031">
        <v>78.037064000000001</v>
      </c>
      <c r="I1031" s="4">
        <v>4</v>
      </c>
      <c r="P1031">
        <v>2</v>
      </c>
      <c r="Q1031" t="str">
        <f>CONCATENATE(C1031,E1031,G1031,I1031)</f>
        <v>14</v>
      </c>
    </row>
    <row r="1032" spans="1:17" x14ac:dyDescent="0.25">
      <c r="A1032">
        <v>1031</v>
      </c>
      <c r="B1032">
        <v>73.575077000000007</v>
      </c>
      <c r="C1032" s="3">
        <v>1</v>
      </c>
      <c r="H1032">
        <v>78.029511000000014</v>
      </c>
      <c r="I1032" s="4">
        <v>4</v>
      </c>
      <c r="P1032">
        <v>2</v>
      </c>
      <c r="Q1032" t="str">
        <f>CONCATENATE(C1032,E1032,G1032,I1032)</f>
        <v>14</v>
      </c>
    </row>
    <row r="1033" spans="1:17" x14ac:dyDescent="0.25">
      <c r="A1033">
        <v>1032</v>
      </c>
      <c r="B1033">
        <v>73.575077000000007</v>
      </c>
      <c r="C1033" s="3">
        <v>1</v>
      </c>
      <c r="H1033">
        <v>78.022993000000014</v>
      </c>
      <c r="I1033" s="4">
        <v>4</v>
      </c>
      <c r="P1033">
        <v>2</v>
      </c>
      <c r="Q1033" t="str">
        <f>CONCATENATE(C1033,E1033,G1033,I1033)</f>
        <v>14</v>
      </c>
    </row>
    <row r="1034" spans="1:17" x14ac:dyDescent="0.25">
      <c r="A1034">
        <v>1033</v>
      </c>
      <c r="B1034">
        <v>73.575077000000007</v>
      </c>
      <c r="C1034" s="3">
        <v>1</v>
      </c>
      <c r="H1034">
        <v>78.010215000000002</v>
      </c>
      <c r="I1034" s="4">
        <v>4</v>
      </c>
      <c r="P1034">
        <v>2</v>
      </c>
      <c r="Q1034" t="str">
        <f>CONCATENATE(C1034,E1034,G1034,I1034)</f>
        <v>14</v>
      </c>
    </row>
    <row r="1035" spans="1:17" x14ac:dyDescent="0.25">
      <c r="A1035">
        <v>1034</v>
      </c>
      <c r="B1035">
        <v>73.575077000000007</v>
      </c>
      <c r="C1035" s="3">
        <v>1</v>
      </c>
      <c r="H1035">
        <v>77.995368000000013</v>
      </c>
      <c r="I1035" s="4">
        <v>4</v>
      </c>
      <c r="P1035">
        <v>2</v>
      </c>
      <c r="Q1035" t="str">
        <f>CONCATENATE(C1035,E1035,G1035,I1035)</f>
        <v>14</v>
      </c>
    </row>
    <row r="1036" spans="1:17" x14ac:dyDescent="0.25">
      <c r="A1036">
        <v>1035</v>
      </c>
      <c r="B1036">
        <v>73.575077000000007</v>
      </c>
      <c r="C1036" s="3">
        <v>1</v>
      </c>
      <c r="F1036">
        <v>74.879757000000012</v>
      </c>
      <c r="G1036" s="5">
        <v>3</v>
      </c>
      <c r="H1036">
        <v>77.976383000000013</v>
      </c>
      <c r="I1036" s="4">
        <v>4</v>
      </c>
      <c r="P1036">
        <v>3</v>
      </c>
      <c r="Q1036" t="str">
        <f>CONCATENATE(C1036,E1036,G1036,I1036)</f>
        <v>134</v>
      </c>
    </row>
    <row r="1037" spans="1:17" x14ac:dyDescent="0.25">
      <c r="A1037">
        <v>1036</v>
      </c>
      <c r="F1037">
        <v>75.016899000000009</v>
      </c>
      <c r="G1037" s="5">
        <v>3</v>
      </c>
      <c r="H1037">
        <v>77.933445000000006</v>
      </c>
      <c r="I1037" s="4">
        <v>4</v>
      </c>
      <c r="P1037">
        <v>2</v>
      </c>
      <c r="Q1037" t="str">
        <f>CONCATENATE(C1037,E1037,G1037,I1037)</f>
        <v>34</v>
      </c>
    </row>
    <row r="1038" spans="1:17" x14ac:dyDescent="0.25">
      <c r="A1038">
        <v>1037</v>
      </c>
      <c r="F1038">
        <v>74.904848000000001</v>
      </c>
      <c r="G1038" s="5">
        <v>3</v>
      </c>
      <c r="H1038">
        <v>77.955689000000007</v>
      </c>
      <c r="I1038" s="4">
        <v>4</v>
      </c>
      <c r="P1038">
        <v>2</v>
      </c>
      <c r="Q1038" t="str">
        <f>CONCATENATE(C1038,E1038,G1038,I1038)</f>
        <v>34</v>
      </c>
    </row>
    <row r="1039" spans="1:17" x14ac:dyDescent="0.25">
      <c r="A1039">
        <v>1038</v>
      </c>
      <c r="D1039">
        <v>63.109439000000009</v>
      </c>
      <c r="E1039" s="2">
        <v>2</v>
      </c>
      <c r="F1039">
        <v>75.010536000000002</v>
      </c>
      <c r="G1039" s="5">
        <v>3</v>
      </c>
      <c r="H1039">
        <v>77.933703000000008</v>
      </c>
      <c r="I1039" s="4">
        <v>4</v>
      </c>
      <c r="P1039">
        <v>3</v>
      </c>
      <c r="Q1039" t="str">
        <f>CONCATENATE(C1039,E1039,G1039,I1039)</f>
        <v>234</v>
      </c>
    </row>
    <row r="1040" spans="1:17" x14ac:dyDescent="0.25">
      <c r="A1040">
        <v>1039</v>
      </c>
      <c r="D1040">
        <v>63.135738000000011</v>
      </c>
      <c r="E1040" s="2">
        <v>2</v>
      </c>
      <c r="F1040">
        <v>74.949027000000001</v>
      </c>
      <c r="G1040" s="5">
        <v>3</v>
      </c>
      <c r="H1040">
        <v>77.949636000000012</v>
      </c>
      <c r="I1040" s="4">
        <v>4</v>
      </c>
      <c r="P1040">
        <v>3</v>
      </c>
      <c r="Q1040" t="str">
        <f>CONCATENATE(C1040,E1040,G1040,I1040)</f>
        <v>234</v>
      </c>
    </row>
    <row r="1041" spans="1:17" x14ac:dyDescent="0.25">
      <c r="A1041">
        <v>1040</v>
      </c>
      <c r="D1041">
        <v>63.11124800000001</v>
      </c>
      <c r="E1041" s="2">
        <v>2</v>
      </c>
      <c r="F1041">
        <v>74.887620000000013</v>
      </c>
      <c r="G1041" s="5">
        <v>3</v>
      </c>
      <c r="H1041">
        <v>77.997334000000009</v>
      </c>
      <c r="I1041" s="4">
        <v>4</v>
      </c>
      <c r="P1041">
        <v>3</v>
      </c>
      <c r="Q1041" t="str">
        <f>CONCATENATE(C1041,E1041,G1041,I1041)</f>
        <v>234</v>
      </c>
    </row>
    <row r="1042" spans="1:17" x14ac:dyDescent="0.25">
      <c r="A1042">
        <v>1041</v>
      </c>
      <c r="D1042">
        <v>63.11746200000001</v>
      </c>
      <c r="E1042" s="2">
        <v>2</v>
      </c>
      <c r="F1042">
        <v>74.913435000000007</v>
      </c>
      <c r="G1042" s="5">
        <v>3</v>
      </c>
      <c r="H1042">
        <v>78.076535000000007</v>
      </c>
      <c r="I1042" s="4">
        <v>4</v>
      </c>
      <c r="P1042">
        <v>3</v>
      </c>
      <c r="Q1042" t="str">
        <f>CONCATENATE(C1042,E1042,G1042,I1042)</f>
        <v>234</v>
      </c>
    </row>
    <row r="1043" spans="1:17" x14ac:dyDescent="0.25">
      <c r="A1043">
        <v>1042</v>
      </c>
      <c r="D1043">
        <v>63.117248000000011</v>
      </c>
      <c r="E1043" s="2">
        <v>2</v>
      </c>
      <c r="F1043">
        <v>74.869721000000013</v>
      </c>
      <c r="G1043" s="5">
        <v>3</v>
      </c>
      <c r="P1043">
        <v>2</v>
      </c>
      <c r="Q1043" t="str">
        <f>CONCATENATE(C1043,E1043,G1043,I1043)</f>
        <v>23</v>
      </c>
    </row>
    <row r="1044" spans="1:17" x14ac:dyDescent="0.25">
      <c r="A1044">
        <v>1043</v>
      </c>
      <c r="D1044">
        <v>63.12187200000001</v>
      </c>
      <c r="E1044" s="2">
        <v>2</v>
      </c>
      <c r="F1044">
        <v>74.826111000000012</v>
      </c>
      <c r="G1044" s="5">
        <v>3</v>
      </c>
      <c r="P1044">
        <v>2</v>
      </c>
      <c r="Q1044" t="str">
        <f>CONCATENATE(C1044,E1044,G1044,I1044)</f>
        <v>23</v>
      </c>
    </row>
    <row r="1045" spans="1:17" x14ac:dyDescent="0.25">
      <c r="A1045">
        <v>1044</v>
      </c>
      <c r="D1045">
        <v>63.107421000000009</v>
      </c>
      <c r="E1045" s="2">
        <v>2</v>
      </c>
      <c r="F1045">
        <v>74.849184000000008</v>
      </c>
      <c r="G1045" s="5">
        <v>3</v>
      </c>
      <c r="P1045">
        <v>2</v>
      </c>
      <c r="Q1045" t="str">
        <f>CONCATENATE(C1045,E1045,G1045,I1045)</f>
        <v>23</v>
      </c>
    </row>
    <row r="1046" spans="1:17" x14ac:dyDescent="0.25">
      <c r="A1046">
        <v>1045</v>
      </c>
      <c r="D1046">
        <v>63.109020000000008</v>
      </c>
      <c r="E1046" s="2">
        <v>2</v>
      </c>
      <c r="F1046">
        <v>74.853943000000001</v>
      </c>
      <c r="G1046" s="5">
        <v>3</v>
      </c>
      <c r="P1046">
        <v>2</v>
      </c>
      <c r="Q1046" t="str">
        <f>CONCATENATE(C1046,E1046,G1046,I1046)</f>
        <v>23</v>
      </c>
    </row>
    <row r="1047" spans="1:17" x14ac:dyDescent="0.25">
      <c r="A1047">
        <v>1046</v>
      </c>
      <c r="D1047">
        <v>63.090210000000013</v>
      </c>
      <c r="E1047" s="2">
        <v>2</v>
      </c>
      <c r="F1047">
        <v>74.860824000000008</v>
      </c>
      <c r="G1047" s="5">
        <v>3</v>
      </c>
      <c r="P1047">
        <v>2</v>
      </c>
      <c r="Q1047" t="str">
        <f>CONCATENATE(C1047,E1047,G1047,I1047)</f>
        <v>23</v>
      </c>
    </row>
    <row r="1048" spans="1:17" x14ac:dyDescent="0.25">
      <c r="A1048">
        <v>1047</v>
      </c>
      <c r="D1048">
        <v>63.082878000000008</v>
      </c>
      <c r="E1048" s="2">
        <v>2</v>
      </c>
      <c r="F1048">
        <v>74.879757000000012</v>
      </c>
      <c r="G1048" s="5">
        <v>3</v>
      </c>
      <c r="P1048">
        <v>2</v>
      </c>
      <c r="Q1048" t="str">
        <f>CONCATENATE(C1048,E1048,G1048,I1048)</f>
        <v>23</v>
      </c>
    </row>
    <row r="1049" spans="1:17" x14ac:dyDescent="0.25">
      <c r="A1049">
        <v>1048</v>
      </c>
      <c r="D1049">
        <v>63.062637000000009</v>
      </c>
      <c r="E1049" s="2">
        <v>2</v>
      </c>
      <c r="P1049">
        <v>1</v>
      </c>
      <c r="Q1049" t="str">
        <f>CONCATENATE(C1049,E1049,G1049,I1049)</f>
        <v>2</v>
      </c>
    </row>
    <row r="1050" spans="1:17" x14ac:dyDescent="0.25">
      <c r="A1050">
        <v>1049</v>
      </c>
      <c r="D1050">
        <v>63.102001000000008</v>
      </c>
      <c r="E1050" s="2">
        <v>2</v>
      </c>
      <c r="P1050">
        <v>1</v>
      </c>
      <c r="Q1050" t="str">
        <f>CONCATENATE(C1050,E1050,G1050,I1050)</f>
        <v>2</v>
      </c>
    </row>
    <row r="1051" spans="1:17" x14ac:dyDescent="0.25">
      <c r="A1051">
        <v>1050</v>
      </c>
      <c r="B1051">
        <v>55.581337000000012</v>
      </c>
      <c r="C1051" s="3">
        <v>1</v>
      </c>
      <c r="D1051">
        <v>63.059505000000009</v>
      </c>
      <c r="E1051" s="2">
        <v>2</v>
      </c>
      <c r="P1051">
        <v>2</v>
      </c>
      <c r="Q1051" t="str">
        <f>CONCATENATE(C1051,E1051,G1051,I1051)</f>
        <v>12</v>
      </c>
    </row>
    <row r="1052" spans="1:17" x14ac:dyDescent="0.25">
      <c r="A1052">
        <v>1051</v>
      </c>
      <c r="B1052">
        <v>55.587448000000009</v>
      </c>
      <c r="C1052" s="3">
        <v>1</v>
      </c>
      <c r="D1052">
        <v>63.109439000000009</v>
      </c>
      <c r="E1052" s="2">
        <v>2</v>
      </c>
      <c r="P1052">
        <v>2</v>
      </c>
      <c r="Q1052" t="str">
        <f>CONCATENATE(C1052,E1052,G1052,I1052)</f>
        <v>12</v>
      </c>
    </row>
    <row r="1053" spans="1:17" x14ac:dyDescent="0.25">
      <c r="A1053">
        <v>1052</v>
      </c>
      <c r="B1053">
        <v>55.573524000000013</v>
      </c>
      <c r="C1053" s="3">
        <v>1</v>
      </c>
      <c r="P1053">
        <v>1</v>
      </c>
      <c r="Q1053" t="str">
        <f>CONCATENATE(C1053,E1053,G1053,I1053)</f>
        <v>1</v>
      </c>
    </row>
    <row r="1054" spans="1:17" x14ac:dyDescent="0.25">
      <c r="A1054">
        <v>1053</v>
      </c>
      <c r="B1054">
        <v>55.570446000000011</v>
      </c>
      <c r="C1054" s="3">
        <v>1</v>
      </c>
      <c r="P1054">
        <v>1</v>
      </c>
      <c r="Q1054" t="str">
        <f>CONCATENATE(C1054,E1054,G1054,I1054)</f>
        <v>1</v>
      </c>
    </row>
    <row r="1055" spans="1:17" x14ac:dyDescent="0.25">
      <c r="A1055">
        <v>1054</v>
      </c>
      <c r="B1055">
        <v>55.565559000000015</v>
      </c>
      <c r="C1055" s="3">
        <v>1</v>
      </c>
      <c r="H1055">
        <v>61.906402000000014</v>
      </c>
      <c r="I1055" s="4">
        <v>4</v>
      </c>
      <c r="P1055">
        <v>2</v>
      </c>
      <c r="Q1055" t="str">
        <f>CONCATENATE(C1055,E1055,G1055,I1055)</f>
        <v>14</v>
      </c>
    </row>
    <row r="1056" spans="1:17" x14ac:dyDescent="0.25">
      <c r="A1056">
        <v>1055</v>
      </c>
      <c r="B1056">
        <v>55.576129000000009</v>
      </c>
      <c r="C1056" s="3">
        <v>1</v>
      </c>
      <c r="H1056">
        <v>61.84286800000001</v>
      </c>
      <c r="I1056" s="4">
        <v>4</v>
      </c>
      <c r="P1056">
        <v>2</v>
      </c>
      <c r="Q1056" t="str">
        <f>CONCATENATE(C1056,E1056,G1056,I1056)</f>
        <v>14</v>
      </c>
    </row>
    <row r="1057" spans="1:17" x14ac:dyDescent="0.25">
      <c r="A1057">
        <v>1056</v>
      </c>
      <c r="B1057">
        <v>55.59456200000001</v>
      </c>
      <c r="C1057" s="3">
        <v>1</v>
      </c>
      <c r="H1057">
        <v>61.855671000000008</v>
      </c>
      <c r="I1057" s="4">
        <v>4</v>
      </c>
      <c r="P1057">
        <v>2</v>
      </c>
      <c r="Q1057" t="str">
        <f>CONCATENATE(C1057,E1057,G1057,I1057)</f>
        <v>14</v>
      </c>
    </row>
    <row r="1058" spans="1:17" x14ac:dyDescent="0.25">
      <c r="A1058">
        <v>1057</v>
      </c>
      <c r="B1058">
        <v>55.590633000000011</v>
      </c>
      <c r="C1058" s="3">
        <v>1</v>
      </c>
      <c r="H1058">
        <v>61.850460000000012</v>
      </c>
      <c r="I1058" s="4">
        <v>4</v>
      </c>
      <c r="P1058">
        <v>2</v>
      </c>
      <c r="Q1058" t="str">
        <f>CONCATENATE(C1058,E1058,G1058,I1058)</f>
        <v>14</v>
      </c>
    </row>
    <row r="1059" spans="1:17" x14ac:dyDescent="0.25">
      <c r="A1059">
        <v>1058</v>
      </c>
      <c r="B1059">
        <v>55.644714000000015</v>
      </c>
      <c r="C1059" s="3">
        <v>1</v>
      </c>
      <c r="H1059">
        <v>61.86470400000001</v>
      </c>
      <c r="I1059" s="4">
        <v>4</v>
      </c>
      <c r="P1059">
        <v>2</v>
      </c>
      <c r="Q1059" t="str">
        <f>CONCATENATE(C1059,E1059,G1059,I1059)</f>
        <v>14</v>
      </c>
    </row>
    <row r="1060" spans="1:17" x14ac:dyDescent="0.25">
      <c r="A1060">
        <v>1059</v>
      </c>
      <c r="B1060">
        <v>55.627342000000013</v>
      </c>
      <c r="C1060" s="3">
        <v>1</v>
      </c>
      <c r="H1060">
        <v>61.87628500000001</v>
      </c>
      <c r="I1060" s="4">
        <v>4</v>
      </c>
      <c r="P1060">
        <v>2</v>
      </c>
      <c r="Q1060" t="str">
        <f>CONCATENATE(C1060,E1060,G1060,I1060)</f>
        <v>14</v>
      </c>
    </row>
    <row r="1061" spans="1:17" x14ac:dyDescent="0.25">
      <c r="A1061">
        <v>1060</v>
      </c>
      <c r="B1061">
        <v>55.706607000000012</v>
      </c>
      <c r="C1061" s="3">
        <v>1</v>
      </c>
      <c r="H1061">
        <v>61.871978000000013</v>
      </c>
      <c r="I1061" s="4">
        <v>4</v>
      </c>
      <c r="P1061">
        <v>2</v>
      </c>
      <c r="Q1061" t="str">
        <f>CONCATENATE(C1061,E1061,G1061,I1061)</f>
        <v>14</v>
      </c>
    </row>
    <row r="1062" spans="1:17" x14ac:dyDescent="0.25">
      <c r="A1062">
        <v>1061</v>
      </c>
      <c r="B1062">
        <v>55.581337000000012</v>
      </c>
      <c r="C1062" s="3">
        <v>1</v>
      </c>
      <c r="F1062">
        <v>57.135215000000009</v>
      </c>
      <c r="G1062" s="5">
        <v>3</v>
      </c>
      <c r="H1062">
        <v>61.865707000000015</v>
      </c>
      <c r="I1062" s="4">
        <v>4</v>
      </c>
      <c r="P1062">
        <v>3</v>
      </c>
      <c r="Q1062" t="str">
        <f>CONCATENATE(C1062,E1062,G1062,I1062)</f>
        <v>134</v>
      </c>
    </row>
    <row r="1063" spans="1:17" x14ac:dyDescent="0.25">
      <c r="A1063">
        <v>1062</v>
      </c>
      <c r="F1063">
        <v>57.16459600000001</v>
      </c>
      <c r="G1063" s="5">
        <v>3</v>
      </c>
      <c r="H1063">
        <v>61.888504000000012</v>
      </c>
      <c r="I1063" s="4">
        <v>4</v>
      </c>
      <c r="P1063">
        <v>2</v>
      </c>
      <c r="Q1063" t="str">
        <f>CONCATENATE(C1063,E1063,G1063,I1063)</f>
        <v>34</v>
      </c>
    </row>
    <row r="1064" spans="1:17" x14ac:dyDescent="0.25">
      <c r="A1064">
        <v>1063</v>
      </c>
      <c r="D1064">
        <v>44.660289000000013</v>
      </c>
      <c r="E1064" s="2">
        <v>2</v>
      </c>
      <c r="F1064">
        <v>57.125869000000009</v>
      </c>
      <c r="G1064" s="5">
        <v>3</v>
      </c>
      <c r="H1064">
        <v>61.900936000000009</v>
      </c>
      <c r="I1064" s="4">
        <v>4</v>
      </c>
      <c r="P1064">
        <v>3</v>
      </c>
      <c r="Q1064" t="str">
        <f>CONCATENATE(C1064,E1064,G1064,I1064)</f>
        <v>234</v>
      </c>
    </row>
    <row r="1065" spans="1:17" x14ac:dyDescent="0.25">
      <c r="A1065">
        <v>1064</v>
      </c>
      <c r="D1065">
        <v>44.703903000000011</v>
      </c>
      <c r="E1065" s="2">
        <v>2</v>
      </c>
      <c r="F1065">
        <v>57.132244000000014</v>
      </c>
      <c r="G1065" s="5">
        <v>3</v>
      </c>
      <c r="H1065">
        <v>61.901992000000014</v>
      </c>
      <c r="I1065" s="4">
        <v>4</v>
      </c>
      <c r="P1065">
        <v>3</v>
      </c>
      <c r="Q1065" t="str">
        <f>CONCATENATE(C1065,E1065,G1065,I1065)</f>
        <v>234</v>
      </c>
    </row>
    <row r="1066" spans="1:17" x14ac:dyDescent="0.25">
      <c r="A1066">
        <v>1065</v>
      </c>
      <c r="D1066">
        <v>44.684673000000011</v>
      </c>
      <c r="E1066" s="2">
        <v>2</v>
      </c>
      <c r="F1066">
        <v>57.13999900000001</v>
      </c>
      <c r="G1066" s="5">
        <v>3</v>
      </c>
      <c r="H1066">
        <v>61.834312000000011</v>
      </c>
      <c r="I1066" s="4">
        <v>4</v>
      </c>
      <c r="P1066">
        <v>3</v>
      </c>
      <c r="Q1066" t="str">
        <f>CONCATENATE(C1066,E1066,G1066,I1066)</f>
        <v>234</v>
      </c>
    </row>
    <row r="1067" spans="1:17" x14ac:dyDescent="0.25">
      <c r="A1067">
        <v>1066</v>
      </c>
      <c r="D1067">
        <v>44.691845000000015</v>
      </c>
      <c r="E1067" s="2">
        <v>2</v>
      </c>
      <c r="F1067">
        <v>57.116355000000013</v>
      </c>
      <c r="G1067" s="5">
        <v>3</v>
      </c>
      <c r="H1067">
        <v>61.906402000000014</v>
      </c>
      <c r="I1067" s="4">
        <v>4</v>
      </c>
      <c r="P1067">
        <v>3</v>
      </c>
      <c r="Q1067" t="str">
        <f>CONCATENATE(C1067,E1067,G1067,I1067)</f>
        <v>234</v>
      </c>
    </row>
    <row r="1068" spans="1:17" x14ac:dyDescent="0.25">
      <c r="A1068">
        <v>1067</v>
      </c>
      <c r="D1068">
        <v>44.664592000000013</v>
      </c>
      <c r="E1068" s="2">
        <v>2</v>
      </c>
      <c r="F1068">
        <v>57.115451000000014</v>
      </c>
      <c r="G1068" s="5">
        <v>3</v>
      </c>
      <c r="H1068">
        <v>61.906402000000014</v>
      </c>
      <c r="I1068" s="4">
        <v>4</v>
      </c>
      <c r="P1068">
        <v>3</v>
      </c>
      <c r="Q1068" t="str">
        <f>CONCATENATE(C1068,E1068,G1068,I1068)</f>
        <v>234</v>
      </c>
    </row>
    <row r="1069" spans="1:17" x14ac:dyDescent="0.25">
      <c r="A1069">
        <v>1068</v>
      </c>
      <c r="D1069">
        <v>44.682548000000011</v>
      </c>
      <c r="E1069" s="2">
        <v>2</v>
      </c>
      <c r="F1069">
        <v>57.163639000000011</v>
      </c>
      <c r="G1069" s="5">
        <v>3</v>
      </c>
      <c r="P1069">
        <v>2</v>
      </c>
      <c r="Q1069" t="str">
        <f>CONCATENATE(C1069,E1069,G1069,I1069)</f>
        <v>23</v>
      </c>
    </row>
    <row r="1070" spans="1:17" x14ac:dyDescent="0.25">
      <c r="A1070">
        <v>1069</v>
      </c>
      <c r="D1070">
        <v>44.691421000000012</v>
      </c>
      <c r="E1070" s="2">
        <v>2</v>
      </c>
      <c r="F1070">
        <v>57.138511000000008</v>
      </c>
      <c r="G1070" s="5">
        <v>3</v>
      </c>
      <c r="P1070">
        <v>2</v>
      </c>
      <c r="Q1070" t="str">
        <f>CONCATENATE(C1070,E1070,G1070,I1070)</f>
        <v>23</v>
      </c>
    </row>
    <row r="1071" spans="1:17" x14ac:dyDescent="0.25">
      <c r="A1071">
        <v>1070</v>
      </c>
      <c r="D1071">
        <v>44.697586000000008</v>
      </c>
      <c r="E1071" s="2">
        <v>2</v>
      </c>
      <c r="F1071">
        <v>57.178196000000014</v>
      </c>
      <c r="G1071" s="5">
        <v>3</v>
      </c>
      <c r="P1071">
        <v>2</v>
      </c>
      <c r="Q1071" t="str">
        <f>CONCATENATE(C1071,E1071,G1071,I1071)</f>
        <v>23</v>
      </c>
    </row>
    <row r="1072" spans="1:17" x14ac:dyDescent="0.25">
      <c r="A1072">
        <v>1071</v>
      </c>
      <c r="D1072">
        <v>44.699600000000011</v>
      </c>
      <c r="E1072" s="2">
        <v>2</v>
      </c>
      <c r="F1072">
        <v>57.16124700000001</v>
      </c>
      <c r="G1072" s="5">
        <v>3</v>
      </c>
      <c r="P1072">
        <v>2</v>
      </c>
      <c r="Q1072" t="str">
        <f>CONCATENATE(C1072,E1072,G1072,I1072)</f>
        <v>23</v>
      </c>
    </row>
    <row r="1073" spans="1:17" x14ac:dyDescent="0.25">
      <c r="A1073">
        <v>1072</v>
      </c>
      <c r="D1073">
        <v>44.696678000000013</v>
      </c>
      <c r="E1073" s="2">
        <v>2</v>
      </c>
      <c r="F1073">
        <v>57.128948000000008</v>
      </c>
      <c r="G1073" s="5">
        <v>3</v>
      </c>
      <c r="P1073">
        <v>2</v>
      </c>
      <c r="Q1073" t="str">
        <f>CONCATENATE(C1073,E1073,G1073,I1073)</f>
        <v>23</v>
      </c>
    </row>
    <row r="1074" spans="1:17" x14ac:dyDescent="0.25">
      <c r="A1074">
        <v>1073</v>
      </c>
      <c r="D1074">
        <v>44.704650000000008</v>
      </c>
      <c r="E1074" s="2">
        <v>2</v>
      </c>
      <c r="F1074">
        <v>57.035392000000009</v>
      </c>
      <c r="G1074" s="5">
        <v>3</v>
      </c>
      <c r="P1074">
        <v>2</v>
      </c>
      <c r="Q1074" t="str">
        <f>CONCATENATE(C1074,E1074,G1074,I1074)</f>
        <v>23</v>
      </c>
    </row>
    <row r="1075" spans="1:17" x14ac:dyDescent="0.25">
      <c r="A1075">
        <v>1074</v>
      </c>
      <c r="D1075">
        <v>44.688232000000013</v>
      </c>
      <c r="E1075" s="2">
        <v>2</v>
      </c>
      <c r="F1075">
        <v>57.135215000000009</v>
      </c>
      <c r="G1075" s="5">
        <v>3</v>
      </c>
      <c r="P1075">
        <v>2</v>
      </c>
      <c r="Q1075" t="str">
        <f>CONCATENATE(C1075,E1075,G1075,I1075)</f>
        <v>23</v>
      </c>
    </row>
    <row r="1076" spans="1:17" x14ac:dyDescent="0.25">
      <c r="A1076">
        <v>1075</v>
      </c>
      <c r="D1076">
        <v>44.669849000000013</v>
      </c>
      <c r="E1076" s="2">
        <v>2</v>
      </c>
      <c r="F1076">
        <v>57.135215000000009</v>
      </c>
      <c r="G1076" s="5">
        <v>3</v>
      </c>
      <c r="P1076">
        <v>2</v>
      </c>
      <c r="Q1076" t="str">
        <f>CONCATENATE(C1076,E1076,G1076,I1076)</f>
        <v>23</v>
      </c>
    </row>
    <row r="1077" spans="1:17" x14ac:dyDescent="0.25">
      <c r="A1077">
        <v>1076</v>
      </c>
      <c r="D1077">
        <v>44.680954000000014</v>
      </c>
      <c r="E1077" s="2">
        <v>2</v>
      </c>
      <c r="P1077">
        <v>1</v>
      </c>
      <c r="Q1077" t="str">
        <f>CONCATENATE(C1077,E1077,G1077,I1077)</f>
        <v>2</v>
      </c>
    </row>
    <row r="1078" spans="1:17" x14ac:dyDescent="0.25">
      <c r="A1078">
        <v>1077</v>
      </c>
      <c r="B1078">
        <v>36.100263000000012</v>
      </c>
      <c r="C1078" s="3">
        <v>1</v>
      </c>
      <c r="D1078">
        <v>44.663742000000013</v>
      </c>
      <c r="E1078" s="2">
        <v>2</v>
      </c>
      <c r="P1078">
        <v>2</v>
      </c>
      <c r="Q1078" t="str">
        <f>CONCATENATE(C1078,E1078,G1078,I1078)</f>
        <v>12</v>
      </c>
    </row>
    <row r="1079" spans="1:17" x14ac:dyDescent="0.25">
      <c r="A1079">
        <v>1078</v>
      </c>
      <c r="B1079">
        <v>36.173046000000014</v>
      </c>
      <c r="C1079" s="3">
        <v>1</v>
      </c>
      <c r="D1079">
        <v>44.656833000000013</v>
      </c>
      <c r="E1079" s="2">
        <v>2</v>
      </c>
      <c r="P1079">
        <v>2</v>
      </c>
      <c r="Q1079" t="str">
        <f>CONCATENATE(C1079,E1079,G1079,I1079)</f>
        <v>12</v>
      </c>
    </row>
    <row r="1080" spans="1:17" x14ac:dyDescent="0.25">
      <c r="A1080">
        <v>1079</v>
      </c>
      <c r="B1080">
        <v>36.15838200000001</v>
      </c>
      <c r="C1080" s="3">
        <v>1</v>
      </c>
      <c r="D1080">
        <v>44.660289000000013</v>
      </c>
      <c r="E1080" s="2">
        <v>2</v>
      </c>
      <c r="P1080">
        <v>2</v>
      </c>
      <c r="Q1080" t="str">
        <f>CONCATENATE(C1080,E1080,G1080,I1080)</f>
        <v>12</v>
      </c>
    </row>
    <row r="1081" spans="1:17" x14ac:dyDescent="0.25">
      <c r="A1081">
        <v>1080</v>
      </c>
      <c r="B1081">
        <v>36.082254000000013</v>
      </c>
      <c r="C1081" s="3">
        <v>1</v>
      </c>
      <c r="H1081">
        <v>44.640316000000013</v>
      </c>
      <c r="I1081" s="4">
        <v>4</v>
      </c>
      <c r="P1081">
        <v>2</v>
      </c>
      <c r="Q1081" t="str">
        <f>CONCATENATE(C1081,E1081,G1081,I1081)</f>
        <v>14</v>
      </c>
    </row>
    <row r="1082" spans="1:17" x14ac:dyDescent="0.25">
      <c r="A1082">
        <v>1081</v>
      </c>
      <c r="B1082">
        <v>36.084167000000008</v>
      </c>
      <c r="C1082" s="3">
        <v>1</v>
      </c>
      <c r="H1082">
        <v>44.558712000000014</v>
      </c>
      <c r="I1082" s="4">
        <v>4</v>
      </c>
      <c r="P1082">
        <v>2</v>
      </c>
      <c r="Q1082" t="str">
        <f>CONCATENATE(C1082,E1082,G1082,I1082)</f>
        <v>14</v>
      </c>
    </row>
    <row r="1083" spans="1:17" x14ac:dyDescent="0.25">
      <c r="A1083">
        <v>1082</v>
      </c>
      <c r="B1083">
        <v>36.109401000000013</v>
      </c>
      <c r="C1083" s="3">
        <v>1</v>
      </c>
      <c r="H1083">
        <v>44.563438000000012</v>
      </c>
      <c r="I1083" s="4">
        <v>4</v>
      </c>
      <c r="P1083">
        <v>2</v>
      </c>
      <c r="Q1083" t="str">
        <f>CONCATENATE(C1083,E1083,G1083,I1083)</f>
        <v>14</v>
      </c>
    </row>
    <row r="1084" spans="1:17" x14ac:dyDescent="0.25">
      <c r="A1084">
        <v>1083</v>
      </c>
      <c r="B1084">
        <v>36.120134000000007</v>
      </c>
      <c r="C1084" s="3">
        <v>1</v>
      </c>
      <c r="H1084">
        <v>44.597335000000008</v>
      </c>
      <c r="I1084" s="4">
        <v>4</v>
      </c>
      <c r="P1084">
        <v>2</v>
      </c>
      <c r="Q1084" t="str">
        <f>CONCATENATE(C1084,E1084,G1084,I1084)</f>
        <v>14</v>
      </c>
    </row>
    <row r="1085" spans="1:17" x14ac:dyDescent="0.25">
      <c r="A1085">
        <v>1084</v>
      </c>
      <c r="B1085">
        <v>36.133043000000015</v>
      </c>
      <c r="C1085" s="3">
        <v>1</v>
      </c>
      <c r="H1085">
        <v>44.599990000000012</v>
      </c>
      <c r="I1085" s="4">
        <v>4</v>
      </c>
      <c r="P1085">
        <v>2</v>
      </c>
      <c r="Q1085" t="str">
        <f>CONCATENATE(C1085,E1085,G1085,I1085)</f>
        <v>14</v>
      </c>
    </row>
    <row r="1086" spans="1:17" x14ac:dyDescent="0.25">
      <c r="A1086">
        <v>1085</v>
      </c>
      <c r="B1086">
        <v>36.128315000000015</v>
      </c>
      <c r="C1086" s="3">
        <v>1</v>
      </c>
      <c r="H1086">
        <v>44.625011000000015</v>
      </c>
      <c r="I1086" s="4">
        <v>4</v>
      </c>
      <c r="P1086">
        <v>2</v>
      </c>
      <c r="Q1086" t="str">
        <f>CONCATENATE(C1086,E1086,G1086,I1086)</f>
        <v>14</v>
      </c>
    </row>
    <row r="1087" spans="1:17" x14ac:dyDescent="0.25">
      <c r="A1087">
        <v>1086</v>
      </c>
      <c r="B1087">
        <v>36.112005000000011</v>
      </c>
      <c r="C1087" s="3">
        <v>1</v>
      </c>
      <c r="H1087">
        <v>44.643020000000014</v>
      </c>
      <c r="I1087" s="4">
        <v>4</v>
      </c>
      <c r="P1087">
        <v>2</v>
      </c>
      <c r="Q1087" t="str">
        <f>CONCATENATE(C1087,E1087,G1087,I1087)</f>
        <v>14</v>
      </c>
    </row>
    <row r="1088" spans="1:17" x14ac:dyDescent="0.25">
      <c r="A1088">
        <v>1087</v>
      </c>
      <c r="B1088">
        <v>36.087038000000007</v>
      </c>
      <c r="C1088" s="3">
        <v>1</v>
      </c>
      <c r="H1088">
        <v>44.615665000000014</v>
      </c>
      <c r="I1088" s="4">
        <v>4</v>
      </c>
      <c r="P1088">
        <v>2</v>
      </c>
      <c r="Q1088" t="str">
        <f>CONCATENATE(C1088,E1088,G1088,I1088)</f>
        <v>14</v>
      </c>
    </row>
    <row r="1089" spans="1:17" x14ac:dyDescent="0.25">
      <c r="A1089">
        <v>1088</v>
      </c>
      <c r="B1089">
        <v>36.094419000000016</v>
      </c>
      <c r="C1089" s="3">
        <v>1</v>
      </c>
      <c r="H1089">
        <v>44.615238000000012</v>
      </c>
      <c r="I1089" s="4">
        <v>4</v>
      </c>
      <c r="P1089">
        <v>2</v>
      </c>
      <c r="Q1089" t="str">
        <f>CONCATENATE(C1089,E1089,G1089,I1089)</f>
        <v>14</v>
      </c>
    </row>
    <row r="1090" spans="1:17" x14ac:dyDescent="0.25">
      <c r="A1090">
        <v>1089</v>
      </c>
      <c r="B1090">
        <v>36.123746000000011</v>
      </c>
      <c r="C1090" s="3">
        <v>1</v>
      </c>
      <c r="H1090">
        <v>44.627082000000009</v>
      </c>
      <c r="I1090" s="4">
        <v>4</v>
      </c>
      <c r="P1090">
        <v>2</v>
      </c>
      <c r="Q1090" t="str">
        <f>CONCATENATE(C1090,E1090,G1090,I1090)</f>
        <v>14</v>
      </c>
    </row>
    <row r="1091" spans="1:17" x14ac:dyDescent="0.25">
      <c r="A1091">
        <v>1090</v>
      </c>
      <c r="B1091">
        <v>36.100263000000012</v>
      </c>
      <c r="C1091" s="3">
        <v>1</v>
      </c>
      <c r="F1091">
        <v>38.623851000000009</v>
      </c>
      <c r="G1091" s="5">
        <v>3</v>
      </c>
      <c r="H1091">
        <v>44.612262000000008</v>
      </c>
      <c r="I1091" s="4">
        <v>4</v>
      </c>
      <c r="P1091">
        <v>3</v>
      </c>
      <c r="Q1091" t="str">
        <f>CONCATENATE(C1091,E1091,G1091,I1091)</f>
        <v>134</v>
      </c>
    </row>
    <row r="1092" spans="1:17" x14ac:dyDescent="0.25">
      <c r="A1092">
        <v>1091</v>
      </c>
      <c r="F1092">
        <v>38.638622000000012</v>
      </c>
      <c r="G1092" s="5">
        <v>3</v>
      </c>
      <c r="H1092">
        <v>44.62772300000001</v>
      </c>
      <c r="I1092" s="4">
        <v>4</v>
      </c>
      <c r="P1092">
        <v>2</v>
      </c>
      <c r="Q1092" t="str">
        <f>CONCATENATE(C1092,E1092,G1092,I1092)</f>
        <v>34</v>
      </c>
    </row>
    <row r="1093" spans="1:17" x14ac:dyDescent="0.25">
      <c r="A1093">
        <v>1092</v>
      </c>
      <c r="D1093">
        <v>26.757961000000009</v>
      </c>
      <c r="E1093" s="2">
        <v>2</v>
      </c>
      <c r="F1093">
        <v>38.588523000000009</v>
      </c>
      <c r="G1093" s="5">
        <v>3</v>
      </c>
      <c r="H1093">
        <v>44.601104000000014</v>
      </c>
      <c r="I1093" s="4">
        <v>4</v>
      </c>
      <c r="P1093">
        <v>3</v>
      </c>
      <c r="Q1093" t="str">
        <f>CONCATENATE(C1093,E1093,G1093,I1093)</f>
        <v>234</v>
      </c>
    </row>
    <row r="1094" spans="1:17" x14ac:dyDescent="0.25">
      <c r="A1094">
        <v>1093</v>
      </c>
      <c r="D1094">
        <v>26.712061000000013</v>
      </c>
      <c r="E1094" s="2">
        <v>2</v>
      </c>
      <c r="F1094">
        <v>38.569027000000013</v>
      </c>
      <c r="G1094" s="5">
        <v>3</v>
      </c>
      <c r="H1094">
        <v>44.525295000000014</v>
      </c>
      <c r="I1094" s="4">
        <v>4</v>
      </c>
      <c r="P1094">
        <v>3</v>
      </c>
      <c r="Q1094" t="str">
        <f>CONCATENATE(C1094,E1094,G1094,I1094)</f>
        <v>234</v>
      </c>
    </row>
    <row r="1095" spans="1:17" x14ac:dyDescent="0.25">
      <c r="A1095">
        <v>1094</v>
      </c>
      <c r="D1095">
        <v>26.730281000000012</v>
      </c>
      <c r="E1095" s="2">
        <v>2</v>
      </c>
      <c r="F1095">
        <v>38.532104000000011</v>
      </c>
      <c r="G1095" s="5">
        <v>3</v>
      </c>
      <c r="H1095">
        <v>44.640316000000013</v>
      </c>
      <c r="I1095" s="4">
        <v>4</v>
      </c>
      <c r="P1095">
        <v>3</v>
      </c>
      <c r="Q1095" t="str">
        <f>CONCATENATE(C1095,E1095,G1095,I1095)</f>
        <v>234</v>
      </c>
    </row>
    <row r="1096" spans="1:17" x14ac:dyDescent="0.25">
      <c r="A1096">
        <v>1095</v>
      </c>
      <c r="D1096">
        <v>26.759979000000016</v>
      </c>
      <c r="E1096" s="2">
        <v>2</v>
      </c>
      <c r="F1096">
        <v>38.58794000000001</v>
      </c>
      <c r="G1096" s="5">
        <v>3</v>
      </c>
      <c r="P1096">
        <v>2</v>
      </c>
      <c r="Q1096" t="str">
        <f>CONCATENATE(C1096,E1096,G1096,I1096)</f>
        <v>23</v>
      </c>
    </row>
    <row r="1097" spans="1:17" x14ac:dyDescent="0.25">
      <c r="A1097">
        <v>1096</v>
      </c>
      <c r="D1097">
        <v>26.691553000000013</v>
      </c>
      <c r="E1097" s="2">
        <v>2</v>
      </c>
      <c r="F1097">
        <v>38.593624000000013</v>
      </c>
      <c r="G1097" s="5">
        <v>3</v>
      </c>
      <c r="P1097">
        <v>2</v>
      </c>
      <c r="Q1097" t="str">
        <f>CONCATENATE(C1097,E1097,G1097,I1097)</f>
        <v>23</v>
      </c>
    </row>
    <row r="1098" spans="1:17" x14ac:dyDescent="0.25">
      <c r="A1098">
        <v>1097</v>
      </c>
      <c r="D1098">
        <v>26.700691000000013</v>
      </c>
      <c r="E1098" s="2">
        <v>2</v>
      </c>
      <c r="F1098">
        <v>38.597820000000013</v>
      </c>
      <c r="G1098" s="5">
        <v>3</v>
      </c>
      <c r="P1098">
        <v>2</v>
      </c>
      <c r="Q1098" t="str">
        <f>CONCATENATE(C1098,E1098,G1098,I1098)</f>
        <v>23</v>
      </c>
    </row>
    <row r="1099" spans="1:17" x14ac:dyDescent="0.25">
      <c r="A1099">
        <v>1098</v>
      </c>
      <c r="D1099">
        <v>26.712326000000012</v>
      </c>
      <c r="E1099" s="2">
        <v>2</v>
      </c>
      <c r="F1099">
        <v>38.589000000000013</v>
      </c>
      <c r="G1099" s="5">
        <v>3</v>
      </c>
      <c r="P1099">
        <v>2</v>
      </c>
      <c r="Q1099" t="str">
        <f>CONCATENATE(C1099,E1099,G1099,I1099)</f>
        <v>23</v>
      </c>
    </row>
    <row r="1100" spans="1:17" x14ac:dyDescent="0.25">
      <c r="A1100">
        <v>1099</v>
      </c>
      <c r="D1100">
        <v>26.694582000000011</v>
      </c>
      <c r="E1100" s="2">
        <v>2</v>
      </c>
      <c r="F1100">
        <v>38.606853000000008</v>
      </c>
      <c r="G1100" s="5">
        <v>3</v>
      </c>
      <c r="P1100">
        <v>2</v>
      </c>
      <c r="Q1100" t="str">
        <f>CONCATENATE(C1100,E1100,G1100,I1100)</f>
        <v>23</v>
      </c>
    </row>
    <row r="1101" spans="1:17" x14ac:dyDescent="0.25">
      <c r="A1101">
        <v>1100</v>
      </c>
      <c r="D1101">
        <v>26.725553000000012</v>
      </c>
      <c r="E1101" s="2">
        <v>2</v>
      </c>
      <c r="F1101">
        <v>38.62528600000001</v>
      </c>
      <c r="G1101" s="5">
        <v>3</v>
      </c>
      <c r="P1101">
        <v>2</v>
      </c>
      <c r="Q1101" t="str">
        <f>CONCATENATE(C1101,E1101,G1101,I1101)</f>
        <v>23</v>
      </c>
    </row>
    <row r="1102" spans="1:17" x14ac:dyDescent="0.25">
      <c r="A1102">
        <v>1101</v>
      </c>
      <c r="D1102">
        <v>26.73729500000001</v>
      </c>
      <c r="E1102" s="2">
        <v>2</v>
      </c>
      <c r="F1102">
        <v>38.658653000000008</v>
      </c>
      <c r="G1102" s="5">
        <v>3</v>
      </c>
      <c r="P1102">
        <v>2</v>
      </c>
      <c r="Q1102" t="str">
        <f>CONCATENATE(C1102,E1102,G1102,I1102)</f>
        <v>23</v>
      </c>
    </row>
    <row r="1103" spans="1:17" x14ac:dyDescent="0.25">
      <c r="A1103">
        <v>1102</v>
      </c>
      <c r="D1103">
        <v>26.747175000000013</v>
      </c>
      <c r="E1103" s="2">
        <v>2</v>
      </c>
      <c r="F1103">
        <v>38.629962000000013</v>
      </c>
      <c r="G1103" s="5">
        <v>3</v>
      </c>
      <c r="P1103">
        <v>2</v>
      </c>
      <c r="Q1103" t="str">
        <f>CONCATENATE(C1103,E1103,G1103,I1103)</f>
        <v>23</v>
      </c>
    </row>
    <row r="1104" spans="1:17" x14ac:dyDescent="0.25">
      <c r="A1104">
        <v>1103</v>
      </c>
      <c r="D1104">
        <v>26.731130000000007</v>
      </c>
      <c r="E1104" s="2">
        <v>2</v>
      </c>
      <c r="F1104">
        <v>38.617263000000008</v>
      </c>
      <c r="G1104" s="5">
        <v>3</v>
      </c>
      <c r="P1104">
        <v>2</v>
      </c>
      <c r="Q1104" t="str">
        <f>CONCATENATE(C1104,E1104,G1104,I1104)</f>
        <v>23</v>
      </c>
    </row>
    <row r="1105" spans="1:17" x14ac:dyDescent="0.25">
      <c r="A1105">
        <v>1104</v>
      </c>
      <c r="D1105">
        <v>26.71933700000001</v>
      </c>
      <c r="E1105" s="2">
        <v>2</v>
      </c>
      <c r="F1105">
        <v>38.58342300000001</v>
      </c>
      <c r="G1105" s="5">
        <v>3</v>
      </c>
      <c r="P1105">
        <v>2</v>
      </c>
      <c r="Q1105" t="str">
        <f>CONCATENATE(C1105,E1105,G1105,I1105)</f>
        <v>23</v>
      </c>
    </row>
    <row r="1106" spans="1:17" x14ac:dyDescent="0.25">
      <c r="A1106">
        <v>1105</v>
      </c>
      <c r="D1106">
        <v>26.727148000000014</v>
      </c>
      <c r="E1106" s="2">
        <v>2</v>
      </c>
      <c r="F1106">
        <v>38.623851000000009</v>
      </c>
      <c r="G1106" s="5">
        <v>3</v>
      </c>
      <c r="P1106">
        <v>2</v>
      </c>
      <c r="Q1106" t="str">
        <f>CONCATENATE(C1106,E1106,G1106,I1106)</f>
        <v>23</v>
      </c>
    </row>
    <row r="1107" spans="1:17" x14ac:dyDescent="0.25">
      <c r="A1107">
        <v>1106</v>
      </c>
      <c r="B1107">
        <v>20.509872000000016</v>
      </c>
      <c r="C1107" s="3">
        <v>1</v>
      </c>
      <c r="D1107">
        <v>26.665149000000014</v>
      </c>
      <c r="E1107" s="2">
        <v>2</v>
      </c>
      <c r="F1107">
        <v>38.623851000000009</v>
      </c>
      <c r="G1107" s="5">
        <v>3</v>
      </c>
      <c r="P1107">
        <v>3</v>
      </c>
      <c r="Q1107" t="str">
        <f>CONCATENATE(C1107,E1107,G1107,I1107)</f>
        <v>123</v>
      </c>
    </row>
    <row r="1108" spans="1:17" x14ac:dyDescent="0.25">
      <c r="A1108">
        <v>1107</v>
      </c>
      <c r="B1108">
        <v>20.509872000000016</v>
      </c>
      <c r="C1108" s="3">
        <v>1</v>
      </c>
      <c r="D1108">
        <v>26.668762000000015</v>
      </c>
      <c r="E1108" s="2">
        <v>2</v>
      </c>
      <c r="P1108">
        <v>2</v>
      </c>
      <c r="Q1108" t="str">
        <f>CONCATENATE(C1108,E1108,G1108,I1108)</f>
        <v>12</v>
      </c>
    </row>
    <row r="1109" spans="1:17" x14ac:dyDescent="0.25">
      <c r="A1109">
        <v>1108</v>
      </c>
      <c r="B1109">
        <v>20.509872000000016</v>
      </c>
      <c r="C1109" s="3">
        <v>1</v>
      </c>
      <c r="D1109">
        <v>26.757961000000009</v>
      </c>
      <c r="E1109" s="2">
        <v>2</v>
      </c>
      <c r="P1109">
        <v>2</v>
      </c>
      <c r="Q1109" t="str">
        <f>CONCATENATE(C1109,E1109,G1109,I1109)</f>
        <v>12</v>
      </c>
    </row>
    <row r="1110" spans="1:17" x14ac:dyDescent="0.25">
      <c r="A1110">
        <v>1109</v>
      </c>
      <c r="B1110">
        <v>20.440383000000011</v>
      </c>
      <c r="C1110" s="3">
        <v>1</v>
      </c>
      <c r="D1110">
        <v>26.757961000000009</v>
      </c>
      <c r="E1110" s="2">
        <v>2</v>
      </c>
      <c r="P1110">
        <v>2</v>
      </c>
      <c r="Q1110" t="str">
        <f>CONCATENATE(C1110,E1110,G1110,I1110)</f>
        <v>12</v>
      </c>
    </row>
    <row r="1111" spans="1:17" x14ac:dyDescent="0.25">
      <c r="A1111">
        <v>1110</v>
      </c>
      <c r="B1111">
        <v>20.415413000000015</v>
      </c>
      <c r="C1111" s="3">
        <v>1</v>
      </c>
      <c r="D1111">
        <v>26.757961000000009</v>
      </c>
      <c r="E1111" s="2">
        <v>2</v>
      </c>
      <c r="H1111">
        <v>26.900390000000016</v>
      </c>
      <c r="I1111" s="4">
        <v>4</v>
      </c>
      <c r="P1111">
        <v>3</v>
      </c>
      <c r="Q1111" t="str">
        <f>CONCATENATE(C1111,E1111,G1111,I1111)</f>
        <v>124</v>
      </c>
    </row>
    <row r="1112" spans="1:17" x14ac:dyDescent="0.25">
      <c r="A1112">
        <v>1111</v>
      </c>
      <c r="B1112">
        <v>20.475445000000008</v>
      </c>
      <c r="C1112" s="3">
        <v>1</v>
      </c>
      <c r="H1112">
        <v>26.900390000000016</v>
      </c>
      <c r="I1112" s="4">
        <v>4</v>
      </c>
      <c r="P1112">
        <v>2</v>
      </c>
      <c r="Q1112" t="str">
        <f>CONCATENATE(C1112,E1112,G1112,I1112)</f>
        <v>14</v>
      </c>
    </row>
    <row r="1113" spans="1:17" x14ac:dyDescent="0.25">
      <c r="A1113">
        <v>1112</v>
      </c>
      <c r="B1113">
        <v>20.509872000000016</v>
      </c>
      <c r="C1113" s="3">
        <v>1</v>
      </c>
      <c r="H1113">
        <v>26.900390000000016</v>
      </c>
      <c r="I1113" s="4">
        <v>4</v>
      </c>
      <c r="J1113">
        <v>37.83551700000001</v>
      </c>
      <c r="K1113" t="s">
        <v>22</v>
      </c>
      <c r="Q1113" t="str">
        <f>CONCATENATE(C1113,E1113,G1113,I1113)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1F0C-E2F3-470D-968F-C6541986A2FA}">
  <dimension ref="A1:F1113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</row>
    <row r="9" spans="1:6" x14ac:dyDescent="0.25">
      <c r="A9">
        <v>8</v>
      </c>
      <c r="C9" s="2">
        <v>2</v>
      </c>
    </row>
    <row r="10" spans="1:6" x14ac:dyDescent="0.25">
      <c r="A10">
        <v>9</v>
      </c>
      <c r="C10" s="2">
        <v>2</v>
      </c>
    </row>
    <row r="11" spans="1:6" x14ac:dyDescent="0.25">
      <c r="A11">
        <v>10</v>
      </c>
      <c r="C11" s="2">
        <v>2</v>
      </c>
    </row>
    <row r="12" spans="1:6" x14ac:dyDescent="0.25">
      <c r="A12">
        <v>11</v>
      </c>
      <c r="C12" s="2">
        <v>2</v>
      </c>
    </row>
    <row r="13" spans="1:6" x14ac:dyDescent="0.25">
      <c r="A13">
        <v>12</v>
      </c>
      <c r="B13" s="3">
        <v>1</v>
      </c>
      <c r="C13" s="2">
        <v>2</v>
      </c>
    </row>
    <row r="14" spans="1:6" x14ac:dyDescent="0.25">
      <c r="A14">
        <v>13</v>
      </c>
      <c r="B14" s="3">
        <v>1</v>
      </c>
      <c r="C14" s="2">
        <v>2</v>
      </c>
    </row>
    <row r="15" spans="1:6" x14ac:dyDescent="0.25">
      <c r="A15">
        <v>14</v>
      </c>
      <c r="B15" s="3">
        <v>1</v>
      </c>
      <c r="C15" s="2">
        <v>2</v>
      </c>
    </row>
    <row r="16" spans="1:6" x14ac:dyDescent="0.25">
      <c r="A16">
        <v>15</v>
      </c>
      <c r="B16" s="3">
        <v>1</v>
      </c>
    </row>
    <row r="17" spans="1:5" x14ac:dyDescent="0.25">
      <c r="A17">
        <v>16</v>
      </c>
      <c r="B17" s="3">
        <v>1</v>
      </c>
      <c r="E17" s="4">
        <v>4</v>
      </c>
    </row>
    <row r="18" spans="1:5" x14ac:dyDescent="0.25">
      <c r="A18">
        <v>17</v>
      </c>
      <c r="B18" s="3">
        <v>1</v>
      </c>
      <c r="E18" s="4">
        <v>4</v>
      </c>
    </row>
    <row r="19" spans="1:5" x14ac:dyDescent="0.25">
      <c r="A19">
        <v>18</v>
      </c>
      <c r="B19" s="3">
        <v>1</v>
      </c>
      <c r="E19" s="4">
        <v>4</v>
      </c>
    </row>
    <row r="20" spans="1:5" x14ac:dyDescent="0.25">
      <c r="A20">
        <v>19</v>
      </c>
      <c r="B20" s="3">
        <v>1</v>
      </c>
      <c r="D20" s="5">
        <v>3</v>
      </c>
      <c r="E20" s="4">
        <v>4</v>
      </c>
    </row>
    <row r="21" spans="1:5" x14ac:dyDescent="0.25">
      <c r="A21">
        <v>20</v>
      </c>
      <c r="D21" s="5">
        <v>3</v>
      </c>
      <c r="E21" s="4">
        <v>4</v>
      </c>
    </row>
    <row r="22" spans="1:5" x14ac:dyDescent="0.25">
      <c r="A22">
        <v>21</v>
      </c>
      <c r="D22" s="5">
        <v>3</v>
      </c>
      <c r="E22" s="4">
        <v>4</v>
      </c>
    </row>
    <row r="23" spans="1:5" x14ac:dyDescent="0.25">
      <c r="A23">
        <v>22</v>
      </c>
      <c r="D23" s="5">
        <v>3</v>
      </c>
      <c r="E23" s="4">
        <v>4</v>
      </c>
    </row>
    <row r="24" spans="1:5" x14ac:dyDescent="0.25">
      <c r="A24">
        <v>23</v>
      </c>
      <c r="D24" s="5">
        <v>3</v>
      </c>
      <c r="E24" s="4">
        <v>4</v>
      </c>
    </row>
    <row r="25" spans="1:5" x14ac:dyDescent="0.25">
      <c r="A25">
        <v>24</v>
      </c>
      <c r="D25" s="5">
        <v>3</v>
      </c>
      <c r="E25" s="4">
        <v>4</v>
      </c>
    </row>
    <row r="26" spans="1:5" x14ac:dyDescent="0.25">
      <c r="A26">
        <v>25</v>
      </c>
      <c r="D26" s="5">
        <v>3</v>
      </c>
      <c r="E26" s="4">
        <v>4</v>
      </c>
    </row>
    <row r="27" spans="1:5" x14ac:dyDescent="0.25">
      <c r="A27">
        <v>26</v>
      </c>
      <c r="D27" s="5">
        <v>3</v>
      </c>
    </row>
    <row r="28" spans="1:5" x14ac:dyDescent="0.25">
      <c r="A28">
        <v>27</v>
      </c>
      <c r="C28" s="2">
        <v>2</v>
      </c>
      <c r="D28" s="5">
        <v>3</v>
      </c>
    </row>
    <row r="29" spans="1:5" x14ac:dyDescent="0.25">
      <c r="A29">
        <v>28</v>
      </c>
      <c r="C29" s="2">
        <v>2</v>
      </c>
    </row>
    <row r="30" spans="1:5" x14ac:dyDescent="0.25">
      <c r="A30">
        <v>29</v>
      </c>
      <c r="C30" s="2">
        <v>2</v>
      </c>
    </row>
    <row r="31" spans="1:5" x14ac:dyDescent="0.25">
      <c r="A31">
        <v>30</v>
      </c>
      <c r="C31" s="2">
        <v>2</v>
      </c>
    </row>
    <row r="32" spans="1:5" x14ac:dyDescent="0.25">
      <c r="A32">
        <v>31</v>
      </c>
      <c r="B32" s="3">
        <v>1</v>
      </c>
      <c r="C32" s="2">
        <v>2</v>
      </c>
    </row>
    <row r="33" spans="1:5" x14ac:dyDescent="0.25">
      <c r="A33">
        <v>32</v>
      </c>
      <c r="B33" s="3">
        <v>1</v>
      </c>
      <c r="C33" s="2">
        <v>2</v>
      </c>
    </row>
    <row r="34" spans="1:5" x14ac:dyDescent="0.25">
      <c r="A34">
        <v>33</v>
      </c>
      <c r="B34" s="3">
        <v>1</v>
      </c>
      <c r="C34" s="2">
        <v>2</v>
      </c>
    </row>
    <row r="35" spans="1:5" x14ac:dyDescent="0.25">
      <c r="A35">
        <v>34</v>
      </c>
      <c r="B35" s="3">
        <v>1</v>
      </c>
      <c r="C35" s="2">
        <v>2</v>
      </c>
    </row>
    <row r="36" spans="1:5" x14ac:dyDescent="0.25">
      <c r="A36">
        <v>35</v>
      </c>
      <c r="B36" s="3">
        <v>1</v>
      </c>
      <c r="C36" s="2">
        <v>2</v>
      </c>
    </row>
    <row r="37" spans="1:5" x14ac:dyDescent="0.25">
      <c r="A37">
        <v>36</v>
      </c>
      <c r="B37" s="3">
        <v>1</v>
      </c>
      <c r="C37" s="2">
        <v>2</v>
      </c>
    </row>
    <row r="38" spans="1:5" x14ac:dyDescent="0.25">
      <c r="A38">
        <v>37</v>
      </c>
      <c r="B38" s="3">
        <v>1</v>
      </c>
    </row>
    <row r="39" spans="1:5" x14ac:dyDescent="0.25">
      <c r="A39">
        <v>38</v>
      </c>
      <c r="B39" s="3">
        <v>1</v>
      </c>
    </row>
    <row r="40" spans="1:5" x14ac:dyDescent="0.25">
      <c r="A40">
        <v>39</v>
      </c>
      <c r="B40" s="3">
        <v>1</v>
      </c>
      <c r="D40" s="5">
        <v>3</v>
      </c>
      <c r="E40" s="4">
        <v>4</v>
      </c>
    </row>
    <row r="41" spans="1:5" x14ac:dyDescent="0.25">
      <c r="A41">
        <v>40</v>
      </c>
      <c r="D41" s="5">
        <v>3</v>
      </c>
      <c r="E41" s="4">
        <v>4</v>
      </c>
    </row>
    <row r="42" spans="1:5" x14ac:dyDescent="0.25">
      <c r="A42">
        <v>41</v>
      </c>
      <c r="D42" s="5">
        <v>3</v>
      </c>
      <c r="E42" s="4">
        <v>4</v>
      </c>
    </row>
    <row r="43" spans="1:5" x14ac:dyDescent="0.25">
      <c r="A43">
        <v>42</v>
      </c>
      <c r="D43" s="5">
        <v>3</v>
      </c>
      <c r="E43" s="4">
        <v>4</v>
      </c>
    </row>
    <row r="44" spans="1:5" x14ac:dyDescent="0.25">
      <c r="A44">
        <v>43</v>
      </c>
      <c r="D44" s="5">
        <v>3</v>
      </c>
      <c r="E44" s="4">
        <v>4</v>
      </c>
    </row>
    <row r="45" spans="1:5" x14ac:dyDescent="0.25">
      <c r="A45">
        <v>44</v>
      </c>
      <c r="D45" s="5">
        <v>3</v>
      </c>
      <c r="E45" s="4">
        <v>4</v>
      </c>
    </row>
    <row r="46" spans="1:5" x14ac:dyDescent="0.25">
      <c r="A46">
        <v>45</v>
      </c>
      <c r="D46" s="5">
        <v>3</v>
      </c>
      <c r="E46" s="4">
        <v>4</v>
      </c>
    </row>
    <row r="47" spans="1:5" x14ac:dyDescent="0.25">
      <c r="A47">
        <v>46</v>
      </c>
      <c r="D47" s="5">
        <v>3</v>
      </c>
      <c r="E47" s="4">
        <v>4</v>
      </c>
    </row>
    <row r="48" spans="1:5" x14ac:dyDescent="0.25">
      <c r="A48">
        <v>47</v>
      </c>
      <c r="D48" s="5">
        <v>3</v>
      </c>
      <c r="E48" s="4">
        <v>4</v>
      </c>
    </row>
    <row r="49" spans="1:5" x14ac:dyDescent="0.25">
      <c r="A49">
        <v>48</v>
      </c>
    </row>
    <row r="50" spans="1:5" x14ac:dyDescent="0.25">
      <c r="A50">
        <v>49</v>
      </c>
    </row>
    <row r="51" spans="1:5" x14ac:dyDescent="0.25">
      <c r="A51">
        <v>50</v>
      </c>
      <c r="C51" s="2">
        <v>2</v>
      </c>
    </row>
    <row r="52" spans="1:5" x14ac:dyDescent="0.25">
      <c r="A52">
        <v>51</v>
      </c>
      <c r="C52" s="2">
        <v>2</v>
      </c>
    </row>
    <row r="53" spans="1:5" x14ac:dyDescent="0.25">
      <c r="A53">
        <v>52</v>
      </c>
      <c r="B53" s="3">
        <v>1</v>
      </c>
      <c r="C53" s="2">
        <v>2</v>
      </c>
    </row>
    <row r="54" spans="1:5" x14ac:dyDescent="0.25">
      <c r="A54">
        <v>53</v>
      </c>
      <c r="B54" s="3">
        <v>1</v>
      </c>
      <c r="C54" s="2">
        <v>2</v>
      </c>
    </row>
    <row r="55" spans="1:5" x14ac:dyDescent="0.25">
      <c r="A55">
        <v>54</v>
      </c>
      <c r="B55" s="3">
        <v>1</v>
      </c>
      <c r="C55" s="2">
        <v>2</v>
      </c>
    </row>
    <row r="56" spans="1:5" x14ac:dyDescent="0.25">
      <c r="A56">
        <v>55</v>
      </c>
      <c r="B56" s="3">
        <v>1</v>
      </c>
      <c r="C56" s="2">
        <v>2</v>
      </c>
    </row>
    <row r="57" spans="1:5" x14ac:dyDescent="0.25">
      <c r="A57">
        <v>56</v>
      </c>
      <c r="B57" s="3">
        <v>1</v>
      </c>
      <c r="C57" s="2">
        <v>2</v>
      </c>
    </row>
    <row r="58" spans="1:5" x14ac:dyDescent="0.25">
      <c r="A58">
        <v>57</v>
      </c>
      <c r="B58" s="3">
        <v>1</v>
      </c>
      <c r="C58" s="2">
        <v>2</v>
      </c>
    </row>
    <row r="59" spans="1:5" x14ac:dyDescent="0.25">
      <c r="A59">
        <v>58</v>
      </c>
      <c r="B59" s="3">
        <v>1</v>
      </c>
    </row>
    <row r="60" spans="1:5" x14ac:dyDescent="0.25">
      <c r="A60">
        <v>59</v>
      </c>
      <c r="B60" s="3">
        <v>1</v>
      </c>
    </row>
    <row r="61" spans="1:5" x14ac:dyDescent="0.25">
      <c r="A61">
        <v>60</v>
      </c>
      <c r="B61" s="3">
        <v>1</v>
      </c>
      <c r="D61" s="5">
        <v>3</v>
      </c>
    </row>
    <row r="62" spans="1:5" x14ac:dyDescent="0.25">
      <c r="A62">
        <v>61</v>
      </c>
      <c r="D62" s="5">
        <v>3</v>
      </c>
      <c r="E62" s="4">
        <v>4</v>
      </c>
    </row>
    <row r="63" spans="1:5" x14ac:dyDescent="0.25">
      <c r="A63">
        <v>62</v>
      </c>
      <c r="D63" s="5">
        <v>3</v>
      </c>
      <c r="E63" s="4">
        <v>4</v>
      </c>
    </row>
    <row r="64" spans="1:5" x14ac:dyDescent="0.25">
      <c r="A64">
        <v>63</v>
      </c>
      <c r="D64" s="5">
        <v>3</v>
      </c>
      <c r="E64" s="4">
        <v>4</v>
      </c>
    </row>
    <row r="65" spans="1:5" x14ac:dyDescent="0.25">
      <c r="A65">
        <v>64</v>
      </c>
      <c r="D65" s="5">
        <v>3</v>
      </c>
      <c r="E65" s="4">
        <v>4</v>
      </c>
    </row>
    <row r="66" spans="1:5" x14ac:dyDescent="0.25">
      <c r="A66">
        <v>65</v>
      </c>
      <c r="D66" s="5">
        <v>3</v>
      </c>
      <c r="E66" s="4">
        <v>4</v>
      </c>
    </row>
    <row r="67" spans="1:5" x14ac:dyDescent="0.25">
      <c r="A67">
        <v>66</v>
      </c>
      <c r="D67" s="5">
        <v>3</v>
      </c>
      <c r="E67" s="4">
        <v>4</v>
      </c>
    </row>
    <row r="68" spans="1:5" x14ac:dyDescent="0.25">
      <c r="A68">
        <v>67</v>
      </c>
      <c r="D68" s="5">
        <v>3</v>
      </c>
      <c r="E68" s="4">
        <v>4</v>
      </c>
    </row>
    <row r="69" spans="1:5" x14ac:dyDescent="0.25">
      <c r="A69">
        <v>68</v>
      </c>
      <c r="D69" s="5">
        <v>3</v>
      </c>
      <c r="E69" s="4">
        <v>4</v>
      </c>
    </row>
    <row r="70" spans="1:5" x14ac:dyDescent="0.25">
      <c r="A70">
        <v>69</v>
      </c>
      <c r="D70" s="5">
        <v>3</v>
      </c>
      <c r="E70" s="4">
        <v>4</v>
      </c>
    </row>
    <row r="71" spans="1:5" x14ac:dyDescent="0.25">
      <c r="A71">
        <v>70</v>
      </c>
      <c r="E71" s="4">
        <v>4</v>
      </c>
    </row>
    <row r="72" spans="1:5" x14ac:dyDescent="0.25">
      <c r="A72">
        <v>71</v>
      </c>
      <c r="B72" s="3">
        <v>1</v>
      </c>
    </row>
    <row r="73" spans="1:5" x14ac:dyDescent="0.25">
      <c r="A73">
        <v>72</v>
      </c>
      <c r="B73" s="3">
        <v>1</v>
      </c>
    </row>
    <row r="74" spans="1:5" x14ac:dyDescent="0.25">
      <c r="A74">
        <v>73</v>
      </c>
      <c r="B74" s="3">
        <v>1</v>
      </c>
      <c r="C74" s="2">
        <v>2</v>
      </c>
    </row>
    <row r="75" spans="1:5" x14ac:dyDescent="0.25">
      <c r="A75">
        <v>74</v>
      </c>
      <c r="B75" s="3">
        <v>1</v>
      </c>
      <c r="C75" s="2">
        <v>2</v>
      </c>
    </row>
    <row r="76" spans="1:5" x14ac:dyDescent="0.25">
      <c r="A76">
        <v>75</v>
      </c>
      <c r="B76" s="3">
        <v>1</v>
      </c>
      <c r="C76" s="2">
        <v>2</v>
      </c>
    </row>
    <row r="77" spans="1:5" x14ac:dyDescent="0.25">
      <c r="A77">
        <v>76</v>
      </c>
      <c r="B77" s="3">
        <v>1</v>
      </c>
      <c r="C77" s="2">
        <v>2</v>
      </c>
    </row>
    <row r="78" spans="1:5" x14ac:dyDescent="0.25">
      <c r="A78">
        <v>77</v>
      </c>
      <c r="B78" s="3">
        <v>1</v>
      </c>
      <c r="C78" s="2">
        <v>2</v>
      </c>
    </row>
    <row r="79" spans="1:5" x14ac:dyDescent="0.25">
      <c r="A79">
        <v>78</v>
      </c>
      <c r="B79" s="3">
        <v>1</v>
      </c>
      <c r="C79" s="2">
        <v>2</v>
      </c>
    </row>
    <row r="80" spans="1:5" x14ac:dyDescent="0.25">
      <c r="A80">
        <v>79</v>
      </c>
      <c r="C80" s="2">
        <v>2</v>
      </c>
    </row>
    <row r="81" spans="1:5" x14ac:dyDescent="0.25">
      <c r="A81">
        <v>80</v>
      </c>
      <c r="C81" s="2">
        <v>2</v>
      </c>
    </row>
    <row r="82" spans="1:5" x14ac:dyDescent="0.25">
      <c r="A82">
        <v>81</v>
      </c>
      <c r="D82" s="5">
        <v>3</v>
      </c>
    </row>
    <row r="83" spans="1:5" x14ac:dyDescent="0.25">
      <c r="A83">
        <v>82</v>
      </c>
      <c r="D83" s="5">
        <v>3</v>
      </c>
    </row>
    <row r="84" spans="1:5" x14ac:dyDescent="0.25">
      <c r="A84">
        <v>83</v>
      </c>
      <c r="D84" s="5">
        <v>3</v>
      </c>
      <c r="E84" s="4">
        <v>4</v>
      </c>
    </row>
    <row r="85" spans="1:5" x14ac:dyDescent="0.25">
      <c r="A85">
        <v>84</v>
      </c>
      <c r="D85" s="5">
        <v>3</v>
      </c>
      <c r="E85" s="4">
        <v>4</v>
      </c>
    </row>
    <row r="86" spans="1:5" x14ac:dyDescent="0.25">
      <c r="A86">
        <v>85</v>
      </c>
      <c r="D86" s="5">
        <v>3</v>
      </c>
      <c r="E86" s="4">
        <v>4</v>
      </c>
    </row>
    <row r="87" spans="1:5" x14ac:dyDescent="0.25">
      <c r="A87">
        <v>86</v>
      </c>
      <c r="D87" s="5">
        <v>3</v>
      </c>
      <c r="E87" s="4">
        <v>4</v>
      </c>
    </row>
    <row r="88" spans="1:5" x14ac:dyDescent="0.25">
      <c r="A88">
        <v>87</v>
      </c>
      <c r="D88" s="5">
        <v>3</v>
      </c>
      <c r="E88" s="4">
        <v>4</v>
      </c>
    </row>
    <row r="89" spans="1:5" x14ac:dyDescent="0.25">
      <c r="A89">
        <v>88</v>
      </c>
      <c r="D89" s="5">
        <v>3</v>
      </c>
      <c r="E89" s="4">
        <v>4</v>
      </c>
    </row>
    <row r="90" spans="1:5" x14ac:dyDescent="0.25">
      <c r="A90">
        <v>89</v>
      </c>
      <c r="D90" s="5">
        <v>3</v>
      </c>
      <c r="E90" s="4">
        <v>4</v>
      </c>
    </row>
    <row r="91" spans="1:5" x14ac:dyDescent="0.25">
      <c r="A91">
        <v>90</v>
      </c>
      <c r="B91" s="3">
        <v>1</v>
      </c>
      <c r="E91" s="4">
        <v>4</v>
      </c>
    </row>
    <row r="92" spans="1:5" x14ac:dyDescent="0.25">
      <c r="A92">
        <v>91</v>
      </c>
      <c r="B92" s="3">
        <v>1</v>
      </c>
    </row>
    <row r="93" spans="1:5" x14ac:dyDescent="0.25">
      <c r="A93">
        <v>92</v>
      </c>
      <c r="B93" s="3">
        <v>1</v>
      </c>
    </row>
    <row r="94" spans="1:5" x14ac:dyDescent="0.25">
      <c r="A94">
        <v>93</v>
      </c>
      <c r="B94" s="3">
        <v>1</v>
      </c>
    </row>
    <row r="95" spans="1:5" x14ac:dyDescent="0.25">
      <c r="A95">
        <v>94</v>
      </c>
      <c r="B95" s="3">
        <v>1</v>
      </c>
    </row>
    <row r="96" spans="1:5" x14ac:dyDescent="0.25">
      <c r="A96">
        <v>95</v>
      </c>
      <c r="B96" s="3">
        <v>1</v>
      </c>
      <c r="C96" s="2">
        <v>2</v>
      </c>
    </row>
    <row r="97" spans="1:5" x14ac:dyDescent="0.25">
      <c r="A97">
        <v>96</v>
      </c>
      <c r="B97" s="3">
        <v>1</v>
      </c>
      <c r="C97" s="2">
        <v>2</v>
      </c>
    </row>
    <row r="98" spans="1:5" x14ac:dyDescent="0.25">
      <c r="A98">
        <v>97</v>
      </c>
      <c r="B98" s="3">
        <v>1</v>
      </c>
      <c r="C98" s="2">
        <v>2</v>
      </c>
    </row>
    <row r="99" spans="1:5" x14ac:dyDescent="0.25">
      <c r="A99">
        <v>98</v>
      </c>
      <c r="B99" s="3">
        <v>1</v>
      </c>
      <c r="C99" s="2">
        <v>2</v>
      </c>
    </row>
    <row r="100" spans="1:5" x14ac:dyDescent="0.25">
      <c r="A100">
        <v>99</v>
      </c>
      <c r="C100" s="2">
        <v>2</v>
      </c>
    </row>
    <row r="101" spans="1:5" x14ac:dyDescent="0.25">
      <c r="A101">
        <v>100</v>
      </c>
      <c r="C101" s="2">
        <v>2</v>
      </c>
    </row>
    <row r="102" spans="1:5" x14ac:dyDescent="0.25">
      <c r="A102">
        <v>101</v>
      </c>
      <c r="C102" s="2">
        <v>2</v>
      </c>
    </row>
    <row r="103" spans="1:5" x14ac:dyDescent="0.25">
      <c r="A103">
        <v>102</v>
      </c>
      <c r="C103" s="2">
        <v>2</v>
      </c>
      <c r="D103" s="5">
        <v>3</v>
      </c>
    </row>
    <row r="104" spans="1:5" x14ac:dyDescent="0.25">
      <c r="A104">
        <v>103</v>
      </c>
      <c r="C104" s="2">
        <v>2</v>
      </c>
      <c r="D104" s="5">
        <v>3</v>
      </c>
      <c r="E104" s="4">
        <v>4</v>
      </c>
    </row>
    <row r="105" spans="1:5" x14ac:dyDescent="0.25">
      <c r="A105">
        <v>104</v>
      </c>
      <c r="D105" s="5">
        <v>3</v>
      </c>
      <c r="E105" s="4">
        <v>4</v>
      </c>
    </row>
    <row r="106" spans="1:5" x14ac:dyDescent="0.25">
      <c r="A106">
        <v>105</v>
      </c>
      <c r="D106" s="5">
        <v>3</v>
      </c>
      <c r="E106" s="4">
        <v>4</v>
      </c>
    </row>
    <row r="107" spans="1:5" x14ac:dyDescent="0.25">
      <c r="A107">
        <v>106</v>
      </c>
      <c r="D107" s="5">
        <v>3</v>
      </c>
      <c r="E107" s="4">
        <v>4</v>
      </c>
    </row>
    <row r="108" spans="1:5" x14ac:dyDescent="0.25">
      <c r="A108">
        <v>107</v>
      </c>
      <c r="D108" s="5">
        <v>3</v>
      </c>
      <c r="E108" s="4">
        <v>4</v>
      </c>
    </row>
    <row r="109" spans="1:5" x14ac:dyDescent="0.25">
      <c r="A109">
        <v>108</v>
      </c>
      <c r="D109" s="5">
        <v>3</v>
      </c>
      <c r="E109" s="4">
        <v>4</v>
      </c>
    </row>
    <row r="110" spans="1:5" x14ac:dyDescent="0.25">
      <c r="A110">
        <v>109</v>
      </c>
      <c r="D110" s="5">
        <v>3</v>
      </c>
      <c r="E110" s="4">
        <v>4</v>
      </c>
    </row>
    <row r="111" spans="1:5" x14ac:dyDescent="0.25">
      <c r="A111">
        <v>110</v>
      </c>
      <c r="D111" s="5">
        <v>3</v>
      </c>
      <c r="E111" s="4">
        <v>4</v>
      </c>
    </row>
    <row r="112" spans="1:5" x14ac:dyDescent="0.25">
      <c r="A112">
        <v>111</v>
      </c>
      <c r="E112" s="4">
        <v>4</v>
      </c>
    </row>
    <row r="113" spans="1:5" x14ac:dyDescent="0.25">
      <c r="A113">
        <v>112</v>
      </c>
    </row>
    <row r="114" spans="1:5" x14ac:dyDescent="0.25">
      <c r="A114">
        <v>113</v>
      </c>
      <c r="B114" s="3">
        <v>1</v>
      </c>
    </row>
    <row r="115" spans="1:5" x14ac:dyDescent="0.25">
      <c r="A115">
        <v>114</v>
      </c>
      <c r="B115" s="3">
        <v>1</v>
      </c>
    </row>
    <row r="116" spans="1:5" x14ac:dyDescent="0.25">
      <c r="A116">
        <v>115</v>
      </c>
      <c r="B116" s="3">
        <v>1</v>
      </c>
    </row>
    <row r="117" spans="1:5" x14ac:dyDescent="0.25">
      <c r="A117">
        <v>116</v>
      </c>
      <c r="B117" s="3">
        <v>1</v>
      </c>
    </row>
    <row r="118" spans="1:5" x14ac:dyDescent="0.25">
      <c r="A118">
        <v>117</v>
      </c>
      <c r="B118" s="3">
        <v>1</v>
      </c>
      <c r="C118" s="2">
        <v>2</v>
      </c>
    </row>
    <row r="119" spans="1:5" x14ac:dyDescent="0.25">
      <c r="A119">
        <v>118</v>
      </c>
      <c r="B119" s="3">
        <v>1</v>
      </c>
      <c r="C119" s="2">
        <v>2</v>
      </c>
    </row>
    <row r="120" spans="1:5" x14ac:dyDescent="0.25">
      <c r="A120">
        <v>119</v>
      </c>
      <c r="B120" s="3">
        <v>1</v>
      </c>
      <c r="C120" s="2">
        <v>2</v>
      </c>
    </row>
    <row r="121" spans="1:5" x14ac:dyDescent="0.25">
      <c r="A121">
        <v>120</v>
      </c>
      <c r="B121" s="3">
        <v>1</v>
      </c>
      <c r="C121" s="2">
        <v>2</v>
      </c>
    </row>
    <row r="122" spans="1:5" x14ac:dyDescent="0.25">
      <c r="A122">
        <v>121</v>
      </c>
      <c r="B122" s="3">
        <v>1</v>
      </c>
      <c r="C122" s="2">
        <v>2</v>
      </c>
    </row>
    <row r="123" spans="1:5" x14ac:dyDescent="0.25">
      <c r="A123">
        <v>122</v>
      </c>
      <c r="C123" s="2">
        <v>2</v>
      </c>
    </row>
    <row r="124" spans="1:5" x14ac:dyDescent="0.25">
      <c r="A124">
        <v>123</v>
      </c>
      <c r="C124" s="2">
        <v>2</v>
      </c>
    </row>
    <row r="125" spans="1:5" x14ac:dyDescent="0.25">
      <c r="A125">
        <v>124</v>
      </c>
      <c r="C125" s="2">
        <v>2</v>
      </c>
      <c r="D125" s="5">
        <v>3</v>
      </c>
      <c r="E125" s="4">
        <v>4</v>
      </c>
    </row>
    <row r="126" spans="1:5" x14ac:dyDescent="0.25">
      <c r="A126">
        <v>125</v>
      </c>
      <c r="D126" s="5">
        <v>3</v>
      </c>
      <c r="E126" s="4">
        <v>4</v>
      </c>
    </row>
    <row r="127" spans="1:5" x14ac:dyDescent="0.25">
      <c r="A127">
        <v>126</v>
      </c>
      <c r="D127" s="5">
        <v>3</v>
      </c>
      <c r="E127" s="4">
        <v>4</v>
      </c>
    </row>
    <row r="128" spans="1:5" x14ac:dyDescent="0.25">
      <c r="A128">
        <v>127</v>
      </c>
      <c r="D128" s="5">
        <v>3</v>
      </c>
      <c r="E128" s="4">
        <v>4</v>
      </c>
    </row>
    <row r="129" spans="1:5" x14ac:dyDescent="0.25">
      <c r="A129">
        <v>128</v>
      </c>
      <c r="D129" s="5">
        <v>3</v>
      </c>
      <c r="E129" s="4">
        <v>4</v>
      </c>
    </row>
    <row r="130" spans="1:5" x14ac:dyDescent="0.25">
      <c r="A130">
        <v>129</v>
      </c>
      <c r="D130" s="5">
        <v>3</v>
      </c>
      <c r="E130" s="4">
        <v>4</v>
      </c>
    </row>
    <row r="131" spans="1:5" x14ac:dyDescent="0.25">
      <c r="A131">
        <v>130</v>
      </c>
      <c r="D131" s="5">
        <v>3</v>
      </c>
      <c r="E131" s="4">
        <v>4</v>
      </c>
    </row>
    <row r="132" spans="1:5" x14ac:dyDescent="0.25">
      <c r="A132">
        <v>131</v>
      </c>
      <c r="D132" s="5">
        <v>3</v>
      </c>
      <c r="E132" s="4">
        <v>4</v>
      </c>
    </row>
    <row r="133" spans="1:5" x14ac:dyDescent="0.25">
      <c r="A133">
        <v>132</v>
      </c>
      <c r="B133" s="3">
        <v>1</v>
      </c>
      <c r="D133" s="5">
        <v>3</v>
      </c>
      <c r="E133" s="4">
        <v>4</v>
      </c>
    </row>
    <row r="134" spans="1:5" x14ac:dyDescent="0.25">
      <c r="A134">
        <v>133</v>
      </c>
      <c r="B134" s="3">
        <v>1</v>
      </c>
      <c r="D134" s="5">
        <v>3</v>
      </c>
      <c r="E134" s="4">
        <v>4</v>
      </c>
    </row>
    <row r="135" spans="1:5" x14ac:dyDescent="0.25">
      <c r="A135">
        <v>134</v>
      </c>
      <c r="B135" s="3">
        <v>1</v>
      </c>
    </row>
    <row r="136" spans="1:5" x14ac:dyDescent="0.25">
      <c r="A136">
        <v>135</v>
      </c>
      <c r="B136" s="3">
        <v>1</v>
      </c>
    </row>
    <row r="137" spans="1:5" x14ac:dyDescent="0.25">
      <c r="A137">
        <v>136</v>
      </c>
      <c r="B137" s="3">
        <v>1</v>
      </c>
    </row>
    <row r="138" spans="1:5" x14ac:dyDescent="0.25">
      <c r="A138">
        <v>137</v>
      </c>
      <c r="B138" s="3">
        <v>1</v>
      </c>
    </row>
    <row r="139" spans="1:5" x14ac:dyDescent="0.25">
      <c r="A139">
        <v>138</v>
      </c>
      <c r="B139" s="3">
        <v>1</v>
      </c>
      <c r="C139" s="2">
        <v>2</v>
      </c>
    </row>
    <row r="140" spans="1:5" x14ac:dyDescent="0.25">
      <c r="A140">
        <v>139</v>
      </c>
      <c r="B140" s="3">
        <v>1</v>
      </c>
      <c r="C140" s="2">
        <v>2</v>
      </c>
    </row>
    <row r="141" spans="1:5" x14ac:dyDescent="0.25">
      <c r="A141">
        <v>140</v>
      </c>
      <c r="B141" s="3">
        <v>1</v>
      </c>
      <c r="C141" s="2">
        <v>2</v>
      </c>
    </row>
    <row r="142" spans="1:5" x14ac:dyDescent="0.25">
      <c r="A142">
        <v>141</v>
      </c>
      <c r="B142" s="3">
        <v>1</v>
      </c>
      <c r="C142" s="2">
        <v>2</v>
      </c>
    </row>
    <row r="143" spans="1:5" x14ac:dyDescent="0.25">
      <c r="A143">
        <v>142</v>
      </c>
      <c r="C143" s="2">
        <v>2</v>
      </c>
    </row>
    <row r="144" spans="1:5" x14ac:dyDescent="0.25">
      <c r="A144">
        <v>143</v>
      </c>
      <c r="C144" s="2">
        <v>2</v>
      </c>
    </row>
    <row r="145" spans="1:5" x14ac:dyDescent="0.25">
      <c r="A145">
        <v>144</v>
      </c>
      <c r="C145" s="2">
        <v>2</v>
      </c>
    </row>
    <row r="146" spans="1:5" x14ac:dyDescent="0.25">
      <c r="A146">
        <v>145</v>
      </c>
      <c r="C146" s="2">
        <v>2</v>
      </c>
    </row>
    <row r="147" spans="1:5" x14ac:dyDescent="0.25">
      <c r="A147">
        <v>146</v>
      </c>
      <c r="C147" s="2">
        <v>2</v>
      </c>
      <c r="D147" s="5">
        <v>3</v>
      </c>
    </row>
    <row r="148" spans="1:5" x14ac:dyDescent="0.25">
      <c r="A148">
        <v>147</v>
      </c>
      <c r="D148" s="5">
        <v>3</v>
      </c>
      <c r="E148" s="4">
        <v>4</v>
      </c>
    </row>
    <row r="149" spans="1:5" x14ac:dyDescent="0.25">
      <c r="A149">
        <v>148</v>
      </c>
      <c r="D149" s="5">
        <v>3</v>
      </c>
      <c r="E149" s="4">
        <v>4</v>
      </c>
    </row>
    <row r="150" spans="1:5" x14ac:dyDescent="0.25">
      <c r="A150">
        <v>149</v>
      </c>
      <c r="D150" s="5">
        <v>3</v>
      </c>
      <c r="E150" s="4">
        <v>4</v>
      </c>
    </row>
    <row r="151" spans="1:5" x14ac:dyDescent="0.25">
      <c r="A151">
        <v>150</v>
      </c>
      <c r="D151" s="5">
        <v>3</v>
      </c>
      <c r="E151" s="4">
        <v>4</v>
      </c>
    </row>
    <row r="152" spans="1:5" x14ac:dyDescent="0.25">
      <c r="A152">
        <v>151</v>
      </c>
      <c r="D152" s="5">
        <v>3</v>
      </c>
      <c r="E152" s="4">
        <v>4</v>
      </c>
    </row>
    <row r="153" spans="1:5" x14ac:dyDescent="0.25">
      <c r="A153">
        <v>152</v>
      </c>
      <c r="D153" s="5">
        <v>3</v>
      </c>
      <c r="E153" s="4">
        <v>4</v>
      </c>
    </row>
    <row r="154" spans="1:5" x14ac:dyDescent="0.25">
      <c r="A154">
        <v>153</v>
      </c>
      <c r="B154" s="3">
        <v>1</v>
      </c>
      <c r="D154" s="5">
        <v>3</v>
      </c>
      <c r="E154" s="4">
        <v>4</v>
      </c>
    </row>
    <row r="155" spans="1:5" x14ac:dyDescent="0.25">
      <c r="A155">
        <v>154</v>
      </c>
      <c r="B155" s="3">
        <v>1</v>
      </c>
      <c r="D155" s="5">
        <v>3</v>
      </c>
      <c r="E155" s="4">
        <v>4</v>
      </c>
    </row>
    <row r="156" spans="1:5" x14ac:dyDescent="0.25">
      <c r="A156">
        <v>155</v>
      </c>
      <c r="B156" s="3">
        <v>1</v>
      </c>
      <c r="D156" s="5">
        <v>3</v>
      </c>
      <c r="E156" s="4">
        <v>4</v>
      </c>
    </row>
    <row r="157" spans="1:5" x14ac:dyDescent="0.25">
      <c r="A157">
        <v>156</v>
      </c>
      <c r="B157" s="3">
        <v>1</v>
      </c>
      <c r="E157" s="4">
        <v>4</v>
      </c>
    </row>
    <row r="158" spans="1:5" x14ac:dyDescent="0.25">
      <c r="A158">
        <v>157</v>
      </c>
      <c r="B158" s="3">
        <v>1</v>
      </c>
    </row>
    <row r="159" spans="1:5" x14ac:dyDescent="0.25">
      <c r="A159">
        <v>158</v>
      </c>
      <c r="B159" s="3">
        <v>1</v>
      </c>
    </row>
    <row r="160" spans="1:5" x14ac:dyDescent="0.25">
      <c r="A160">
        <v>159</v>
      </c>
      <c r="B160" s="3">
        <v>1</v>
      </c>
    </row>
    <row r="161" spans="1:5" x14ac:dyDescent="0.25">
      <c r="A161">
        <v>160</v>
      </c>
      <c r="B161" s="3">
        <v>1</v>
      </c>
    </row>
    <row r="162" spans="1:5" x14ac:dyDescent="0.25">
      <c r="A162">
        <v>161</v>
      </c>
      <c r="B162" s="3">
        <v>1</v>
      </c>
      <c r="C162" s="2">
        <v>2</v>
      </c>
    </row>
    <row r="163" spans="1:5" x14ac:dyDescent="0.25">
      <c r="A163">
        <v>162</v>
      </c>
      <c r="B163" s="3">
        <v>1</v>
      </c>
      <c r="C163" s="2">
        <v>2</v>
      </c>
    </row>
    <row r="164" spans="1:5" x14ac:dyDescent="0.25">
      <c r="A164">
        <v>163</v>
      </c>
      <c r="B164" s="3">
        <v>1</v>
      </c>
      <c r="C164" s="2">
        <v>2</v>
      </c>
    </row>
    <row r="165" spans="1:5" x14ac:dyDescent="0.25">
      <c r="A165">
        <v>164</v>
      </c>
      <c r="B165" s="3">
        <v>1</v>
      </c>
      <c r="C165" s="2">
        <v>2</v>
      </c>
    </row>
    <row r="166" spans="1:5" x14ac:dyDescent="0.25">
      <c r="A166">
        <v>165</v>
      </c>
      <c r="C166" s="2">
        <v>2</v>
      </c>
    </row>
    <row r="167" spans="1:5" x14ac:dyDescent="0.25">
      <c r="A167">
        <v>166</v>
      </c>
      <c r="C167" s="2">
        <v>2</v>
      </c>
    </row>
    <row r="168" spans="1:5" x14ac:dyDescent="0.25">
      <c r="A168">
        <v>167</v>
      </c>
      <c r="C168" s="2">
        <v>2</v>
      </c>
    </row>
    <row r="169" spans="1:5" x14ac:dyDescent="0.25">
      <c r="A169">
        <v>168</v>
      </c>
      <c r="C169" s="2">
        <v>2</v>
      </c>
      <c r="D169" s="5">
        <v>3</v>
      </c>
    </row>
    <row r="170" spans="1:5" x14ac:dyDescent="0.25">
      <c r="A170">
        <v>169</v>
      </c>
      <c r="C170" s="2">
        <v>2</v>
      </c>
      <c r="D170" s="5">
        <v>3</v>
      </c>
    </row>
    <row r="171" spans="1:5" x14ac:dyDescent="0.25">
      <c r="A171">
        <v>170</v>
      </c>
      <c r="C171" s="2">
        <v>2</v>
      </c>
      <c r="D171" s="5">
        <v>3</v>
      </c>
    </row>
    <row r="172" spans="1:5" x14ac:dyDescent="0.25">
      <c r="A172">
        <v>171</v>
      </c>
      <c r="D172" s="5">
        <v>3</v>
      </c>
      <c r="E172" s="4">
        <v>4</v>
      </c>
    </row>
    <row r="173" spans="1:5" x14ac:dyDescent="0.25">
      <c r="A173">
        <v>172</v>
      </c>
      <c r="D173" s="5">
        <v>3</v>
      </c>
      <c r="E173" s="4">
        <v>4</v>
      </c>
    </row>
    <row r="174" spans="1:5" x14ac:dyDescent="0.25">
      <c r="A174">
        <v>173</v>
      </c>
      <c r="D174" s="5">
        <v>3</v>
      </c>
      <c r="E174" s="4">
        <v>4</v>
      </c>
    </row>
    <row r="175" spans="1:5" x14ac:dyDescent="0.25">
      <c r="A175">
        <v>174</v>
      </c>
      <c r="D175" s="5">
        <v>3</v>
      </c>
      <c r="E175" s="4">
        <v>4</v>
      </c>
    </row>
    <row r="176" spans="1:5" x14ac:dyDescent="0.25">
      <c r="A176">
        <v>175</v>
      </c>
      <c r="D176" s="5">
        <v>3</v>
      </c>
      <c r="E176" s="4">
        <v>4</v>
      </c>
    </row>
    <row r="177" spans="1:5" x14ac:dyDescent="0.25">
      <c r="A177">
        <v>176</v>
      </c>
      <c r="B177" s="3">
        <v>1</v>
      </c>
      <c r="D177" s="5">
        <v>3</v>
      </c>
      <c r="E177" s="4">
        <v>4</v>
      </c>
    </row>
    <row r="178" spans="1:5" x14ac:dyDescent="0.25">
      <c r="A178">
        <v>177</v>
      </c>
      <c r="B178" s="3">
        <v>1</v>
      </c>
      <c r="D178" s="5">
        <v>3</v>
      </c>
      <c r="E178" s="4">
        <v>4</v>
      </c>
    </row>
    <row r="179" spans="1:5" x14ac:dyDescent="0.25">
      <c r="A179">
        <v>178</v>
      </c>
      <c r="B179" s="3">
        <v>1</v>
      </c>
      <c r="D179" s="5">
        <v>3</v>
      </c>
      <c r="E179" s="4">
        <v>4</v>
      </c>
    </row>
    <row r="180" spans="1:5" x14ac:dyDescent="0.25">
      <c r="A180">
        <v>179</v>
      </c>
      <c r="B180" s="3">
        <v>1</v>
      </c>
      <c r="E180" s="4">
        <v>4</v>
      </c>
    </row>
    <row r="181" spans="1:5" x14ac:dyDescent="0.25">
      <c r="A181">
        <v>180</v>
      </c>
      <c r="B181" s="3">
        <v>1</v>
      </c>
      <c r="E181" s="4">
        <v>4</v>
      </c>
    </row>
    <row r="182" spans="1:5" x14ac:dyDescent="0.25">
      <c r="A182">
        <v>181</v>
      </c>
      <c r="B182" s="3">
        <v>1</v>
      </c>
      <c r="E182" s="4">
        <v>4</v>
      </c>
    </row>
    <row r="183" spans="1:5" x14ac:dyDescent="0.25">
      <c r="A183">
        <v>182</v>
      </c>
      <c r="B183" s="3">
        <v>1</v>
      </c>
      <c r="E183" s="4">
        <v>4</v>
      </c>
    </row>
    <row r="184" spans="1:5" x14ac:dyDescent="0.25">
      <c r="A184">
        <v>183</v>
      </c>
      <c r="B184" s="3">
        <v>1</v>
      </c>
    </row>
    <row r="185" spans="1:5" x14ac:dyDescent="0.25">
      <c r="A185">
        <v>184</v>
      </c>
      <c r="B185" s="3">
        <v>1</v>
      </c>
    </row>
    <row r="186" spans="1:5" x14ac:dyDescent="0.25">
      <c r="A186">
        <v>185</v>
      </c>
      <c r="B186" s="3">
        <v>1</v>
      </c>
      <c r="C186" s="2">
        <v>2</v>
      </c>
    </row>
    <row r="187" spans="1:5" x14ac:dyDescent="0.25">
      <c r="A187">
        <v>186</v>
      </c>
      <c r="B187" s="3">
        <v>1</v>
      </c>
      <c r="C187" s="2">
        <v>2</v>
      </c>
    </row>
    <row r="188" spans="1:5" x14ac:dyDescent="0.25">
      <c r="A188">
        <v>187</v>
      </c>
      <c r="B188" s="3">
        <v>1</v>
      </c>
      <c r="C188" s="2">
        <v>2</v>
      </c>
    </row>
    <row r="189" spans="1:5" x14ac:dyDescent="0.25">
      <c r="A189">
        <v>188</v>
      </c>
      <c r="B189" s="3">
        <v>1</v>
      </c>
      <c r="C189" s="2">
        <v>2</v>
      </c>
    </row>
    <row r="190" spans="1:5" x14ac:dyDescent="0.25">
      <c r="A190">
        <v>189</v>
      </c>
      <c r="B190" s="3">
        <v>1</v>
      </c>
      <c r="C190" s="2">
        <v>2</v>
      </c>
    </row>
    <row r="191" spans="1:5" x14ac:dyDescent="0.25">
      <c r="A191">
        <v>190</v>
      </c>
      <c r="C191" s="2">
        <v>2</v>
      </c>
    </row>
    <row r="192" spans="1:5" x14ac:dyDescent="0.25">
      <c r="A192">
        <v>191</v>
      </c>
      <c r="C192" s="2">
        <v>2</v>
      </c>
    </row>
    <row r="193" spans="1:6" x14ac:dyDescent="0.25">
      <c r="A193">
        <v>192</v>
      </c>
      <c r="C193" s="2">
        <v>2</v>
      </c>
      <c r="D193" s="5">
        <v>3</v>
      </c>
      <c r="F193" t="s">
        <v>22</v>
      </c>
    </row>
    <row r="194" spans="1:6" x14ac:dyDescent="0.25">
      <c r="A194">
        <v>193</v>
      </c>
    </row>
    <row r="195" spans="1:6" x14ac:dyDescent="0.25">
      <c r="A195">
        <v>194</v>
      </c>
      <c r="F195" t="s">
        <v>22</v>
      </c>
    </row>
    <row r="196" spans="1:6" x14ac:dyDescent="0.25">
      <c r="A196">
        <v>195</v>
      </c>
      <c r="B196" s="3">
        <v>1</v>
      </c>
    </row>
    <row r="197" spans="1:6" x14ac:dyDescent="0.25">
      <c r="A197">
        <v>196</v>
      </c>
      <c r="B197" s="3">
        <v>1</v>
      </c>
      <c r="E197" s="4">
        <v>4</v>
      </c>
    </row>
    <row r="198" spans="1:6" x14ac:dyDescent="0.25">
      <c r="A198">
        <v>197</v>
      </c>
      <c r="B198" s="3">
        <v>1</v>
      </c>
      <c r="E198" s="4">
        <v>4</v>
      </c>
    </row>
    <row r="199" spans="1:6" x14ac:dyDescent="0.25">
      <c r="A199">
        <v>198</v>
      </c>
      <c r="B199" s="3">
        <v>1</v>
      </c>
      <c r="E199" s="4">
        <v>4</v>
      </c>
    </row>
    <row r="200" spans="1:6" x14ac:dyDescent="0.25">
      <c r="A200">
        <v>199</v>
      </c>
      <c r="B200" s="3">
        <v>1</v>
      </c>
      <c r="E200" s="4">
        <v>4</v>
      </c>
    </row>
    <row r="201" spans="1:6" x14ac:dyDescent="0.25">
      <c r="A201">
        <v>200</v>
      </c>
      <c r="B201" s="3">
        <v>1</v>
      </c>
      <c r="E201" s="4">
        <v>4</v>
      </c>
    </row>
    <row r="202" spans="1:6" x14ac:dyDescent="0.25">
      <c r="A202">
        <v>201</v>
      </c>
      <c r="B202" s="3">
        <v>1</v>
      </c>
      <c r="E202" s="4">
        <v>4</v>
      </c>
    </row>
    <row r="203" spans="1:6" x14ac:dyDescent="0.25">
      <c r="A203">
        <v>202</v>
      </c>
      <c r="B203" s="3">
        <v>1</v>
      </c>
      <c r="E203" s="4">
        <v>4</v>
      </c>
    </row>
    <row r="204" spans="1:6" x14ac:dyDescent="0.25">
      <c r="A204">
        <v>203</v>
      </c>
      <c r="B204" s="3">
        <v>1</v>
      </c>
      <c r="E204" s="4">
        <v>4</v>
      </c>
    </row>
    <row r="205" spans="1:6" x14ac:dyDescent="0.25">
      <c r="A205">
        <v>204</v>
      </c>
      <c r="B205" s="3">
        <v>1</v>
      </c>
      <c r="E205" s="4">
        <v>4</v>
      </c>
    </row>
    <row r="206" spans="1:6" x14ac:dyDescent="0.25">
      <c r="A206">
        <v>205</v>
      </c>
      <c r="B206" s="3">
        <v>1</v>
      </c>
      <c r="E206" s="4">
        <v>4</v>
      </c>
    </row>
    <row r="207" spans="1:6" x14ac:dyDescent="0.25">
      <c r="A207">
        <v>206</v>
      </c>
      <c r="B207" s="3">
        <v>1</v>
      </c>
      <c r="E207" s="4">
        <v>4</v>
      </c>
    </row>
    <row r="208" spans="1:6" x14ac:dyDescent="0.25">
      <c r="A208">
        <v>207</v>
      </c>
      <c r="B208" s="3">
        <v>1</v>
      </c>
      <c r="E208" s="4">
        <v>4</v>
      </c>
    </row>
    <row r="209" spans="1:5" x14ac:dyDescent="0.25">
      <c r="A209">
        <v>208</v>
      </c>
      <c r="B209" s="3">
        <v>1</v>
      </c>
      <c r="E209" s="4">
        <v>4</v>
      </c>
    </row>
    <row r="210" spans="1:5" x14ac:dyDescent="0.25">
      <c r="A210">
        <v>209</v>
      </c>
      <c r="B210" s="3">
        <v>1</v>
      </c>
      <c r="E210" s="4">
        <v>4</v>
      </c>
    </row>
    <row r="211" spans="1:5" x14ac:dyDescent="0.25">
      <c r="A211">
        <v>210</v>
      </c>
      <c r="B211" s="3">
        <v>1</v>
      </c>
      <c r="E211" s="4">
        <v>4</v>
      </c>
    </row>
    <row r="212" spans="1:5" x14ac:dyDescent="0.25">
      <c r="A212">
        <v>211</v>
      </c>
      <c r="C212" s="2">
        <v>2</v>
      </c>
      <c r="E212" s="4">
        <v>4</v>
      </c>
    </row>
    <row r="213" spans="1:5" x14ac:dyDescent="0.25">
      <c r="A213">
        <v>212</v>
      </c>
      <c r="C213" s="2">
        <v>2</v>
      </c>
      <c r="D213" s="5">
        <v>3</v>
      </c>
    </row>
    <row r="214" spans="1:5" x14ac:dyDescent="0.25">
      <c r="A214">
        <v>213</v>
      </c>
      <c r="C214" s="2">
        <v>2</v>
      </c>
      <c r="D214" s="5">
        <v>3</v>
      </c>
    </row>
    <row r="215" spans="1:5" x14ac:dyDescent="0.25">
      <c r="A215">
        <v>214</v>
      </c>
      <c r="C215" s="2">
        <v>2</v>
      </c>
      <c r="D215" s="5">
        <v>3</v>
      </c>
    </row>
    <row r="216" spans="1:5" x14ac:dyDescent="0.25">
      <c r="A216">
        <v>215</v>
      </c>
      <c r="C216" s="2">
        <v>2</v>
      </c>
      <c r="D216" s="5">
        <v>3</v>
      </c>
    </row>
    <row r="217" spans="1:5" x14ac:dyDescent="0.25">
      <c r="A217">
        <v>216</v>
      </c>
      <c r="C217" s="2">
        <v>2</v>
      </c>
      <c r="D217" s="5">
        <v>3</v>
      </c>
    </row>
    <row r="218" spans="1:5" x14ac:dyDescent="0.25">
      <c r="A218">
        <v>217</v>
      </c>
      <c r="C218" s="2">
        <v>2</v>
      </c>
      <c r="D218" s="5">
        <v>3</v>
      </c>
    </row>
    <row r="219" spans="1:5" x14ac:dyDescent="0.25">
      <c r="A219">
        <v>218</v>
      </c>
      <c r="C219" s="2">
        <v>2</v>
      </c>
      <c r="D219" s="5">
        <v>3</v>
      </c>
    </row>
    <row r="220" spans="1:5" x14ac:dyDescent="0.25">
      <c r="A220">
        <v>219</v>
      </c>
      <c r="C220" s="2">
        <v>2</v>
      </c>
      <c r="D220" s="5">
        <v>3</v>
      </c>
    </row>
    <row r="221" spans="1:5" x14ac:dyDescent="0.25">
      <c r="A221">
        <v>220</v>
      </c>
      <c r="C221" s="2">
        <v>2</v>
      </c>
      <c r="D221" s="5">
        <v>3</v>
      </c>
    </row>
    <row r="222" spans="1:5" x14ac:dyDescent="0.25">
      <c r="A222">
        <v>221</v>
      </c>
      <c r="C222" s="2">
        <v>2</v>
      </c>
      <c r="D222" s="5">
        <v>3</v>
      </c>
    </row>
    <row r="223" spans="1:5" x14ac:dyDescent="0.25">
      <c r="A223">
        <v>222</v>
      </c>
      <c r="C223" s="2">
        <v>2</v>
      </c>
      <c r="D223" s="5">
        <v>3</v>
      </c>
    </row>
    <row r="224" spans="1:5" x14ac:dyDescent="0.25">
      <c r="A224">
        <v>223</v>
      </c>
      <c r="D224" s="5">
        <v>3</v>
      </c>
    </row>
    <row r="225" spans="1:5" x14ac:dyDescent="0.25">
      <c r="A225">
        <v>224</v>
      </c>
      <c r="E225" s="4">
        <v>4</v>
      </c>
    </row>
    <row r="226" spans="1:5" x14ac:dyDescent="0.25">
      <c r="A226">
        <v>225</v>
      </c>
      <c r="B226" s="3">
        <v>1</v>
      </c>
      <c r="E226" s="4">
        <v>4</v>
      </c>
    </row>
    <row r="227" spans="1:5" x14ac:dyDescent="0.25">
      <c r="A227">
        <v>226</v>
      </c>
      <c r="B227" s="3">
        <v>1</v>
      </c>
      <c r="E227" s="4">
        <v>4</v>
      </c>
    </row>
    <row r="228" spans="1:5" x14ac:dyDescent="0.25">
      <c r="A228">
        <v>227</v>
      </c>
      <c r="B228" s="3">
        <v>1</v>
      </c>
      <c r="E228" s="4">
        <v>4</v>
      </c>
    </row>
    <row r="229" spans="1:5" x14ac:dyDescent="0.25">
      <c r="A229">
        <v>228</v>
      </c>
      <c r="B229" s="3">
        <v>1</v>
      </c>
      <c r="E229" s="4">
        <v>4</v>
      </c>
    </row>
    <row r="230" spans="1:5" x14ac:dyDescent="0.25">
      <c r="A230">
        <v>229</v>
      </c>
      <c r="B230" s="3">
        <v>1</v>
      </c>
      <c r="E230" s="4">
        <v>4</v>
      </c>
    </row>
    <row r="231" spans="1:5" x14ac:dyDescent="0.25">
      <c r="A231">
        <v>230</v>
      </c>
      <c r="B231" s="3">
        <v>1</v>
      </c>
      <c r="E231" s="4">
        <v>4</v>
      </c>
    </row>
    <row r="232" spans="1:5" x14ac:dyDescent="0.25">
      <c r="A232">
        <v>231</v>
      </c>
      <c r="B232" s="3">
        <v>1</v>
      </c>
      <c r="E232" s="4">
        <v>4</v>
      </c>
    </row>
    <row r="233" spans="1:5" x14ac:dyDescent="0.25">
      <c r="A233">
        <v>232</v>
      </c>
      <c r="B233" s="3">
        <v>1</v>
      </c>
      <c r="E233" s="4">
        <v>4</v>
      </c>
    </row>
    <row r="234" spans="1:5" x14ac:dyDescent="0.25">
      <c r="A234">
        <v>233</v>
      </c>
      <c r="B234" s="3">
        <v>1</v>
      </c>
      <c r="E234" s="4">
        <v>4</v>
      </c>
    </row>
    <row r="235" spans="1:5" x14ac:dyDescent="0.25">
      <c r="A235">
        <v>234</v>
      </c>
      <c r="B235" s="3">
        <v>1</v>
      </c>
      <c r="E235" s="4">
        <v>4</v>
      </c>
    </row>
    <row r="236" spans="1:5" x14ac:dyDescent="0.25">
      <c r="A236">
        <v>235</v>
      </c>
    </row>
    <row r="237" spans="1:5" x14ac:dyDescent="0.25">
      <c r="A237">
        <v>236</v>
      </c>
    </row>
    <row r="238" spans="1:5" x14ac:dyDescent="0.25">
      <c r="A238">
        <v>237</v>
      </c>
      <c r="C238" s="2">
        <v>2</v>
      </c>
    </row>
    <row r="239" spans="1:5" x14ac:dyDescent="0.25">
      <c r="A239">
        <v>238</v>
      </c>
      <c r="C239" s="2">
        <v>2</v>
      </c>
      <c r="D239" s="5">
        <v>3</v>
      </c>
    </row>
    <row r="240" spans="1:5" x14ac:dyDescent="0.25">
      <c r="A240">
        <v>239</v>
      </c>
      <c r="C240" s="2">
        <v>2</v>
      </c>
      <c r="D240" s="5">
        <v>3</v>
      </c>
    </row>
    <row r="241" spans="1:5" x14ac:dyDescent="0.25">
      <c r="A241">
        <v>240</v>
      </c>
      <c r="C241" s="2">
        <v>2</v>
      </c>
      <c r="D241" s="5">
        <v>3</v>
      </c>
    </row>
    <row r="242" spans="1:5" x14ac:dyDescent="0.25">
      <c r="A242">
        <v>241</v>
      </c>
      <c r="C242" s="2">
        <v>2</v>
      </c>
      <c r="D242" s="5">
        <v>3</v>
      </c>
    </row>
    <row r="243" spans="1:5" x14ac:dyDescent="0.25">
      <c r="A243">
        <v>242</v>
      </c>
      <c r="C243" s="2">
        <v>2</v>
      </c>
      <c r="D243" s="5">
        <v>3</v>
      </c>
    </row>
    <row r="244" spans="1:5" x14ac:dyDescent="0.25">
      <c r="A244">
        <v>243</v>
      </c>
      <c r="C244" s="2">
        <v>2</v>
      </c>
      <c r="D244" s="5">
        <v>3</v>
      </c>
    </row>
    <row r="245" spans="1:5" x14ac:dyDescent="0.25">
      <c r="A245">
        <v>244</v>
      </c>
      <c r="C245" s="2">
        <v>2</v>
      </c>
      <c r="D245" s="5">
        <v>3</v>
      </c>
    </row>
    <row r="246" spans="1:5" x14ac:dyDescent="0.25">
      <c r="A246">
        <v>245</v>
      </c>
      <c r="C246" s="2">
        <v>2</v>
      </c>
      <c r="D246" s="5">
        <v>3</v>
      </c>
      <c r="E246" s="4">
        <v>4</v>
      </c>
    </row>
    <row r="247" spans="1:5" x14ac:dyDescent="0.25">
      <c r="A247">
        <v>246</v>
      </c>
      <c r="D247" s="5">
        <v>3</v>
      </c>
      <c r="E247" s="4">
        <v>4</v>
      </c>
    </row>
    <row r="248" spans="1:5" x14ac:dyDescent="0.25">
      <c r="A248">
        <v>247</v>
      </c>
      <c r="D248" s="5">
        <v>3</v>
      </c>
      <c r="E248" s="4">
        <v>4</v>
      </c>
    </row>
    <row r="249" spans="1:5" x14ac:dyDescent="0.25">
      <c r="A249">
        <v>248</v>
      </c>
      <c r="E249" s="4">
        <v>4</v>
      </c>
    </row>
    <row r="250" spans="1:5" x14ac:dyDescent="0.25">
      <c r="A250">
        <v>249</v>
      </c>
      <c r="E250" s="4">
        <v>4</v>
      </c>
    </row>
    <row r="251" spans="1:5" x14ac:dyDescent="0.25">
      <c r="A251">
        <v>250</v>
      </c>
      <c r="E251" s="4">
        <v>4</v>
      </c>
    </row>
    <row r="252" spans="1:5" x14ac:dyDescent="0.25">
      <c r="A252">
        <v>251</v>
      </c>
      <c r="E252" s="4">
        <v>4</v>
      </c>
    </row>
    <row r="253" spans="1:5" x14ac:dyDescent="0.25">
      <c r="A253">
        <v>252</v>
      </c>
      <c r="B253" s="3">
        <v>1</v>
      </c>
      <c r="E253" s="4">
        <v>4</v>
      </c>
    </row>
    <row r="254" spans="1:5" x14ac:dyDescent="0.25">
      <c r="A254">
        <v>253</v>
      </c>
      <c r="B254" s="3">
        <v>1</v>
      </c>
      <c r="E254" s="4">
        <v>4</v>
      </c>
    </row>
    <row r="255" spans="1:5" x14ac:dyDescent="0.25">
      <c r="A255">
        <v>254</v>
      </c>
      <c r="B255" s="3">
        <v>1</v>
      </c>
    </row>
    <row r="256" spans="1:5" x14ac:dyDescent="0.25">
      <c r="A256">
        <v>255</v>
      </c>
      <c r="B256" s="3">
        <v>1</v>
      </c>
    </row>
    <row r="257" spans="1:5" x14ac:dyDescent="0.25">
      <c r="A257">
        <v>256</v>
      </c>
      <c r="B257" s="3">
        <v>1</v>
      </c>
    </row>
    <row r="258" spans="1:5" x14ac:dyDescent="0.25">
      <c r="A258">
        <v>257</v>
      </c>
      <c r="B258" s="3">
        <v>1</v>
      </c>
    </row>
    <row r="259" spans="1:5" x14ac:dyDescent="0.25">
      <c r="A259">
        <v>258</v>
      </c>
      <c r="B259" s="3">
        <v>1</v>
      </c>
      <c r="C259" s="2">
        <v>2</v>
      </c>
    </row>
    <row r="260" spans="1:5" x14ac:dyDescent="0.25">
      <c r="A260">
        <v>259</v>
      </c>
      <c r="B260" s="3">
        <v>1</v>
      </c>
      <c r="C260" s="2">
        <v>2</v>
      </c>
    </row>
    <row r="261" spans="1:5" x14ac:dyDescent="0.25">
      <c r="A261">
        <v>260</v>
      </c>
      <c r="C261" s="2">
        <v>2</v>
      </c>
    </row>
    <row r="262" spans="1:5" x14ac:dyDescent="0.25">
      <c r="A262">
        <v>261</v>
      </c>
      <c r="C262" s="2">
        <v>2</v>
      </c>
    </row>
    <row r="263" spans="1:5" x14ac:dyDescent="0.25">
      <c r="A263">
        <v>262</v>
      </c>
      <c r="C263" s="2">
        <v>2</v>
      </c>
      <c r="D263" s="5">
        <v>3</v>
      </c>
    </row>
    <row r="264" spans="1:5" x14ac:dyDescent="0.25">
      <c r="A264">
        <v>263</v>
      </c>
      <c r="C264" s="2">
        <v>2</v>
      </c>
      <c r="D264" s="5">
        <v>3</v>
      </c>
    </row>
    <row r="265" spans="1:5" x14ac:dyDescent="0.25">
      <c r="A265">
        <v>264</v>
      </c>
      <c r="C265" s="2">
        <v>2</v>
      </c>
      <c r="D265" s="5">
        <v>3</v>
      </c>
    </row>
    <row r="266" spans="1:5" x14ac:dyDescent="0.25">
      <c r="A266">
        <v>265</v>
      </c>
      <c r="C266" s="2">
        <v>2</v>
      </c>
      <c r="D266" s="5">
        <v>3</v>
      </c>
      <c r="E266" s="4">
        <v>4</v>
      </c>
    </row>
    <row r="267" spans="1:5" x14ac:dyDescent="0.25">
      <c r="A267">
        <v>266</v>
      </c>
      <c r="D267" s="5">
        <v>3</v>
      </c>
      <c r="E267" s="4">
        <v>4</v>
      </c>
    </row>
    <row r="268" spans="1:5" x14ac:dyDescent="0.25">
      <c r="A268">
        <v>267</v>
      </c>
      <c r="D268" s="5">
        <v>3</v>
      </c>
      <c r="E268" s="4">
        <v>4</v>
      </c>
    </row>
    <row r="269" spans="1:5" x14ac:dyDescent="0.25">
      <c r="A269">
        <v>268</v>
      </c>
      <c r="D269" s="5">
        <v>3</v>
      </c>
      <c r="E269" s="4">
        <v>4</v>
      </c>
    </row>
    <row r="270" spans="1:5" x14ac:dyDescent="0.25">
      <c r="A270">
        <v>269</v>
      </c>
      <c r="D270" s="5">
        <v>3</v>
      </c>
      <c r="E270" s="4">
        <v>4</v>
      </c>
    </row>
    <row r="271" spans="1:5" x14ac:dyDescent="0.25">
      <c r="A271">
        <v>270</v>
      </c>
      <c r="D271" s="5">
        <v>3</v>
      </c>
      <c r="E271" s="4">
        <v>4</v>
      </c>
    </row>
    <row r="272" spans="1:5" x14ac:dyDescent="0.25">
      <c r="A272">
        <v>271</v>
      </c>
      <c r="D272" s="5">
        <v>3</v>
      </c>
      <c r="E272" s="4">
        <v>4</v>
      </c>
    </row>
    <row r="273" spans="1:5" x14ac:dyDescent="0.25">
      <c r="A273">
        <v>272</v>
      </c>
      <c r="E273" s="4">
        <v>4</v>
      </c>
    </row>
    <row r="274" spans="1:5" x14ac:dyDescent="0.25">
      <c r="A274">
        <v>273</v>
      </c>
    </row>
    <row r="275" spans="1:5" x14ac:dyDescent="0.25">
      <c r="A275">
        <v>274</v>
      </c>
    </row>
    <row r="276" spans="1:5" x14ac:dyDescent="0.25">
      <c r="A276">
        <v>275</v>
      </c>
      <c r="B276" s="3">
        <v>1</v>
      </c>
    </row>
    <row r="277" spans="1:5" x14ac:dyDescent="0.25">
      <c r="A277">
        <v>276</v>
      </c>
      <c r="B277" s="3">
        <v>1</v>
      </c>
    </row>
    <row r="278" spans="1:5" x14ac:dyDescent="0.25">
      <c r="A278">
        <v>277</v>
      </c>
      <c r="B278" s="3">
        <v>1</v>
      </c>
    </row>
    <row r="279" spans="1:5" x14ac:dyDescent="0.25">
      <c r="A279">
        <v>278</v>
      </c>
      <c r="B279" s="3">
        <v>1</v>
      </c>
    </row>
    <row r="280" spans="1:5" x14ac:dyDescent="0.25">
      <c r="A280">
        <v>279</v>
      </c>
      <c r="B280" s="3">
        <v>1</v>
      </c>
      <c r="C280" s="2">
        <v>2</v>
      </c>
    </row>
    <row r="281" spans="1:5" x14ac:dyDescent="0.25">
      <c r="A281">
        <v>280</v>
      </c>
      <c r="B281" s="3">
        <v>1</v>
      </c>
      <c r="C281" s="2">
        <v>2</v>
      </c>
    </row>
    <row r="282" spans="1:5" x14ac:dyDescent="0.25">
      <c r="A282">
        <v>281</v>
      </c>
      <c r="B282" s="3">
        <v>1</v>
      </c>
      <c r="C282" s="2">
        <v>2</v>
      </c>
    </row>
    <row r="283" spans="1:5" x14ac:dyDescent="0.25">
      <c r="A283">
        <v>282</v>
      </c>
      <c r="B283" s="3">
        <v>1</v>
      </c>
      <c r="C283" s="2">
        <v>2</v>
      </c>
    </row>
    <row r="284" spans="1:5" x14ac:dyDescent="0.25">
      <c r="A284">
        <v>283</v>
      </c>
      <c r="C284" s="2">
        <v>2</v>
      </c>
    </row>
    <row r="285" spans="1:5" x14ac:dyDescent="0.25">
      <c r="A285">
        <v>284</v>
      </c>
      <c r="C285" s="2">
        <v>2</v>
      </c>
    </row>
    <row r="286" spans="1:5" x14ac:dyDescent="0.25">
      <c r="A286">
        <v>285</v>
      </c>
      <c r="C286" s="2">
        <v>2</v>
      </c>
    </row>
    <row r="287" spans="1:5" x14ac:dyDescent="0.25">
      <c r="A287">
        <v>286</v>
      </c>
      <c r="D287" s="5">
        <v>3</v>
      </c>
      <c r="E287" s="4">
        <v>4</v>
      </c>
    </row>
    <row r="288" spans="1:5" x14ac:dyDescent="0.25">
      <c r="A288">
        <v>287</v>
      </c>
      <c r="D288" s="5">
        <v>3</v>
      </c>
      <c r="E288" s="4">
        <v>4</v>
      </c>
    </row>
    <row r="289" spans="1:5" x14ac:dyDescent="0.25">
      <c r="A289">
        <v>288</v>
      </c>
      <c r="D289" s="5">
        <v>3</v>
      </c>
      <c r="E289" s="4">
        <v>4</v>
      </c>
    </row>
    <row r="290" spans="1:5" x14ac:dyDescent="0.25">
      <c r="A290">
        <v>289</v>
      </c>
      <c r="D290" s="5">
        <v>3</v>
      </c>
      <c r="E290" s="4">
        <v>4</v>
      </c>
    </row>
    <row r="291" spans="1:5" x14ac:dyDescent="0.25">
      <c r="A291">
        <v>290</v>
      </c>
      <c r="D291" s="5">
        <v>3</v>
      </c>
      <c r="E291" s="4">
        <v>4</v>
      </c>
    </row>
    <row r="292" spans="1:5" x14ac:dyDescent="0.25">
      <c r="A292">
        <v>291</v>
      </c>
      <c r="D292" s="5">
        <v>3</v>
      </c>
      <c r="E292" s="4">
        <v>4</v>
      </c>
    </row>
    <row r="293" spans="1:5" x14ac:dyDescent="0.25">
      <c r="A293">
        <v>292</v>
      </c>
      <c r="D293" s="5">
        <v>3</v>
      </c>
      <c r="E293" s="4">
        <v>4</v>
      </c>
    </row>
    <row r="294" spans="1:5" x14ac:dyDescent="0.25">
      <c r="A294">
        <v>293</v>
      </c>
      <c r="D294" s="5">
        <v>3</v>
      </c>
      <c r="E294" s="4">
        <v>4</v>
      </c>
    </row>
    <row r="295" spans="1:5" x14ac:dyDescent="0.25">
      <c r="A295">
        <v>294</v>
      </c>
      <c r="D295" s="5">
        <v>3</v>
      </c>
      <c r="E295" s="4">
        <v>4</v>
      </c>
    </row>
    <row r="296" spans="1:5" x14ac:dyDescent="0.25">
      <c r="A296">
        <v>295</v>
      </c>
      <c r="B296" s="3">
        <v>1</v>
      </c>
    </row>
    <row r="297" spans="1:5" x14ac:dyDescent="0.25">
      <c r="A297">
        <v>296</v>
      </c>
      <c r="B297" s="3">
        <v>1</v>
      </c>
    </row>
    <row r="298" spans="1:5" x14ac:dyDescent="0.25">
      <c r="A298">
        <v>297</v>
      </c>
      <c r="B298" s="3">
        <v>1</v>
      </c>
    </row>
    <row r="299" spans="1:5" x14ac:dyDescent="0.25">
      <c r="A299">
        <v>298</v>
      </c>
      <c r="B299" s="3">
        <v>1</v>
      </c>
      <c r="C299" s="2">
        <v>2</v>
      </c>
    </row>
    <row r="300" spans="1:5" x14ac:dyDescent="0.25">
      <c r="A300">
        <v>299</v>
      </c>
      <c r="B300" s="3">
        <v>1</v>
      </c>
      <c r="C300" s="2">
        <v>2</v>
      </c>
    </row>
    <row r="301" spans="1:5" x14ac:dyDescent="0.25">
      <c r="A301">
        <v>300</v>
      </c>
      <c r="B301" s="3">
        <v>1</v>
      </c>
      <c r="C301" s="2">
        <v>2</v>
      </c>
    </row>
    <row r="302" spans="1:5" x14ac:dyDescent="0.25">
      <c r="A302">
        <v>301</v>
      </c>
      <c r="B302" s="3">
        <v>1</v>
      </c>
      <c r="C302" s="2">
        <v>2</v>
      </c>
    </row>
    <row r="303" spans="1:5" x14ac:dyDescent="0.25">
      <c r="A303">
        <v>302</v>
      </c>
      <c r="B303" s="3">
        <v>1</v>
      </c>
      <c r="C303" s="2">
        <v>2</v>
      </c>
    </row>
    <row r="304" spans="1:5" x14ac:dyDescent="0.25">
      <c r="A304">
        <v>303</v>
      </c>
      <c r="B304" s="3">
        <v>1</v>
      </c>
      <c r="C304" s="2">
        <v>2</v>
      </c>
    </row>
    <row r="305" spans="1:5" x14ac:dyDescent="0.25">
      <c r="A305">
        <v>304</v>
      </c>
      <c r="C305" s="2">
        <v>2</v>
      </c>
    </row>
    <row r="306" spans="1:5" x14ac:dyDescent="0.25">
      <c r="A306">
        <v>305</v>
      </c>
      <c r="C306" s="2">
        <v>2</v>
      </c>
    </row>
    <row r="307" spans="1:5" x14ac:dyDescent="0.25">
      <c r="A307">
        <v>306</v>
      </c>
      <c r="D307" s="5">
        <v>3</v>
      </c>
      <c r="E307" s="4">
        <v>4</v>
      </c>
    </row>
    <row r="308" spans="1:5" x14ac:dyDescent="0.25">
      <c r="A308">
        <v>307</v>
      </c>
      <c r="D308" s="5">
        <v>3</v>
      </c>
      <c r="E308" s="4">
        <v>4</v>
      </c>
    </row>
    <row r="309" spans="1:5" x14ac:dyDescent="0.25">
      <c r="A309">
        <v>308</v>
      </c>
      <c r="D309" s="5">
        <v>3</v>
      </c>
      <c r="E309" s="4">
        <v>4</v>
      </c>
    </row>
    <row r="310" spans="1:5" x14ac:dyDescent="0.25">
      <c r="A310">
        <v>309</v>
      </c>
      <c r="D310" s="5">
        <v>3</v>
      </c>
      <c r="E310" s="4">
        <v>4</v>
      </c>
    </row>
    <row r="311" spans="1:5" x14ac:dyDescent="0.25">
      <c r="A311">
        <v>310</v>
      </c>
      <c r="D311" s="5">
        <v>3</v>
      </c>
      <c r="E311" s="4">
        <v>4</v>
      </c>
    </row>
    <row r="312" spans="1:5" x14ac:dyDescent="0.25">
      <c r="A312">
        <v>311</v>
      </c>
      <c r="D312" s="5">
        <v>3</v>
      </c>
      <c r="E312" s="4">
        <v>4</v>
      </c>
    </row>
    <row r="313" spans="1:5" x14ac:dyDescent="0.25">
      <c r="A313">
        <v>312</v>
      </c>
      <c r="D313" s="5">
        <v>3</v>
      </c>
      <c r="E313" s="4">
        <v>4</v>
      </c>
    </row>
    <row r="314" spans="1:5" x14ac:dyDescent="0.25">
      <c r="A314">
        <v>313</v>
      </c>
      <c r="D314" s="5">
        <v>3</v>
      </c>
      <c r="E314" s="4">
        <v>4</v>
      </c>
    </row>
    <row r="315" spans="1:5" x14ac:dyDescent="0.25">
      <c r="A315">
        <v>314</v>
      </c>
      <c r="D315" s="5">
        <v>3</v>
      </c>
      <c r="E315" s="4">
        <v>4</v>
      </c>
    </row>
    <row r="316" spans="1:5" x14ac:dyDescent="0.25">
      <c r="A316">
        <v>315</v>
      </c>
    </row>
    <row r="317" spans="1:5" x14ac:dyDescent="0.25">
      <c r="A317">
        <v>316</v>
      </c>
    </row>
    <row r="318" spans="1:5" x14ac:dyDescent="0.25">
      <c r="A318">
        <v>317</v>
      </c>
    </row>
    <row r="319" spans="1:5" x14ac:dyDescent="0.25">
      <c r="A319">
        <v>318</v>
      </c>
    </row>
    <row r="320" spans="1:5" x14ac:dyDescent="0.25">
      <c r="A320">
        <v>319</v>
      </c>
      <c r="B320" s="3">
        <v>1</v>
      </c>
    </row>
    <row r="321" spans="1:5" x14ac:dyDescent="0.25">
      <c r="A321">
        <v>320</v>
      </c>
      <c r="B321" s="3">
        <v>1</v>
      </c>
    </row>
    <row r="322" spans="1:5" x14ac:dyDescent="0.25">
      <c r="A322">
        <v>321</v>
      </c>
      <c r="B322" s="3">
        <v>1</v>
      </c>
      <c r="C322" s="2">
        <v>2</v>
      </c>
    </row>
    <row r="323" spans="1:5" x14ac:dyDescent="0.25">
      <c r="A323">
        <v>322</v>
      </c>
      <c r="B323" s="3">
        <v>1</v>
      </c>
      <c r="C323" s="2">
        <v>2</v>
      </c>
    </row>
    <row r="324" spans="1:5" x14ac:dyDescent="0.25">
      <c r="A324">
        <v>323</v>
      </c>
      <c r="B324" s="3">
        <v>1</v>
      </c>
      <c r="C324" s="2">
        <v>2</v>
      </c>
    </row>
    <row r="325" spans="1:5" x14ac:dyDescent="0.25">
      <c r="A325">
        <v>324</v>
      </c>
      <c r="B325" s="3">
        <v>1</v>
      </c>
      <c r="C325" s="2">
        <v>2</v>
      </c>
    </row>
    <row r="326" spans="1:5" x14ac:dyDescent="0.25">
      <c r="A326">
        <v>325</v>
      </c>
      <c r="B326" s="3">
        <v>1</v>
      </c>
      <c r="C326" s="2">
        <v>2</v>
      </c>
    </row>
    <row r="327" spans="1:5" x14ac:dyDescent="0.25">
      <c r="A327">
        <v>326</v>
      </c>
      <c r="B327" s="3">
        <v>1</v>
      </c>
      <c r="C327" s="2">
        <v>2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</row>
    <row r="330" spans="1:5" x14ac:dyDescent="0.25">
      <c r="A330">
        <v>329</v>
      </c>
      <c r="D330" s="5">
        <v>3</v>
      </c>
      <c r="E330" s="4">
        <v>4</v>
      </c>
    </row>
    <row r="331" spans="1:5" x14ac:dyDescent="0.25">
      <c r="A331">
        <v>330</v>
      </c>
      <c r="D331" s="5">
        <v>3</v>
      </c>
      <c r="E331" s="4">
        <v>4</v>
      </c>
    </row>
    <row r="332" spans="1:5" x14ac:dyDescent="0.25">
      <c r="A332">
        <v>331</v>
      </c>
      <c r="D332" s="5">
        <v>3</v>
      </c>
      <c r="E332" s="4">
        <v>4</v>
      </c>
    </row>
    <row r="333" spans="1:5" x14ac:dyDescent="0.25">
      <c r="A333">
        <v>332</v>
      </c>
      <c r="D333" s="5">
        <v>3</v>
      </c>
      <c r="E333" s="4">
        <v>4</v>
      </c>
    </row>
    <row r="334" spans="1:5" x14ac:dyDescent="0.25">
      <c r="A334">
        <v>333</v>
      </c>
      <c r="D334" s="5">
        <v>3</v>
      </c>
      <c r="E334" s="4">
        <v>4</v>
      </c>
    </row>
    <row r="335" spans="1:5" x14ac:dyDescent="0.25">
      <c r="A335">
        <v>334</v>
      </c>
      <c r="D335" s="5">
        <v>3</v>
      </c>
      <c r="E335" s="4">
        <v>4</v>
      </c>
    </row>
    <row r="336" spans="1:5" x14ac:dyDescent="0.25">
      <c r="A336">
        <v>335</v>
      </c>
      <c r="D336" s="5">
        <v>3</v>
      </c>
      <c r="E336" s="4">
        <v>4</v>
      </c>
    </row>
    <row r="337" spans="1:5" x14ac:dyDescent="0.25">
      <c r="A337">
        <v>336</v>
      </c>
      <c r="D337" s="5">
        <v>3</v>
      </c>
      <c r="E337" s="4">
        <v>4</v>
      </c>
    </row>
    <row r="338" spans="1:5" x14ac:dyDescent="0.25">
      <c r="A338">
        <v>337</v>
      </c>
      <c r="D338" s="5">
        <v>3</v>
      </c>
      <c r="E338" s="4">
        <v>4</v>
      </c>
    </row>
    <row r="339" spans="1:5" x14ac:dyDescent="0.25">
      <c r="A339">
        <v>338</v>
      </c>
      <c r="B339" s="3">
        <v>1</v>
      </c>
      <c r="E339" s="4">
        <v>4</v>
      </c>
    </row>
    <row r="340" spans="1:5" x14ac:dyDescent="0.25">
      <c r="A340">
        <v>339</v>
      </c>
      <c r="B340" s="3">
        <v>1</v>
      </c>
    </row>
    <row r="341" spans="1:5" x14ac:dyDescent="0.25">
      <c r="A341">
        <v>340</v>
      </c>
      <c r="B341" s="3">
        <v>1</v>
      </c>
    </row>
    <row r="342" spans="1:5" x14ac:dyDescent="0.25">
      <c r="A342">
        <v>341</v>
      </c>
      <c r="B342" s="3">
        <v>1</v>
      </c>
    </row>
    <row r="343" spans="1:5" x14ac:dyDescent="0.25">
      <c r="A343">
        <v>342</v>
      </c>
      <c r="B343" s="3">
        <v>1</v>
      </c>
      <c r="C343" s="2">
        <v>2</v>
      </c>
    </row>
    <row r="344" spans="1:5" x14ac:dyDescent="0.25">
      <c r="A344">
        <v>343</v>
      </c>
      <c r="B344" s="3">
        <v>1</v>
      </c>
      <c r="C344" s="2">
        <v>2</v>
      </c>
    </row>
    <row r="345" spans="1:5" x14ac:dyDescent="0.25">
      <c r="A345">
        <v>344</v>
      </c>
      <c r="B345" s="3">
        <v>1</v>
      </c>
      <c r="C345" s="2">
        <v>2</v>
      </c>
    </row>
    <row r="346" spans="1:5" x14ac:dyDescent="0.25">
      <c r="A346">
        <v>345</v>
      </c>
      <c r="B346" s="3">
        <v>1</v>
      </c>
      <c r="C346" s="2">
        <v>2</v>
      </c>
    </row>
    <row r="347" spans="1:5" x14ac:dyDescent="0.25">
      <c r="A347">
        <v>346</v>
      </c>
      <c r="C347" s="2">
        <v>2</v>
      </c>
    </row>
    <row r="348" spans="1:5" x14ac:dyDescent="0.25">
      <c r="A348">
        <v>347</v>
      </c>
      <c r="C348" s="2">
        <v>2</v>
      </c>
    </row>
    <row r="349" spans="1:5" x14ac:dyDescent="0.25">
      <c r="A349">
        <v>348</v>
      </c>
      <c r="C349" s="2">
        <v>2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</row>
    <row r="352" spans="1:5" x14ac:dyDescent="0.25">
      <c r="A352">
        <v>351</v>
      </c>
      <c r="D352" s="5">
        <v>3</v>
      </c>
      <c r="E352" s="4">
        <v>4</v>
      </c>
    </row>
    <row r="353" spans="1:5" x14ac:dyDescent="0.25">
      <c r="A353">
        <v>352</v>
      </c>
      <c r="D353" s="5">
        <v>3</v>
      </c>
      <c r="E353" s="4">
        <v>4</v>
      </c>
    </row>
    <row r="354" spans="1:5" x14ac:dyDescent="0.25">
      <c r="A354">
        <v>353</v>
      </c>
      <c r="D354" s="5">
        <v>3</v>
      </c>
      <c r="E354" s="4">
        <v>4</v>
      </c>
    </row>
    <row r="355" spans="1:5" x14ac:dyDescent="0.25">
      <c r="A355">
        <v>354</v>
      </c>
      <c r="D355" s="5">
        <v>3</v>
      </c>
      <c r="E355" s="4">
        <v>4</v>
      </c>
    </row>
    <row r="356" spans="1:5" x14ac:dyDescent="0.25">
      <c r="A356">
        <v>355</v>
      </c>
      <c r="D356" s="5">
        <v>3</v>
      </c>
      <c r="E356" s="4">
        <v>4</v>
      </c>
    </row>
    <row r="357" spans="1:5" x14ac:dyDescent="0.25">
      <c r="A357">
        <v>356</v>
      </c>
      <c r="D357" s="5">
        <v>3</v>
      </c>
      <c r="E357" s="4">
        <v>4</v>
      </c>
    </row>
    <row r="358" spans="1:5" x14ac:dyDescent="0.25">
      <c r="A358">
        <v>357</v>
      </c>
      <c r="D358" s="5">
        <v>3</v>
      </c>
      <c r="E358" s="4">
        <v>4</v>
      </c>
    </row>
    <row r="359" spans="1:5" x14ac:dyDescent="0.25">
      <c r="A359">
        <v>358</v>
      </c>
      <c r="D359" s="5">
        <v>3</v>
      </c>
      <c r="E359" s="4">
        <v>4</v>
      </c>
    </row>
    <row r="360" spans="1:5" x14ac:dyDescent="0.25">
      <c r="A360">
        <v>359</v>
      </c>
      <c r="B360" s="3">
        <v>1</v>
      </c>
      <c r="D360" s="5">
        <v>3</v>
      </c>
      <c r="E360" s="4">
        <v>4</v>
      </c>
    </row>
    <row r="361" spans="1:5" x14ac:dyDescent="0.25">
      <c r="A361">
        <v>360</v>
      </c>
      <c r="B361" s="3">
        <v>1</v>
      </c>
      <c r="E361" s="4">
        <v>4</v>
      </c>
    </row>
    <row r="362" spans="1:5" x14ac:dyDescent="0.25">
      <c r="A362">
        <v>361</v>
      </c>
      <c r="B362" s="3">
        <v>1</v>
      </c>
    </row>
    <row r="363" spans="1:5" x14ac:dyDescent="0.25">
      <c r="A363">
        <v>362</v>
      </c>
      <c r="B363" s="3">
        <v>1</v>
      </c>
    </row>
    <row r="364" spans="1:5" x14ac:dyDescent="0.25">
      <c r="A364">
        <v>363</v>
      </c>
      <c r="B364" s="3">
        <v>1</v>
      </c>
      <c r="C364" s="2">
        <v>2</v>
      </c>
    </row>
    <row r="365" spans="1:5" x14ac:dyDescent="0.25">
      <c r="A365">
        <v>364</v>
      </c>
      <c r="B365" s="3">
        <v>1</v>
      </c>
      <c r="C365" s="2">
        <v>2</v>
      </c>
    </row>
    <row r="366" spans="1:5" x14ac:dyDescent="0.25">
      <c r="A366">
        <v>365</v>
      </c>
      <c r="B366" s="3">
        <v>1</v>
      </c>
      <c r="C366" s="2">
        <v>2</v>
      </c>
    </row>
    <row r="367" spans="1:5" x14ac:dyDescent="0.25">
      <c r="A367">
        <v>366</v>
      </c>
      <c r="B367" s="3">
        <v>1</v>
      </c>
      <c r="C367" s="2">
        <v>2</v>
      </c>
    </row>
    <row r="368" spans="1:5" x14ac:dyDescent="0.25">
      <c r="A368">
        <v>367</v>
      </c>
      <c r="C368" s="2">
        <v>2</v>
      </c>
    </row>
    <row r="369" spans="1:5" x14ac:dyDescent="0.25">
      <c r="A369">
        <v>368</v>
      </c>
      <c r="C369" s="2">
        <v>2</v>
      </c>
    </row>
    <row r="370" spans="1:5" x14ac:dyDescent="0.25">
      <c r="A370">
        <v>369</v>
      </c>
      <c r="C370" s="2">
        <v>2</v>
      </c>
    </row>
    <row r="371" spans="1:5" x14ac:dyDescent="0.25">
      <c r="A371">
        <v>370</v>
      </c>
      <c r="C371" s="2">
        <v>2</v>
      </c>
    </row>
    <row r="372" spans="1:5" x14ac:dyDescent="0.25">
      <c r="A372">
        <v>371</v>
      </c>
    </row>
    <row r="373" spans="1:5" x14ac:dyDescent="0.25">
      <c r="A373">
        <v>372</v>
      </c>
    </row>
    <row r="374" spans="1:5" x14ac:dyDescent="0.25">
      <c r="A374">
        <v>373</v>
      </c>
      <c r="D374" s="5">
        <v>3</v>
      </c>
    </row>
    <row r="375" spans="1:5" x14ac:dyDescent="0.25">
      <c r="A375">
        <v>374</v>
      </c>
      <c r="D375" s="5">
        <v>3</v>
      </c>
      <c r="E375" s="4">
        <v>4</v>
      </c>
    </row>
    <row r="376" spans="1:5" x14ac:dyDescent="0.25">
      <c r="A376">
        <v>375</v>
      </c>
      <c r="D376" s="5">
        <v>3</v>
      </c>
      <c r="E376" s="4">
        <v>4</v>
      </c>
    </row>
    <row r="377" spans="1:5" x14ac:dyDescent="0.25">
      <c r="A377">
        <v>376</v>
      </c>
      <c r="D377" s="5">
        <v>3</v>
      </c>
      <c r="E377" s="4">
        <v>4</v>
      </c>
    </row>
    <row r="378" spans="1:5" x14ac:dyDescent="0.25">
      <c r="A378">
        <v>377</v>
      </c>
      <c r="D378" s="5">
        <v>3</v>
      </c>
      <c r="E378" s="4">
        <v>4</v>
      </c>
    </row>
    <row r="379" spans="1:5" x14ac:dyDescent="0.25">
      <c r="A379">
        <v>378</v>
      </c>
      <c r="D379" s="5">
        <v>3</v>
      </c>
      <c r="E379" s="4">
        <v>4</v>
      </c>
    </row>
    <row r="380" spans="1:5" x14ac:dyDescent="0.25">
      <c r="A380">
        <v>379</v>
      </c>
      <c r="B380" s="3">
        <v>1</v>
      </c>
      <c r="D380" s="5">
        <v>3</v>
      </c>
      <c r="E380" s="4">
        <v>4</v>
      </c>
    </row>
    <row r="381" spans="1:5" x14ac:dyDescent="0.25">
      <c r="A381">
        <v>380</v>
      </c>
      <c r="B381" s="3">
        <v>1</v>
      </c>
      <c r="D381" s="5">
        <v>3</v>
      </c>
      <c r="E381" s="4">
        <v>4</v>
      </c>
    </row>
    <row r="382" spans="1:5" x14ac:dyDescent="0.25">
      <c r="A382">
        <v>381</v>
      </c>
      <c r="B382" s="3">
        <v>1</v>
      </c>
      <c r="D382" s="5">
        <v>3</v>
      </c>
      <c r="E382" s="4">
        <v>4</v>
      </c>
    </row>
    <row r="383" spans="1:5" x14ac:dyDescent="0.25">
      <c r="A383">
        <v>382</v>
      </c>
      <c r="B383" s="3">
        <v>1</v>
      </c>
      <c r="C383" s="2">
        <v>2</v>
      </c>
      <c r="D383" s="5">
        <v>3</v>
      </c>
      <c r="E383" s="4">
        <v>4</v>
      </c>
    </row>
    <row r="384" spans="1:5" x14ac:dyDescent="0.25">
      <c r="A384">
        <v>383</v>
      </c>
      <c r="B384" s="3">
        <v>1</v>
      </c>
      <c r="C384" s="2">
        <v>2</v>
      </c>
      <c r="D384" s="5">
        <v>3</v>
      </c>
      <c r="E384" s="4">
        <v>4</v>
      </c>
    </row>
    <row r="385" spans="1:5" x14ac:dyDescent="0.25">
      <c r="A385">
        <v>384</v>
      </c>
      <c r="B385" s="3">
        <v>1</v>
      </c>
      <c r="C385" s="2">
        <v>2</v>
      </c>
      <c r="E385" s="4">
        <v>4</v>
      </c>
    </row>
    <row r="386" spans="1:5" x14ac:dyDescent="0.25">
      <c r="A386">
        <v>385</v>
      </c>
      <c r="B386" s="3">
        <v>1</v>
      </c>
      <c r="C386" s="2">
        <v>2</v>
      </c>
      <c r="E386" s="4">
        <v>4</v>
      </c>
    </row>
    <row r="387" spans="1:5" x14ac:dyDescent="0.25">
      <c r="A387">
        <v>386</v>
      </c>
      <c r="B387" s="3">
        <v>1</v>
      </c>
      <c r="C387" s="2">
        <v>2</v>
      </c>
    </row>
    <row r="388" spans="1:5" x14ac:dyDescent="0.25">
      <c r="A388">
        <v>387</v>
      </c>
      <c r="B388" s="3">
        <v>1</v>
      </c>
      <c r="C388" s="2">
        <v>2</v>
      </c>
    </row>
    <row r="389" spans="1:5" x14ac:dyDescent="0.25">
      <c r="A389">
        <v>388</v>
      </c>
      <c r="B389" s="3">
        <v>1</v>
      </c>
      <c r="C389" s="2">
        <v>2</v>
      </c>
    </row>
    <row r="390" spans="1:5" x14ac:dyDescent="0.25">
      <c r="A390">
        <v>389</v>
      </c>
      <c r="B390" s="3">
        <v>1</v>
      </c>
      <c r="C390" s="2">
        <v>2</v>
      </c>
    </row>
    <row r="391" spans="1:5" x14ac:dyDescent="0.25">
      <c r="A391">
        <v>390</v>
      </c>
      <c r="B391" s="3">
        <v>1</v>
      </c>
      <c r="C391" s="2">
        <v>2</v>
      </c>
    </row>
    <row r="392" spans="1:5" x14ac:dyDescent="0.25">
      <c r="A392">
        <v>391</v>
      </c>
      <c r="B392" s="3">
        <v>1</v>
      </c>
      <c r="C392" s="2">
        <v>2</v>
      </c>
    </row>
    <row r="393" spans="1:5" x14ac:dyDescent="0.25">
      <c r="A393">
        <v>392</v>
      </c>
      <c r="B393" s="3">
        <v>1</v>
      </c>
      <c r="C393" s="2">
        <v>2</v>
      </c>
    </row>
    <row r="394" spans="1:5" x14ac:dyDescent="0.25">
      <c r="A394">
        <v>393</v>
      </c>
      <c r="C394" s="2">
        <v>2</v>
      </c>
    </row>
    <row r="395" spans="1:5" x14ac:dyDescent="0.25">
      <c r="A395">
        <v>394</v>
      </c>
      <c r="C395" s="2">
        <v>2</v>
      </c>
    </row>
    <row r="396" spans="1:5" x14ac:dyDescent="0.25">
      <c r="A396">
        <v>395</v>
      </c>
      <c r="C396" s="2">
        <v>2</v>
      </c>
      <c r="D396" s="5">
        <v>3</v>
      </c>
    </row>
    <row r="397" spans="1:5" x14ac:dyDescent="0.25">
      <c r="A397">
        <v>396</v>
      </c>
      <c r="C397" s="2">
        <v>2</v>
      </c>
      <c r="D397" s="5">
        <v>3</v>
      </c>
    </row>
    <row r="398" spans="1:5" x14ac:dyDescent="0.25">
      <c r="A398">
        <v>397</v>
      </c>
      <c r="D398" s="5">
        <v>3</v>
      </c>
      <c r="E398" s="4">
        <v>4</v>
      </c>
    </row>
    <row r="399" spans="1:5" x14ac:dyDescent="0.25">
      <c r="A399">
        <v>398</v>
      </c>
      <c r="D399" s="5">
        <v>3</v>
      </c>
      <c r="E399" s="4">
        <v>4</v>
      </c>
    </row>
    <row r="400" spans="1:5" x14ac:dyDescent="0.25">
      <c r="A400">
        <v>399</v>
      </c>
      <c r="D400" s="5">
        <v>3</v>
      </c>
      <c r="E400" s="4">
        <v>4</v>
      </c>
    </row>
    <row r="401" spans="1:6" x14ac:dyDescent="0.25">
      <c r="A401">
        <v>400</v>
      </c>
      <c r="D401" s="5">
        <v>3</v>
      </c>
      <c r="E401" s="4">
        <v>4</v>
      </c>
    </row>
    <row r="402" spans="1:6" x14ac:dyDescent="0.25">
      <c r="A402">
        <v>401</v>
      </c>
      <c r="D402" s="5">
        <v>3</v>
      </c>
      <c r="E402" s="4">
        <v>4</v>
      </c>
    </row>
    <row r="403" spans="1:6" x14ac:dyDescent="0.25">
      <c r="A403">
        <v>402</v>
      </c>
      <c r="D403" s="5">
        <v>3</v>
      </c>
      <c r="E403" s="4">
        <v>4</v>
      </c>
    </row>
    <row r="404" spans="1:6" x14ac:dyDescent="0.25">
      <c r="A404">
        <v>403</v>
      </c>
      <c r="D404" s="5">
        <v>3</v>
      </c>
      <c r="E404" s="4">
        <v>4</v>
      </c>
    </row>
    <row r="405" spans="1:6" x14ac:dyDescent="0.25">
      <c r="A405">
        <v>404</v>
      </c>
      <c r="D405" s="5">
        <v>3</v>
      </c>
      <c r="E405" s="4">
        <v>4</v>
      </c>
    </row>
    <row r="406" spans="1:6" x14ac:dyDescent="0.25">
      <c r="A406">
        <v>405</v>
      </c>
      <c r="D406" s="5">
        <v>3</v>
      </c>
      <c r="E406" s="4">
        <v>4</v>
      </c>
    </row>
    <row r="407" spans="1:6" x14ac:dyDescent="0.25">
      <c r="A407">
        <v>406</v>
      </c>
      <c r="B407" s="3">
        <v>1</v>
      </c>
      <c r="D407" s="5">
        <v>3</v>
      </c>
      <c r="E407" s="4">
        <v>4</v>
      </c>
    </row>
    <row r="408" spans="1:6" x14ac:dyDescent="0.25">
      <c r="A408">
        <v>407</v>
      </c>
      <c r="B408" s="3">
        <v>1</v>
      </c>
      <c r="D408" s="5">
        <v>3</v>
      </c>
      <c r="E408" s="4">
        <v>4</v>
      </c>
      <c r="F408" t="s">
        <v>22</v>
      </c>
    </row>
    <row r="409" spans="1:6" x14ac:dyDescent="0.25">
      <c r="A409">
        <v>408</v>
      </c>
    </row>
    <row r="410" spans="1:6" x14ac:dyDescent="0.25">
      <c r="A410">
        <v>409</v>
      </c>
      <c r="F410" t="s">
        <v>22</v>
      </c>
    </row>
    <row r="411" spans="1:6" x14ac:dyDescent="0.25">
      <c r="A411">
        <v>410</v>
      </c>
      <c r="B411" s="3">
        <v>1</v>
      </c>
    </row>
    <row r="412" spans="1:6" x14ac:dyDescent="0.25">
      <c r="A412">
        <v>411</v>
      </c>
      <c r="B412" s="3">
        <v>1</v>
      </c>
    </row>
    <row r="413" spans="1:6" x14ac:dyDescent="0.25">
      <c r="A413">
        <v>412</v>
      </c>
      <c r="B413" s="3">
        <v>1</v>
      </c>
    </row>
    <row r="414" spans="1:6" x14ac:dyDescent="0.25">
      <c r="A414">
        <v>413</v>
      </c>
      <c r="B414" s="3">
        <v>1</v>
      </c>
    </row>
    <row r="415" spans="1:6" x14ac:dyDescent="0.25">
      <c r="A415">
        <v>414</v>
      </c>
      <c r="B415" s="3">
        <v>1</v>
      </c>
      <c r="C415" s="2">
        <v>2</v>
      </c>
    </row>
    <row r="416" spans="1:6" x14ac:dyDescent="0.25">
      <c r="A416">
        <v>415</v>
      </c>
      <c r="B416" s="3">
        <v>1</v>
      </c>
      <c r="C416" s="2">
        <v>2</v>
      </c>
    </row>
    <row r="417" spans="1:5" x14ac:dyDescent="0.25">
      <c r="A417">
        <v>416</v>
      </c>
      <c r="B417" s="3">
        <v>1</v>
      </c>
      <c r="C417" s="2">
        <v>2</v>
      </c>
    </row>
    <row r="418" spans="1:5" x14ac:dyDescent="0.25">
      <c r="A418">
        <v>417</v>
      </c>
      <c r="B418" s="3">
        <v>1</v>
      </c>
      <c r="C418" s="2">
        <v>2</v>
      </c>
    </row>
    <row r="419" spans="1:5" x14ac:dyDescent="0.25">
      <c r="A419">
        <v>418</v>
      </c>
      <c r="B419" s="3">
        <v>1</v>
      </c>
      <c r="C419" s="2">
        <v>2</v>
      </c>
    </row>
    <row r="420" spans="1:5" x14ac:dyDescent="0.25">
      <c r="A420">
        <v>419</v>
      </c>
      <c r="C420" s="2">
        <v>2</v>
      </c>
    </row>
    <row r="421" spans="1:5" x14ac:dyDescent="0.25">
      <c r="A421">
        <v>420</v>
      </c>
      <c r="C421" s="2">
        <v>2</v>
      </c>
      <c r="D421" s="5">
        <v>3</v>
      </c>
    </row>
    <row r="422" spans="1:5" x14ac:dyDescent="0.25">
      <c r="A422">
        <v>421</v>
      </c>
      <c r="C422" s="2">
        <v>2</v>
      </c>
      <c r="D422" s="5">
        <v>3</v>
      </c>
      <c r="E422" s="4">
        <v>4</v>
      </c>
    </row>
    <row r="423" spans="1:5" x14ac:dyDescent="0.25">
      <c r="A423">
        <v>422</v>
      </c>
      <c r="C423" s="2">
        <v>2</v>
      </c>
      <c r="D423" s="5">
        <v>3</v>
      </c>
      <c r="E423" s="4">
        <v>4</v>
      </c>
    </row>
    <row r="424" spans="1:5" x14ac:dyDescent="0.25">
      <c r="A424">
        <v>423</v>
      </c>
      <c r="D424" s="5">
        <v>3</v>
      </c>
      <c r="E424" s="4">
        <v>4</v>
      </c>
    </row>
    <row r="425" spans="1:5" x14ac:dyDescent="0.25">
      <c r="A425">
        <v>424</v>
      </c>
      <c r="D425" s="5">
        <v>3</v>
      </c>
      <c r="E425" s="4">
        <v>4</v>
      </c>
    </row>
    <row r="426" spans="1:5" x14ac:dyDescent="0.25">
      <c r="A426">
        <v>425</v>
      </c>
      <c r="D426" s="5">
        <v>3</v>
      </c>
      <c r="E426" s="4">
        <v>4</v>
      </c>
    </row>
    <row r="427" spans="1:5" x14ac:dyDescent="0.25">
      <c r="A427">
        <v>426</v>
      </c>
      <c r="D427" s="5">
        <v>3</v>
      </c>
      <c r="E427" s="4">
        <v>4</v>
      </c>
    </row>
    <row r="428" spans="1:5" x14ac:dyDescent="0.25">
      <c r="A428">
        <v>427</v>
      </c>
      <c r="D428" s="5">
        <v>3</v>
      </c>
      <c r="E428" s="4">
        <v>4</v>
      </c>
    </row>
    <row r="429" spans="1:5" x14ac:dyDescent="0.25">
      <c r="A429">
        <v>428</v>
      </c>
      <c r="D429" s="5">
        <v>3</v>
      </c>
      <c r="E429" s="4">
        <v>4</v>
      </c>
    </row>
    <row r="430" spans="1:5" x14ac:dyDescent="0.25">
      <c r="A430">
        <v>429</v>
      </c>
      <c r="D430" s="5">
        <v>3</v>
      </c>
      <c r="E430" s="4">
        <v>4</v>
      </c>
    </row>
    <row r="431" spans="1:5" x14ac:dyDescent="0.25">
      <c r="A431">
        <v>430</v>
      </c>
      <c r="E431" s="4">
        <v>4</v>
      </c>
    </row>
    <row r="432" spans="1:5" x14ac:dyDescent="0.25">
      <c r="A432">
        <v>431</v>
      </c>
      <c r="B432" s="3">
        <v>1</v>
      </c>
      <c r="E432" s="4">
        <v>4</v>
      </c>
    </row>
    <row r="433" spans="1:5" x14ac:dyDescent="0.25">
      <c r="A433">
        <v>432</v>
      </c>
      <c r="B433" s="3">
        <v>1</v>
      </c>
    </row>
    <row r="434" spans="1:5" x14ac:dyDescent="0.25">
      <c r="A434">
        <v>433</v>
      </c>
      <c r="B434" s="3">
        <v>1</v>
      </c>
    </row>
    <row r="435" spans="1:5" x14ac:dyDescent="0.25">
      <c r="A435">
        <v>434</v>
      </c>
      <c r="B435" s="3">
        <v>1</v>
      </c>
    </row>
    <row r="436" spans="1:5" x14ac:dyDescent="0.25">
      <c r="A436">
        <v>435</v>
      </c>
      <c r="B436" s="3">
        <v>1</v>
      </c>
    </row>
    <row r="437" spans="1:5" x14ac:dyDescent="0.25">
      <c r="A437">
        <v>436</v>
      </c>
      <c r="B437" s="3">
        <v>1</v>
      </c>
    </row>
    <row r="438" spans="1:5" x14ac:dyDescent="0.25">
      <c r="A438">
        <v>437</v>
      </c>
      <c r="B438" s="3">
        <v>1</v>
      </c>
      <c r="C438" s="2">
        <v>2</v>
      </c>
    </row>
    <row r="439" spans="1:5" x14ac:dyDescent="0.25">
      <c r="A439">
        <v>438</v>
      </c>
      <c r="B439" s="3">
        <v>1</v>
      </c>
      <c r="C439" s="2">
        <v>2</v>
      </c>
    </row>
    <row r="440" spans="1:5" x14ac:dyDescent="0.25">
      <c r="A440">
        <v>439</v>
      </c>
      <c r="B440" s="3">
        <v>1</v>
      </c>
      <c r="C440" s="2">
        <v>2</v>
      </c>
    </row>
    <row r="441" spans="1:5" x14ac:dyDescent="0.25">
      <c r="A441">
        <v>440</v>
      </c>
      <c r="B441" s="3">
        <v>1</v>
      </c>
      <c r="C441" s="2">
        <v>2</v>
      </c>
    </row>
    <row r="442" spans="1:5" x14ac:dyDescent="0.25">
      <c r="A442">
        <v>441</v>
      </c>
      <c r="C442" s="2">
        <v>2</v>
      </c>
      <c r="D442" s="5">
        <v>3</v>
      </c>
    </row>
    <row r="443" spans="1:5" x14ac:dyDescent="0.25">
      <c r="A443">
        <v>442</v>
      </c>
      <c r="C443" s="2">
        <v>2</v>
      </c>
      <c r="D443" s="5">
        <v>3</v>
      </c>
    </row>
    <row r="444" spans="1:5" x14ac:dyDescent="0.25">
      <c r="A444">
        <v>443</v>
      </c>
      <c r="C444" s="2">
        <v>2</v>
      </c>
      <c r="D444" s="5">
        <v>3</v>
      </c>
      <c r="E444" s="4">
        <v>4</v>
      </c>
    </row>
    <row r="445" spans="1:5" x14ac:dyDescent="0.25">
      <c r="A445">
        <v>444</v>
      </c>
      <c r="C445" s="2">
        <v>2</v>
      </c>
      <c r="D445" s="5">
        <v>3</v>
      </c>
      <c r="E445" s="4">
        <v>4</v>
      </c>
    </row>
    <row r="446" spans="1:5" x14ac:dyDescent="0.25">
      <c r="A446">
        <v>445</v>
      </c>
      <c r="D446" s="5">
        <v>3</v>
      </c>
      <c r="E446" s="4">
        <v>4</v>
      </c>
    </row>
    <row r="447" spans="1:5" x14ac:dyDescent="0.25">
      <c r="A447">
        <v>446</v>
      </c>
      <c r="D447" s="5">
        <v>3</v>
      </c>
      <c r="E447" s="4">
        <v>4</v>
      </c>
    </row>
    <row r="448" spans="1:5" x14ac:dyDescent="0.25">
      <c r="A448">
        <v>447</v>
      </c>
      <c r="D448" s="5">
        <v>3</v>
      </c>
      <c r="E448" s="4">
        <v>4</v>
      </c>
    </row>
    <row r="449" spans="1:5" x14ac:dyDescent="0.25">
      <c r="A449">
        <v>448</v>
      </c>
      <c r="D449" s="5">
        <v>3</v>
      </c>
      <c r="E449" s="4">
        <v>4</v>
      </c>
    </row>
    <row r="450" spans="1:5" x14ac:dyDescent="0.25">
      <c r="A450">
        <v>449</v>
      </c>
      <c r="D450" s="5">
        <v>3</v>
      </c>
      <c r="E450" s="4">
        <v>4</v>
      </c>
    </row>
    <row r="451" spans="1:5" x14ac:dyDescent="0.25">
      <c r="A451">
        <v>450</v>
      </c>
      <c r="D451" s="5">
        <v>3</v>
      </c>
      <c r="E451" s="4">
        <v>4</v>
      </c>
    </row>
    <row r="452" spans="1:5" x14ac:dyDescent="0.25">
      <c r="A452">
        <v>451</v>
      </c>
      <c r="E452" s="4">
        <v>4</v>
      </c>
    </row>
    <row r="453" spans="1:5" x14ac:dyDescent="0.25">
      <c r="A453">
        <v>452</v>
      </c>
      <c r="E453" s="4">
        <v>4</v>
      </c>
    </row>
    <row r="454" spans="1:5" x14ac:dyDescent="0.25">
      <c r="A454">
        <v>453</v>
      </c>
    </row>
    <row r="455" spans="1:5" x14ac:dyDescent="0.25">
      <c r="A455">
        <v>454</v>
      </c>
    </row>
    <row r="456" spans="1:5" x14ac:dyDescent="0.25">
      <c r="A456">
        <v>455</v>
      </c>
      <c r="B456" s="3">
        <v>1</v>
      </c>
    </row>
    <row r="457" spans="1:5" x14ac:dyDescent="0.25">
      <c r="A457">
        <v>456</v>
      </c>
      <c r="B457" s="3">
        <v>1</v>
      </c>
    </row>
    <row r="458" spans="1:5" x14ac:dyDescent="0.25">
      <c r="A458">
        <v>457</v>
      </c>
      <c r="B458" s="3">
        <v>1</v>
      </c>
    </row>
    <row r="459" spans="1:5" x14ac:dyDescent="0.25">
      <c r="A459">
        <v>458</v>
      </c>
      <c r="B459" s="3">
        <v>1</v>
      </c>
    </row>
    <row r="460" spans="1:5" x14ac:dyDescent="0.25">
      <c r="A460">
        <v>459</v>
      </c>
      <c r="B460" s="3">
        <v>1</v>
      </c>
      <c r="C460" s="2">
        <v>2</v>
      </c>
    </row>
    <row r="461" spans="1:5" x14ac:dyDescent="0.25">
      <c r="A461">
        <v>460</v>
      </c>
      <c r="B461" s="3">
        <v>1</v>
      </c>
      <c r="C461" s="2">
        <v>2</v>
      </c>
    </row>
    <row r="462" spans="1:5" x14ac:dyDescent="0.25">
      <c r="A462">
        <v>461</v>
      </c>
      <c r="B462" s="3">
        <v>1</v>
      </c>
      <c r="C462" s="2">
        <v>2</v>
      </c>
    </row>
    <row r="463" spans="1:5" x14ac:dyDescent="0.25">
      <c r="A463">
        <v>462</v>
      </c>
      <c r="B463" s="3">
        <v>1</v>
      </c>
      <c r="C463" s="2">
        <v>2</v>
      </c>
    </row>
    <row r="464" spans="1:5" x14ac:dyDescent="0.25">
      <c r="A464">
        <v>463</v>
      </c>
      <c r="B464" s="3">
        <v>1</v>
      </c>
      <c r="C464" s="2">
        <v>2</v>
      </c>
    </row>
    <row r="465" spans="1:5" x14ac:dyDescent="0.25">
      <c r="A465">
        <v>464</v>
      </c>
      <c r="C465" s="2">
        <v>2</v>
      </c>
      <c r="D465" s="5">
        <v>3</v>
      </c>
    </row>
    <row r="466" spans="1:5" x14ac:dyDescent="0.25">
      <c r="A466">
        <v>465</v>
      </c>
      <c r="C466" s="2">
        <v>2</v>
      </c>
      <c r="D466" s="5">
        <v>3</v>
      </c>
    </row>
    <row r="467" spans="1:5" x14ac:dyDescent="0.25">
      <c r="A467">
        <v>466</v>
      </c>
      <c r="C467" s="2">
        <v>2</v>
      </c>
      <c r="D467" s="5">
        <v>3</v>
      </c>
      <c r="E467" s="4">
        <v>4</v>
      </c>
    </row>
    <row r="468" spans="1:5" x14ac:dyDescent="0.25">
      <c r="A468">
        <v>467</v>
      </c>
      <c r="D468" s="5">
        <v>3</v>
      </c>
      <c r="E468" s="4">
        <v>4</v>
      </c>
    </row>
    <row r="469" spans="1:5" x14ac:dyDescent="0.25">
      <c r="A469">
        <v>468</v>
      </c>
      <c r="D469" s="5">
        <v>3</v>
      </c>
      <c r="E469" s="4">
        <v>4</v>
      </c>
    </row>
    <row r="470" spans="1:5" x14ac:dyDescent="0.25">
      <c r="A470">
        <v>469</v>
      </c>
      <c r="D470" s="5">
        <v>3</v>
      </c>
      <c r="E470" s="4">
        <v>4</v>
      </c>
    </row>
    <row r="471" spans="1:5" x14ac:dyDescent="0.25">
      <c r="A471">
        <v>470</v>
      </c>
      <c r="D471" s="5">
        <v>3</v>
      </c>
      <c r="E471" s="4">
        <v>4</v>
      </c>
    </row>
    <row r="472" spans="1:5" x14ac:dyDescent="0.25">
      <c r="A472">
        <v>471</v>
      </c>
      <c r="D472" s="5">
        <v>3</v>
      </c>
      <c r="E472" s="4">
        <v>4</v>
      </c>
    </row>
    <row r="473" spans="1:5" x14ac:dyDescent="0.25">
      <c r="A473">
        <v>472</v>
      </c>
      <c r="D473" s="5">
        <v>3</v>
      </c>
      <c r="E473" s="4">
        <v>4</v>
      </c>
    </row>
    <row r="474" spans="1:5" x14ac:dyDescent="0.25">
      <c r="A474">
        <v>473</v>
      </c>
      <c r="D474" s="5">
        <v>3</v>
      </c>
      <c r="E474" s="4">
        <v>4</v>
      </c>
    </row>
    <row r="475" spans="1:5" x14ac:dyDescent="0.25">
      <c r="A475">
        <v>474</v>
      </c>
      <c r="E475" s="4">
        <v>4</v>
      </c>
    </row>
    <row r="476" spans="1:5" x14ac:dyDescent="0.25">
      <c r="A476">
        <v>475</v>
      </c>
      <c r="E476" s="4">
        <v>4</v>
      </c>
    </row>
    <row r="477" spans="1:5" x14ac:dyDescent="0.25">
      <c r="A477">
        <v>476</v>
      </c>
      <c r="B477" s="3">
        <v>1</v>
      </c>
    </row>
    <row r="478" spans="1:5" x14ac:dyDescent="0.25">
      <c r="A478">
        <v>477</v>
      </c>
      <c r="B478" s="3">
        <v>1</v>
      </c>
    </row>
    <row r="479" spans="1:5" x14ac:dyDescent="0.25">
      <c r="A479">
        <v>478</v>
      </c>
      <c r="B479" s="3">
        <v>1</v>
      </c>
    </row>
    <row r="480" spans="1:5" x14ac:dyDescent="0.25">
      <c r="A480">
        <v>479</v>
      </c>
      <c r="B480" s="3">
        <v>1</v>
      </c>
    </row>
    <row r="481" spans="1:5" x14ac:dyDescent="0.25">
      <c r="A481">
        <v>480</v>
      </c>
      <c r="B481" s="3">
        <v>1</v>
      </c>
      <c r="C481" s="2">
        <v>2</v>
      </c>
    </row>
    <row r="482" spans="1:5" x14ac:dyDescent="0.25">
      <c r="A482">
        <v>481</v>
      </c>
      <c r="B482" s="3">
        <v>1</v>
      </c>
      <c r="C482" s="2">
        <v>2</v>
      </c>
    </row>
    <row r="483" spans="1:5" x14ac:dyDescent="0.25">
      <c r="A483">
        <v>482</v>
      </c>
      <c r="B483" s="3">
        <v>1</v>
      </c>
      <c r="C483" s="2">
        <v>2</v>
      </c>
    </row>
    <row r="484" spans="1:5" x14ac:dyDescent="0.25">
      <c r="A484">
        <v>483</v>
      </c>
      <c r="B484" s="3">
        <v>1</v>
      </c>
      <c r="C484" s="2">
        <v>2</v>
      </c>
    </row>
    <row r="485" spans="1:5" x14ac:dyDescent="0.25">
      <c r="A485">
        <v>484</v>
      </c>
      <c r="C485" s="2">
        <v>2</v>
      </c>
    </row>
    <row r="486" spans="1:5" x14ac:dyDescent="0.25">
      <c r="A486">
        <v>485</v>
      </c>
      <c r="C486" s="2">
        <v>2</v>
      </c>
    </row>
    <row r="487" spans="1:5" x14ac:dyDescent="0.25">
      <c r="A487">
        <v>486</v>
      </c>
      <c r="C487" s="2">
        <v>2</v>
      </c>
      <c r="D487" s="5">
        <v>3</v>
      </c>
    </row>
    <row r="488" spans="1:5" x14ac:dyDescent="0.25">
      <c r="A488">
        <v>487</v>
      </c>
      <c r="C488" s="2">
        <v>2</v>
      </c>
      <c r="D488" s="5">
        <v>3</v>
      </c>
    </row>
    <row r="489" spans="1:5" x14ac:dyDescent="0.25">
      <c r="A489">
        <v>488</v>
      </c>
      <c r="C489" s="2">
        <v>2</v>
      </c>
      <c r="D489" s="5">
        <v>3</v>
      </c>
      <c r="E489" s="4">
        <v>4</v>
      </c>
    </row>
    <row r="490" spans="1:5" x14ac:dyDescent="0.25">
      <c r="A490">
        <v>489</v>
      </c>
      <c r="D490" s="5">
        <v>3</v>
      </c>
      <c r="E490" s="4">
        <v>4</v>
      </c>
    </row>
    <row r="491" spans="1:5" x14ac:dyDescent="0.25">
      <c r="A491">
        <v>490</v>
      </c>
      <c r="D491" s="5">
        <v>3</v>
      </c>
      <c r="E491" s="4">
        <v>4</v>
      </c>
    </row>
    <row r="492" spans="1:5" x14ac:dyDescent="0.25">
      <c r="A492">
        <v>491</v>
      </c>
      <c r="D492" s="5">
        <v>3</v>
      </c>
      <c r="E492" s="4">
        <v>4</v>
      </c>
    </row>
    <row r="493" spans="1:5" x14ac:dyDescent="0.25">
      <c r="A493">
        <v>492</v>
      </c>
      <c r="D493" s="5">
        <v>3</v>
      </c>
      <c r="E493" s="4">
        <v>4</v>
      </c>
    </row>
    <row r="494" spans="1:5" x14ac:dyDescent="0.25">
      <c r="A494">
        <v>493</v>
      </c>
      <c r="D494" s="5">
        <v>3</v>
      </c>
      <c r="E494" s="4">
        <v>4</v>
      </c>
    </row>
    <row r="495" spans="1:5" x14ac:dyDescent="0.25">
      <c r="A495">
        <v>494</v>
      </c>
      <c r="D495" s="5">
        <v>3</v>
      </c>
      <c r="E495" s="4">
        <v>4</v>
      </c>
    </row>
    <row r="496" spans="1:5" x14ac:dyDescent="0.25">
      <c r="A496">
        <v>495</v>
      </c>
      <c r="E496" s="4">
        <v>4</v>
      </c>
    </row>
    <row r="497" spans="1:5" x14ac:dyDescent="0.25">
      <c r="A497">
        <v>496</v>
      </c>
      <c r="B497" s="3">
        <v>1</v>
      </c>
      <c r="E497" s="4">
        <v>4</v>
      </c>
    </row>
    <row r="498" spans="1:5" x14ac:dyDescent="0.25">
      <c r="A498">
        <v>497</v>
      </c>
      <c r="B498" s="3">
        <v>1</v>
      </c>
      <c r="E498" s="4">
        <v>4</v>
      </c>
    </row>
    <row r="499" spans="1:5" x14ac:dyDescent="0.25">
      <c r="A499">
        <v>498</v>
      </c>
      <c r="B499" s="3">
        <v>1</v>
      </c>
    </row>
    <row r="500" spans="1:5" x14ac:dyDescent="0.25">
      <c r="A500">
        <v>499</v>
      </c>
      <c r="B500" s="3">
        <v>1</v>
      </c>
    </row>
    <row r="501" spans="1:5" x14ac:dyDescent="0.25">
      <c r="A501">
        <v>500</v>
      </c>
      <c r="B501" s="3">
        <v>1</v>
      </c>
    </row>
    <row r="502" spans="1:5" x14ac:dyDescent="0.25">
      <c r="A502">
        <v>501</v>
      </c>
      <c r="B502" s="3">
        <v>1</v>
      </c>
    </row>
    <row r="503" spans="1:5" x14ac:dyDescent="0.25">
      <c r="A503">
        <v>502</v>
      </c>
      <c r="B503" s="3">
        <v>1</v>
      </c>
      <c r="C503" s="2">
        <v>2</v>
      </c>
    </row>
    <row r="504" spans="1:5" x14ac:dyDescent="0.25">
      <c r="A504">
        <v>503</v>
      </c>
      <c r="B504" s="3">
        <v>1</v>
      </c>
      <c r="C504" s="2">
        <v>2</v>
      </c>
    </row>
    <row r="505" spans="1:5" x14ac:dyDescent="0.25">
      <c r="A505">
        <v>504</v>
      </c>
      <c r="B505" s="3">
        <v>1</v>
      </c>
      <c r="C505" s="2">
        <v>2</v>
      </c>
    </row>
    <row r="506" spans="1:5" x14ac:dyDescent="0.25">
      <c r="A506">
        <v>505</v>
      </c>
      <c r="C506" s="2">
        <v>2</v>
      </c>
    </row>
    <row r="507" spans="1:5" x14ac:dyDescent="0.25">
      <c r="A507">
        <v>506</v>
      </c>
      <c r="C507" s="2">
        <v>2</v>
      </c>
    </row>
    <row r="508" spans="1:5" x14ac:dyDescent="0.25">
      <c r="A508">
        <v>507</v>
      </c>
      <c r="C508" s="2">
        <v>2</v>
      </c>
      <c r="D508" s="5">
        <v>3</v>
      </c>
    </row>
    <row r="509" spans="1:5" x14ac:dyDescent="0.25">
      <c r="A509">
        <v>508</v>
      </c>
      <c r="C509" s="2">
        <v>2</v>
      </c>
      <c r="D509" s="5">
        <v>3</v>
      </c>
    </row>
    <row r="510" spans="1:5" x14ac:dyDescent="0.25">
      <c r="A510">
        <v>509</v>
      </c>
      <c r="D510" s="5">
        <v>3</v>
      </c>
    </row>
    <row r="511" spans="1:5" x14ac:dyDescent="0.25">
      <c r="A511">
        <v>510</v>
      </c>
      <c r="D511" s="5">
        <v>3</v>
      </c>
      <c r="E511" s="4">
        <v>4</v>
      </c>
    </row>
    <row r="512" spans="1:5" x14ac:dyDescent="0.25">
      <c r="A512">
        <v>511</v>
      </c>
      <c r="D512" s="5">
        <v>3</v>
      </c>
      <c r="E512" s="4">
        <v>4</v>
      </c>
    </row>
    <row r="513" spans="1:5" x14ac:dyDescent="0.25">
      <c r="A513">
        <v>512</v>
      </c>
      <c r="D513" s="5">
        <v>3</v>
      </c>
      <c r="E513" s="4">
        <v>4</v>
      </c>
    </row>
    <row r="514" spans="1:5" x14ac:dyDescent="0.25">
      <c r="A514">
        <v>513</v>
      </c>
      <c r="D514" s="5">
        <v>3</v>
      </c>
      <c r="E514" s="4">
        <v>4</v>
      </c>
    </row>
    <row r="515" spans="1:5" x14ac:dyDescent="0.25">
      <c r="A515">
        <v>514</v>
      </c>
      <c r="D515" s="5">
        <v>3</v>
      </c>
      <c r="E515" s="4">
        <v>4</v>
      </c>
    </row>
    <row r="516" spans="1:5" x14ac:dyDescent="0.25">
      <c r="A516">
        <v>515</v>
      </c>
      <c r="D516" s="5">
        <v>3</v>
      </c>
      <c r="E516" s="4">
        <v>4</v>
      </c>
    </row>
    <row r="517" spans="1:5" x14ac:dyDescent="0.25">
      <c r="A517">
        <v>516</v>
      </c>
      <c r="D517" s="5">
        <v>3</v>
      </c>
      <c r="E517" s="4">
        <v>4</v>
      </c>
    </row>
    <row r="518" spans="1:5" x14ac:dyDescent="0.25">
      <c r="A518">
        <v>517</v>
      </c>
      <c r="E518" s="4">
        <v>4</v>
      </c>
    </row>
    <row r="519" spans="1:5" x14ac:dyDescent="0.25">
      <c r="A519">
        <v>518</v>
      </c>
      <c r="B519" s="3">
        <v>1</v>
      </c>
      <c r="E519" s="4">
        <v>4</v>
      </c>
    </row>
    <row r="520" spans="1:5" x14ac:dyDescent="0.25">
      <c r="A520">
        <v>519</v>
      </c>
      <c r="B520" s="3">
        <v>1</v>
      </c>
    </row>
    <row r="521" spans="1:5" x14ac:dyDescent="0.25">
      <c r="A521">
        <v>520</v>
      </c>
      <c r="B521" s="3">
        <v>1</v>
      </c>
    </row>
    <row r="522" spans="1:5" x14ac:dyDescent="0.25">
      <c r="A522">
        <v>521</v>
      </c>
      <c r="B522" s="3">
        <v>1</v>
      </c>
    </row>
    <row r="523" spans="1:5" x14ac:dyDescent="0.25">
      <c r="A523">
        <v>522</v>
      </c>
      <c r="B523" s="3">
        <v>1</v>
      </c>
    </row>
    <row r="524" spans="1:5" x14ac:dyDescent="0.25">
      <c r="A524">
        <v>523</v>
      </c>
      <c r="B524" s="3">
        <v>1</v>
      </c>
      <c r="C524" s="2">
        <v>2</v>
      </c>
    </row>
    <row r="525" spans="1:5" x14ac:dyDescent="0.25">
      <c r="A525">
        <v>524</v>
      </c>
      <c r="B525" s="3">
        <v>1</v>
      </c>
      <c r="C525" s="2">
        <v>2</v>
      </c>
    </row>
    <row r="526" spans="1:5" x14ac:dyDescent="0.25">
      <c r="A526">
        <v>525</v>
      </c>
      <c r="B526" s="3">
        <v>1</v>
      </c>
      <c r="C526" s="2">
        <v>2</v>
      </c>
    </row>
    <row r="527" spans="1:5" x14ac:dyDescent="0.25">
      <c r="A527">
        <v>526</v>
      </c>
      <c r="B527" s="3">
        <v>1</v>
      </c>
      <c r="C527" s="2">
        <v>2</v>
      </c>
    </row>
    <row r="528" spans="1:5" x14ac:dyDescent="0.25">
      <c r="A528">
        <v>527</v>
      </c>
      <c r="C528" s="2">
        <v>2</v>
      </c>
    </row>
    <row r="529" spans="1:5" x14ac:dyDescent="0.25">
      <c r="A529">
        <v>528</v>
      </c>
      <c r="C529" s="2">
        <v>2</v>
      </c>
    </row>
    <row r="530" spans="1:5" x14ac:dyDescent="0.25">
      <c r="A530">
        <v>529</v>
      </c>
      <c r="C530" s="2">
        <v>2</v>
      </c>
    </row>
    <row r="531" spans="1:5" x14ac:dyDescent="0.25">
      <c r="A531">
        <v>530</v>
      </c>
      <c r="C531" s="2">
        <v>2</v>
      </c>
      <c r="D531" s="5">
        <v>3</v>
      </c>
    </row>
    <row r="532" spans="1:5" x14ac:dyDescent="0.25">
      <c r="A532">
        <v>531</v>
      </c>
      <c r="C532" s="2">
        <v>2</v>
      </c>
      <c r="D532" s="5">
        <v>3</v>
      </c>
    </row>
    <row r="533" spans="1:5" x14ac:dyDescent="0.25">
      <c r="A533">
        <v>532</v>
      </c>
      <c r="D533" s="5">
        <v>3</v>
      </c>
      <c r="E533" s="4">
        <v>4</v>
      </c>
    </row>
    <row r="534" spans="1:5" x14ac:dyDescent="0.25">
      <c r="A534">
        <v>533</v>
      </c>
      <c r="D534" s="5">
        <v>3</v>
      </c>
      <c r="E534" s="4">
        <v>4</v>
      </c>
    </row>
    <row r="535" spans="1:5" x14ac:dyDescent="0.25">
      <c r="A535">
        <v>534</v>
      </c>
      <c r="D535" s="5">
        <v>3</v>
      </c>
      <c r="E535" s="4">
        <v>4</v>
      </c>
    </row>
    <row r="536" spans="1:5" x14ac:dyDescent="0.25">
      <c r="A536">
        <v>535</v>
      </c>
      <c r="D536" s="5">
        <v>3</v>
      </c>
      <c r="E536" s="4">
        <v>4</v>
      </c>
    </row>
    <row r="537" spans="1:5" x14ac:dyDescent="0.25">
      <c r="A537">
        <v>536</v>
      </c>
      <c r="D537" s="5">
        <v>3</v>
      </c>
      <c r="E537" s="4">
        <v>4</v>
      </c>
    </row>
    <row r="538" spans="1:5" x14ac:dyDescent="0.25">
      <c r="A538">
        <v>537</v>
      </c>
      <c r="D538" s="5">
        <v>3</v>
      </c>
      <c r="E538" s="4">
        <v>4</v>
      </c>
    </row>
    <row r="539" spans="1:5" x14ac:dyDescent="0.25">
      <c r="A539">
        <v>538</v>
      </c>
      <c r="D539" s="5">
        <v>3</v>
      </c>
      <c r="E539" s="4">
        <v>4</v>
      </c>
    </row>
    <row r="540" spans="1:5" x14ac:dyDescent="0.25">
      <c r="A540">
        <v>539</v>
      </c>
      <c r="D540" s="5">
        <v>3</v>
      </c>
      <c r="E540" s="4">
        <v>4</v>
      </c>
    </row>
    <row r="541" spans="1:5" x14ac:dyDescent="0.25">
      <c r="A541">
        <v>540</v>
      </c>
      <c r="E541" s="4">
        <v>4</v>
      </c>
    </row>
    <row r="542" spans="1:5" x14ac:dyDescent="0.25">
      <c r="A542">
        <v>541</v>
      </c>
      <c r="E542" s="4">
        <v>4</v>
      </c>
    </row>
    <row r="543" spans="1:5" x14ac:dyDescent="0.25">
      <c r="A543">
        <v>542</v>
      </c>
      <c r="B543" s="3">
        <v>1</v>
      </c>
    </row>
    <row r="544" spans="1:5" x14ac:dyDescent="0.25">
      <c r="A544">
        <v>543</v>
      </c>
      <c r="B544" s="3">
        <v>1</v>
      </c>
    </row>
    <row r="545" spans="1:5" x14ac:dyDescent="0.25">
      <c r="A545">
        <v>544</v>
      </c>
      <c r="B545" s="3">
        <v>1</v>
      </c>
    </row>
    <row r="546" spans="1:5" x14ac:dyDescent="0.25">
      <c r="A546">
        <v>545</v>
      </c>
      <c r="B546" s="3">
        <v>1</v>
      </c>
      <c r="C546" s="2">
        <v>2</v>
      </c>
    </row>
    <row r="547" spans="1:5" x14ac:dyDescent="0.25">
      <c r="A547">
        <v>546</v>
      </c>
      <c r="B547" s="3">
        <v>1</v>
      </c>
      <c r="C547" s="2">
        <v>2</v>
      </c>
    </row>
    <row r="548" spans="1:5" x14ac:dyDescent="0.25">
      <c r="A548">
        <v>547</v>
      </c>
      <c r="B548" s="3">
        <v>1</v>
      </c>
      <c r="C548" s="2">
        <v>2</v>
      </c>
    </row>
    <row r="549" spans="1:5" x14ac:dyDescent="0.25">
      <c r="A549">
        <v>548</v>
      </c>
      <c r="B549" s="3">
        <v>1</v>
      </c>
      <c r="C549" s="2">
        <v>2</v>
      </c>
    </row>
    <row r="550" spans="1:5" x14ac:dyDescent="0.25">
      <c r="A550">
        <v>549</v>
      </c>
      <c r="B550" s="3">
        <v>1</v>
      </c>
      <c r="C550" s="2">
        <v>2</v>
      </c>
    </row>
    <row r="551" spans="1:5" x14ac:dyDescent="0.25">
      <c r="A551">
        <v>550</v>
      </c>
      <c r="B551" s="3">
        <v>1</v>
      </c>
      <c r="C551" s="2">
        <v>2</v>
      </c>
    </row>
    <row r="552" spans="1:5" x14ac:dyDescent="0.25">
      <c r="A552">
        <v>551</v>
      </c>
      <c r="C552" s="2">
        <v>2</v>
      </c>
    </row>
    <row r="553" spans="1:5" x14ac:dyDescent="0.25">
      <c r="A553">
        <v>552</v>
      </c>
      <c r="C553" s="2">
        <v>2</v>
      </c>
    </row>
    <row r="554" spans="1:5" x14ac:dyDescent="0.25">
      <c r="A554">
        <v>553</v>
      </c>
      <c r="C554" s="2">
        <v>2</v>
      </c>
      <c r="D554" s="5">
        <v>3</v>
      </c>
    </row>
    <row r="555" spans="1:5" x14ac:dyDescent="0.25">
      <c r="A555">
        <v>554</v>
      </c>
      <c r="D555" s="5">
        <v>3</v>
      </c>
      <c r="E555" s="4">
        <v>4</v>
      </c>
    </row>
    <row r="556" spans="1:5" x14ac:dyDescent="0.25">
      <c r="A556">
        <v>555</v>
      </c>
      <c r="D556" s="5">
        <v>3</v>
      </c>
      <c r="E556" s="4">
        <v>4</v>
      </c>
    </row>
    <row r="557" spans="1:5" x14ac:dyDescent="0.25">
      <c r="A557">
        <v>556</v>
      </c>
      <c r="D557" s="5">
        <v>3</v>
      </c>
      <c r="E557" s="4">
        <v>4</v>
      </c>
    </row>
    <row r="558" spans="1:5" x14ac:dyDescent="0.25">
      <c r="A558">
        <v>557</v>
      </c>
      <c r="D558" s="5">
        <v>3</v>
      </c>
      <c r="E558" s="4">
        <v>4</v>
      </c>
    </row>
    <row r="559" spans="1:5" x14ac:dyDescent="0.25">
      <c r="A559">
        <v>558</v>
      </c>
      <c r="D559" s="5">
        <v>3</v>
      </c>
      <c r="E559" s="4">
        <v>4</v>
      </c>
    </row>
    <row r="560" spans="1:5" x14ac:dyDescent="0.25">
      <c r="A560">
        <v>559</v>
      </c>
      <c r="D560" s="5">
        <v>3</v>
      </c>
      <c r="E560" s="4">
        <v>4</v>
      </c>
    </row>
    <row r="561" spans="1:5" x14ac:dyDescent="0.25">
      <c r="A561">
        <v>560</v>
      </c>
      <c r="D561" s="5">
        <v>3</v>
      </c>
      <c r="E561" s="4">
        <v>4</v>
      </c>
    </row>
    <row r="562" spans="1:5" x14ac:dyDescent="0.25">
      <c r="A562">
        <v>561</v>
      </c>
      <c r="D562" s="5">
        <v>3</v>
      </c>
      <c r="E562" s="4">
        <v>4</v>
      </c>
    </row>
    <row r="563" spans="1:5" x14ac:dyDescent="0.25">
      <c r="A563">
        <v>562</v>
      </c>
      <c r="D563" s="5">
        <v>3</v>
      </c>
      <c r="E563" s="4">
        <v>4</v>
      </c>
    </row>
    <row r="564" spans="1:5" x14ac:dyDescent="0.25">
      <c r="A564">
        <v>563</v>
      </c>
      <c r="B564" s="3">
        <v>1</v>
      </c>
      <c r="E564" s="4">
        <v>4</v>
      </c>
    </row>
    <row r="565" spans="1:5" x14ac:dyDescent="0.25">
      <c r="A565">
        <v>564</v>
      </c>
      <c r="B565" s="3">
        <v>1</v>
      </c>
      <c r="E565" s="4">
        <v>4</v>
      </c>
    </row>
    <row r="566" spans="1:5" x14ac:dyDescent="0.25">
      <c r="A566">
        <v>565</v>
      </c>
      <c r="B566" s="3">
        <v>1</v>
      </c>
    </row>
    <row r="567" spans="1:5" x14ac:dyDescent="0.25">
      <c r="A567">
        <v>566</v>
      </c>
      <c r="B567" s="3">
        <v>1</v>
      </c>
    </row>
    <row r="568" spans="1:5" x14ac:dyDescent="0.25">
      <c r="A568">
        <v>567</v>
      </c>
      <c r="B568" s="3">
        <v>1</v>
      </c>
    </row>
    <row r="569" spans="1:5" x14ac:dyDescent="0.25">
      <c r="A569">
        <v>568</v>
      </c>
      <c r="B569" s="3">
        <v>1</v>
      </c>
      <c r="C569" s="2">
        <v>2</v>
      </c>
    </row>
    <row r="570" spans="1:5" x14ac:dyDescent="0.25">
      <c r="A570">
        <v>569</v>
      </c>
      <c r="B570" s="3">
        <v>1</v>
      </c>
      <c r="C570" s="2">
        <v>2</v>
      </c>
    </row>
    <row r="571" spans="1:5" x14ac:dyDescent="0.25">
      <c r="A571">
        <v>570</v>
      </c>
      <c r="B571" s="3">
        <v>1</v>
      </c>
      <c r="C571" s="2">
        <v>2</v>
      </c>
    </row>
    <row r="572" spans="1:5" x14ac:dyDescent="0.25">
      <c r="A572">
        <v>571</v>
      </c>
      <c r="B572" s="3">
        <v>1</v>
      </c>
      <c r="C572" s="2">
        <v>2</v>
      </c>
    </row>
    <row r="573" spans="1:5" x14ac:dyDescent="0.25">
      <c r="A573">
        <v>572</v>
      </c>
      <c r="C573" s="2">
        <v>2</v>
      </c>
    </row>
    <row r="574" spans="1:5" x14ac:dyDescent="0.25">
      <c r="A574">
        <v>573</v>
      </c>
      <c r="C574" s="2">
        <v>2</v>
      </c>
    </row>
    <row r="575" spans="1:5" x14ac:dyDescent="0.25">
      <c r="A575">
        <v>574</v>
      </c>
      <c r="C575" s="2">
        <v>2</v>
      </c>
    </row>
    <row r="576" spans="1:5" x14ac:dyDescent="0.25">
      <c r="A576">
        <v>575</v>
      </c>
      <c r="C576" s="2">
        <v>2</v>
      </c>
      <c r="D576" s="5">
        <v>3</v>
      </c>
    </row>
    <row r="577" spans="1:5" x14ac:dyDescent="0.25">
      <c r="A577">
        <v>576</v>
      </c>
      <c r="D577" s="5">
        <v>3</v>
      </c>
    </row>
    <row r="578" spans="1:5" x14ac:dyDescent="0.25">
      <c r="A578">
        <v>577</v>
      </c>
      <c r="D578" s="5">
        <v>3</v>
      </c>
      <c r="E578" s="4">
        <v>4</v>
      </c>
    </row>
    <row r="579" spans="1:5" x14ac:dyDescent="0.25">
      <c r="A579">
        <v>578</v>
      </c>
      <c r="D579" s="5">
        <v>3</v>
      </c>
      <c r="E579" s="4">
        <v>4</v>
      </c>
    </row>
    <row r="580" spans="1:5" x14ac:dyDescent="0.25">
      <c r="A580">
        <v>579</v>
      </c>
      <c r="D580" s="5">
        <v>3</v>
      </c>
      <c r="E580" s="4">
        <v>4</v>
      </c>
    </row>
    <row r="581" spans="1:5" x14ac:dyDescent="0.25">
      <c r="A581">
        <v>580</v>
      </c>
      <c r="D581" s="5">
        <v>3</v>
      </c>
      <c r="E581" s="4">
        <v>4</v>
      </c>
    </row>
    <row r="582" spans="1:5" x14ac:dyDescent="0.25">
      <c r="A582">
        <v>581</v>
      </c>
      <c r="D582" s="5">
        <v>3</v>
      </c>
      <c r="E582" s="4">
        <v>4</v>
      </c>
    </row>
    <row r="583" spans="1:5" x14ac:dyDescent="0.25">
      <c r="A583">
        <v>582</v>
      </c>
      <c r="D583" s="5">
        <v>3</v>
      </c>
      <c r="E583" s="4">
        <v>4</v>
      </c>
    </row>
    <row r="584" spans="1:5" x14ac:dyDescent="0.25">
      <c r="A584">
        <v>583</v>
      </c>
      <c r="D584" s="5">
        <v>3</v>
      </c>
      <c r="E584" s="4">
        <v>4</v>
      </c>
    </row>
    <row r="585" spans="1:5" x14ac:dyDescent="0.25">
      <c r="A585">
        <v>584</v>
      </c>
      <c r="B585" s="3">
        <v>1</v>
      </c>
      <c r="D585" s="5">
        <v>3</v>
      </c>
      <c r="E585" s="4">
        <v>4</v>
      </c>
    </row>
    <row r="586" spans="1:5" x14ac:dyDescent="0.25">
      <c r="A586">
        <v>585</v>
      </c>
      <c r="B586" s="3">
        <v>1</v>
      </c>
      <c r="E586" s="4">
        <v>4</v>
      </c>
    </row>
    <row r="587" spans="1:5" x14ac:dyDescent="0.25">
      <c r="A587">
        <v>586</v>
      </c>
      <c r="B587" s="3">
        <v>1</v>
      </c>
      <c r="E587" s="4">
        <v>4</v>
      </c>
    </row>
    <row r="588" spans="1:5" x14ac:dyDescent="0.25">
      <c r="A588">
        <v>587</v>
      </c>
      <c r="B588" s="3">
        <v>1</v>
      </c>
    </row>
    <row r="589" spans="1:5" x14ac:dyDescent="0.25">
      <c r="A589">
        <v>588</v>
      </c>
      <c r="B589" s="3">
        <v>1</v>
      </c>
    </row>
    <row r="590" spans="1:5" x14ac:dyDescent="0.25">
      <c r="A590">
        <v>589</v>
      </c>
      <c r="B590" s="3">
        <v>1</v>
      </c>
      <c r="C590" s="2">
        <v>2</v>
      </c>
    </row>
    <row r="591" spans="1:5" x14ac:dyDescent="0.25">
      <c r="A591">
        <v>590</v>
      </c>
      <c r="B591" s="3">
        <v>1</v>
      </c>
      <c r="C591" s="2">
        <v>2</v>
      </c>
    </row>
    <row r="592" spans="1:5" x14ac:dyDescent="0.25">
      <c r="A592">
        <v>591</v>
      </c>
      <c r="B592" s="3">
        <v>1</v>
      </c>
      <c r="C592" s="2">
        <v>2</v>
      </c>
    </row>
    <row r="593" spans="1:6" x14ac:dyDescent="0.25">
      <c r="A593">
        <v>592</v>
      </c>
      <c r="B593" s="3">
        <v>1</v>
      </c>
      <c r="C593" s="2">
        <v>2</v>
      </c>
    </row>
    <row r="594" spans="1:6" x14ac:dyDescent="0.25">
      <c r="A594">
        <v>593</v>
      </c>
      <c r="B594" s="3">
        <v>1</v>
      </c>
      <c r="C594" s="2">
        <v>2</v>
      </c>
    </row>
    <row r="595" spans="1:6" x14ac:dyDescent="0.25">
      <c r="A595">
        <v>594</v>
      </c>
      <c r="C595" s="2">
        <v>2</v>
      </c>
    </row>
    <row r="596" spans="1:6" x14ac:dyDescent="0.25">
      <c r="A596">
        <v>595</v>
      </c>
      <c r="C596" s="2">
        <v>2</v>
      </c>
    </row>
    <row r="597" spans="1:6" x14ac:dyDescent="0.25">
      <c r="A597">
        <v>596</v>
      </c>
      <c r="C597" s="2">
        <v>2</v>
      </c>
    </row>
    <row r="598" spans="1:6" x14ac:dyDescent="0.25">
      <c r="A598">
        <v>597</v>
      </c>
      <c r="C598" s="2">
        <v>2</v>
      </c>
    </row>
    <row r="599" spans="1:6" x14ac:dyDescent="0.25">
      <c r="A599">
        <v>598</v>
      </c>
      <c r="C599" s="2">
        <v>2</v>
      </c>
      <c r="D599" s="5">
        <v>3</v>
      </c>
    </row>
    <row r="600" spans="1:6" x14ac:dyDescent="0.25">
      <c r="A600">
        <v>599</v>
      </c>
      <c r="D600" s="5">
        <v>3</v>
      </c>
    </row>
    <row r="601" spans="1:6" x14ac:dyDescent="0.25">
      <c r="A601">
        <v>600</v>
      </c>
      <c r="D601" s="5">
        <v>3</v>
      </c>
      <c r="E601" s="4">
        <v>4</v>
      </c>
    </row>
    <row r="602" spans="1:6" x14ac:dyDescent="0.25">
      <c r="A602">
        <v>601</v>
      </c>
      <c r="D602" s="5">
        <v>3</v>
      </c>
      <c r="E602" s="4">
        <v>4</v>
      </c>
    </row>
    <row r="603" spans="1:6" x14ac:dyDescent="0.25">
      <c r="A603">
        <v>602</v>
      </c>
      <c r="D603" s="5">
        <v>3</v>
      </c>
      <c r="E603" s="4">
        <v>4</v>
      </c>
    </row>
    <row r="604" spans="1:6" x14ac:dyDescent="0.25">
      <c r="A604">
        <v>603</v>
      </c>
      <c r="D604" s="5">
        <v>3</v>
      </c>
      <c r="E604" s="4">
        <v>4</v>
      </c>
    </row>
    <row r="605" spans="1:6" x14ac:dyDescent="0.25">
      <c r="A605">
        <v>604</v>
      </c>
      <c r="B605" s="3">
        <v>1</v>
      </c>
      <c r="D605" s="5">
        <v>3</v>
      </c>
      <c r="E605" s="4">
        <v>4</v>
      </c>
    </row>
    <row r="606" spans="1:6" x14ac:dyDescent="0.25">
      <c r="A606">
        <v>605</v>
      </c>
      <c r="B606" s="3">
        <v>1</v>
      </c>
      <c r="D606" s="5">
        <v>3</v>
      </c>
      <c r="E606" s="4">
        <v>4</v>
      </c>
      <c r="F606" t="s">
        <v>22</v>
      </c>
    </row>
    <row r="607" spans="1:6" x14ac:dyDescent="0.25">
      <c r="A607">
        <v>606</v>
      </c>
    </row>
    <row r="608" spans="1:6" x14ac:dyDescent="0.25">
      <c r="A608">
        <v>607</v>
      </c>
    </row>
    <row r="609" spans="1:6" x14ac:dyDescent="0.25">
      <c r="A609">
        <v>608</v>
      </c>
      <c r="F609" t="s">
        <v>22</v>
      </c>
    </row>
    <row r="610" spans="1:6" x14ac:dyDescent="0.25">
      <c r="A610">
        <v>609</v>
      </c>
      <c r="B610" s="3">
        <v>1</v>
      </c>
    </row>
    <row r="611" spans="1:6" x14ac:dyDescent="0.25">
      <c r="A611">
        <v>610</v>
      </c>
      <c r="B611" s="3">
        <v>1</v>
      </c>
    </row>
    <row r="612" spans="1:6" x14ac:dyDescent="0.25">
      <c r="A612">
        <v>611</v>
      </c>
      <c r="B612" s="3">
        <v>1</v>
      </c>
    </row>
    <row r="613" spans="1:6" x14ac:dyDescent="0.25">
      <c r="A613">
        <v>612</v>
      </c>
      <c r="B613" s="3">
        <v>1</v>
      </c>
    </row>
    <row r="614" spans="1:6" x14ac:dyDescent="0.25">
      <c r="A614">
        <v>613</v>
      </c>
      <c r="B614" s="3">
        <v>1</v>
      </c>
    </row>
    <row r="615" spans="1:6" x14ac:dyDescent="0.25">
      <c r="A615">
        <v>614</v>
      </c>
      <c r="B615" s="3">
        <v>1</v>
      </c>
    </row>
    <row r="616" spans="1:6" x14ac:dyDescent="0.25">
      <c r="A616">
        <v>615</v>
      </c>
      <c r="B616" s="3">
        <v>1</v>
      </c>
    </row>
    <row r="617" spans="1:6" x14ac:dyDescent="0.25">
      <c r="A617">
        <v>616</v>
      </c>
      <c r="B617" s="3">
        <v>1</v>
      </c>
    </row>
    <row r="618" spans="1:6" x14ac:dyDescent="0.25">
      <c r="A618">
        <v>617</v>
      </c>
      <c r="B618" s="3">
        <v>1</v>
      </c>
      <c r="C618" s="2">
        <v>2</v>
      </c>
    </row>
    <row r="619" spans="1:6" x14ac:dyDescent="0.25">
      <c r="A619">
        <v>618</v>
      </c>
      <c r="B619" s="3">
        <v>1</v>
      </c>
      <c r="C619" s="2">
        <v>2</v>
      </c>
    </row>
    <row r="620" spans="1:6" x14ac:dyDescent="0.25">
      <c r="A620">
        <v>619</v>
      </c>
      <c r="B620" s="3">
        <v>1</v>
      </c>
      <c r="C620" s="2">
        <v>2</v>
      </c>
    </row>
    <row r="621" spans="1:6" x14ac:dyDescent="0.25">
      <c r="A621">
        <v>620</v>
      </c>
      <c r="B621" s="3">
        <v>1</v>
      </c>
      <c r="C621" s="2">
        <v>2</v>
      </c>
    </row>
    <row r="622" spans="1:6" x14ac:dyDescent="0.25">
      <c r="A622">
        <v>621</v>
      </c>
      <c r="B622" s="3">
        <v>1</v>
      </c>
      <c r="C622" s="2">
        <v>2</v>
      </c>
    </row>
    <row r="623" spans="1:6" x14ac:dyDescent="0.25">
      <c r="A623">
        <v>622</v>
      </c>
      <c r="C623" s="2">
        <v>2</v>
      </c>
      <c r="D623" s="5">
        <v>3</v>
      </c>
    </row>
    <row r="624" spans="1:6" x14ac:dyDescent="0.25">
      <c r="A624">
        <v>623</v>
      </c>
      <c r="C624" s="2">
        <v>2</v>
      </c>
      <c r="D624" s="5">
        <v>3</v>
      </c>
    </row>
    <row r="625" spans="1:5" x14ac:dyDescent="0.25">
      <c r="A625">
        <v>624</v>
      </c>
      <c r="C625" s="2">
        <v>2</v>
      </c>
      <c r="D625" s="5">
        <v>3</v>
      </c>
    </row>
    <row r="626" spans="1:5" x14ac:dyDescent="0.25">
      <c r="A626">
        <v>625</v>
      </c>
      <c r="C626" s="2">
        <v>2</v>
      </c>
      <c r="D626" s="5">
        <v>3</v>
      </c>
    </row>
    <row r="627" spans="1:5" x14ac:dyDescent="0.25">
      <c r="A627">
        <v>626</v>
      </c>
      <c r="C627" s="2">
        <v>2</v>
      </c>
      <c r="D627" s="5">
        <v>3</v>
      </c>
    </row>
    <row r="628" spans="1:5" x14ac:dyDescent="0.25">
      <c r="A628">
        <v>627</v>
      </c>
      <c r="C628" s="2">
        <v>2</v>
      </c>
      <c r="D628" s="5">
        <v>3</v>
      </c>
      <c r="E628" s="4">
        <v>4</v>
      </c>
    </row>
    <row r="629" spans="1:5" x14ac:dyDescent="0.25">
      <c r="A629">
        <v>628</v>
      </c>
      <c r="D629" s="5">
        <v>3</v>
      </c>
      <c r="E629" s="4">
        <v>4</v>
      </c>
    </row>
    <row r="630" spans="1:5" x14ac:dyDescent="0.25">
      <c r="A630">
        <v>629</v>
      </c>
      <c r="D630" s="5">
        <v>3</v>
      </c>
      <c r="E630" s="4">
        <v>4</v>
      </c>
    </row>
    <row r="631" spans="1:5" x14ac:dyDescent="0.25">
      <c r="A631">
        <v>630</v>
      </c>
      <c r="D631" s="5">
        <v>3</v>
      </c>
      <c r="E631" s="4">
        <v>4</v>
      </c>
    </row>
    <row r="632" spans="1:5" x14ac:dyDescent="0.25">
      <c r="A632">
        <v>631</v>
      </c>
      <c r="D632" s="5">
        <v>3</v>
      </c>
      <c r="E632" s="4">
        <v>4</v>
      </c>
    </row>
    <row r="633" spans="1:5" x14ac:dyDescent="0.25">
      <c r="A633">
        <v>632</v>
      </c>
      <c r="D633" s="5">
        <v>3</v>
      </c>
      <c r="E633" s="4">
        <v>4</v>
      </c>
    </row>
    <row r="634" spans="1:5" x14ac:dyDescent="0.25">
      <c r="A634">
        <v>633</v>
      </c>
      <c r="D634" s="5">
        <v>3</v>
      </c>
      <c r="E634" s="4">
        <v>4</v>
      </c>
    </row>
    <row r="635" spans="1:5" x14ac:dyDescent="0.25">
      <c r="A635">
        <v>634</v>
      </c>
      <c r="E635" s="4">
        <v>4</v>
      </c>
    </row>
    <row r="636" spans="1:5" x14ac:dyDescent="0.25">
      <c r="A636">
        <v>635</v>
      </c>
      <c r="B636" s="3">
        <v>1</v>
      </c>
      <c r="E636" s="4">
        <v>4</v>
      </c>
    </row>
    <row r="637" spans="1:5" x14ac:dyDescent="0.25">
      <c r="A637">
        <v>636</v>
      </c>
      <c r="B637" s="3">
        <v>1</v>
      </c>
      <c r="E637" s="4">
        <v>4</v>
      </c>
    </row>
    <row r="638" spans="1:5" x14ac:dyDescent="0.25">
      <c r="A638">
        <v>637</v>
      </c>
      <c r="B638" s="3">
        <v>1</v>
      </c>
    </row>
    <row r="639" spans="1:5" x14ac:dyDescent="0.25">
      <c r="A639">
        <v>638</v>
      </c>
      <c r="B639" s="3">
        <v>1</v>
      </c>
    </row>
    <row r="640" spans="1:5" x14ac:dyDescent="0.25">
      <c r="A640">
        <v>639</v>
      </c>
      <c r="B640" s="3">
        <v>1</v>
      </c>
    </row>
    <row r="641" spans="1:5" x14ac:dyDescent="0.25">
      <c r="A641">
        <v>640</v>
      </c>
      <c r="B641" s="3">
        <v>1</v>
      </c>
    </row>
    <row r="642" spans="1:5" x14ac:dyDescent="0.25">
      <c r="A642">
        <v>641</v>
      </c>
      <c r="B642" s="3">
        <v>1</v>
      </c>
      <c r="C642" s="2">
        <v>2</v>
      </c>
    </row>
    <row r="643" spans="1:5" x14ac:dyDescent="0.25">
      <c r="A643">
        <v>642</v>
      </c>
      <c r="B643" s="3">
        <v>1</v>
      </c>
      <c r="C643" s="2">
        <v>2</v>
      </c>
    </row>
    <row r="644" spans="1:5" x14ac:dyDescent="0.25">
      <c r="A644">
        <v>643</v>
      </c>
      <c r="B644" s="3">
        <v>1</v>
      </c>
      <c r="C644" s="2">
        <v>2</v>
      </c>
    </row>
    <row r="645" spans="1:5" x14ac:dyDescent="0.25">
      <c r="A645">
        <v>644</v>
      </c>
      <c r="B645" s="3">
        <v>1</v>
      </c>
      <c r="C645" s="2">
        <v>2</v>
      </c>
    </row>
    <row r="646" spans="1:5" x14ac:dyDescent="0.25">
      <c r="A646">
        <v>645</v>
      </c>
      <c r="C646" s="2">
        <v>2</v>
      </c>
    </row>
    <row r="647" spans="1:5" x14ac:dyDescent="0.25">
      <c r="A647">
        <v>646</v>
      </c>
      <c r="C647" s="2">
        <v>2</v>
      </c>
    </row>
    <row r="648" spans="1:5" x14ac:dyDescent="0.25">
      <c r="A648">
        <v>647</v>
      </c>
      <c r="C648" s="2">
        <v>2</v>
      </c>
      <c r="D648" s="5">
        <v>3</v>
      </c>
    </row>
    <row r="649" spans="1:5" x14ac:dyDescent="0.25">
      <c r="A649">
        <v>648</v>
      </c>
      <c r="C649" s="2">
        <v>2</v>
      </c>
      <c r="D649" s="5">
        <v>3</v>
      </c>
    </row>
    <row r="650" spans="1:5" x14ac:dyDescent="0.25">
      <c r="A650">
        <v>649</v>
      </c>
      <c r="C650" s="2">
        <v>2</v>
      </c>
      <c r="D650" s="5">
        <v>3</v>
      </c>
    </row>
    <row r="651" spans="1:5" x14ac:dyDescent="0.25">
      <c r="A651">
        <v>650</v>
      </c>
      <c r="D651" s="5">
        <v>3</v>
      </c>
      <c r="E651" s="4">
        <v>4</v>
      </c>
    </row>
    <row r="652" spans="1:5" x14ac:dyDescent="0.25">
      <c r="A652">
        <v>651</v>
      </c>
      <c r="D652" s="5">
        <v>3</v>
      </c>
      <c r="E652" s="4">
        <v>4</v>
      </c>
    </row>
    <row r="653" spans="1:5" x14ac:dyDescent="0.25">
      <c r="A653">
        <v>652</v>
      </c>
      <c r="D653" s="5">
        <v>3</v>
      </c>
      <c r="E653" s="4">
        <v>4</v>
      </c>
    </row>
    <row r="654" spans="1:5" x14ac:dyDescent="0.25">
      <c r="A654">
        <v>653</v>
      </c>
      <c r="D654" s="5">
        <v>3</v>
      </c>
      <c r="E654" s="4">
        <v>4</v>
      </c>
    </row>
    <row r="655" spans="1:5" x14ac:dyDescent="0.25">
      <c r="A655">
        <v>654</v>
      </c>
      <c r="D655" s="5">
        <v>3</v>
      </c>
      <c r="E655" s="4">
        <v>4</v>
      </c>
    </row>
    <row r="656" spans="1:5" x14ac:dyDescent="0.25">
      <c r="A656">
        <v>655</v>
      </c>
      <c r="D656" s="5">
        <v>3</v>
      </c>
      <c r="E656" s="4">
        <v>4</v>
      </c>
    </row>
    <row r="657" spans="1:5" x14ac:dyDescent="0.25">
      <c r="A657">
        <v>656</v>
      </c>
      <c r="E657" s="4">
        <v>4</v>
      </c>
    </row>
    <row r="658" spans="1:5" x14ac:dyDescent="0.25">
      <c r="A658">
        <v>657</v>
      </c>
      <c r="B658" s="3">
        <v>1</v>
      </c>
      <c r="E658" s="4">
        <v>4</v>
      </c>
    </row>
    <row r="659" spans="1:5" x14ac:dyDescent="0.25">
      <c r="A659">
        <v>658</v>
      </c>
      <c r="B659" s="3">
        <v>1</v>
      </c>
      <c r="E659" s="4">
        <v>4</v>
      </c>
    </row>
    <row r="660" spans="1:5" x14ac:dyDescent="0.25">
      <c r="A660">
        <v>659</v>
      </c>
      <c r="B660" s="3">
        <v>1</v>
      </c>
    </row>
    <row r="661" spans="1:5" x14ac:dyDescent="0.25">
      <c r="A661">
        <v>660</v>
      </c>
      <c r="B661" s="3">
        <v>1</v>
      </c>
    </row>
    <row r="662" spans="1:5" x14ac:dyDescent="0.25">
      <c r="A662">
        <v>661</v>
      </c>
      <c r="B662" s="3">
        <v>1</v>
      </c>
    </row>
    <row r="663" spans="1:5" x14ac:dyDescent="0.25">
      <c r="A663">
        <v>662</v>
      </c>
      <c r="B663" s="3">
        <v>1</v>
      </c>
    </row>
    <row r="664" spans="1:5" x14ac:dyDescent="0.25">
      <c r="A664">
        <v>663</v>
      </c>
      <c r="B664" s="3">
        <v>1</v>
      </c>
    </row>
    <row r="665" spans="1:5" x14ac:dyDescent="0.25">
      <c r="A665">
        <v>664</v>
      </c>
      <c r="B665" s="3">
        <v>1</v>
      </c>
      <c r="C665" s="2">
        <v>2</v>
      </c>
    </row>
    <row r="666" spans="1:5" x14ac:dyDescent="0.25">
      <c r="A666">
        <v>665</v>
      </c>
      <c r="B666" s="3">
        <v>1</v>
      </c>
      <c r="C666" s="2">
        <v>2</v>
      </c>
    </row>
    <row r="667" spans="1:5" x14ac:dyDescent="0.25">
      <c r="A667">
        <v>666</v>
      </c>
      <c r="B667" s="3">
        <v>1</v>
      </c>
      <c r="C667" s="2">
        <v>2</v>
      </c>
    </row>
    <row r="668" spans="1:5" x14ac:dyDescent="0.25">
      <c r="A668">
        <v>667</v>
      </c>
      <c r="C668" s="2">
        <v>2</v>
      </c>
    </row>
    <row r="669" spans="1:5" x14ac:dyDescent="0.25">
      <c r="A669">
        <v>668</v>
      </c>
      <c r="C669" s="2">
        <v>2</v>
      </c>
    </row>
    <row r="670" spans="1:5" x14ac:dyDescent="0.25">
      <c r="A670">
        <v>669</v>
      </c>
      <c r="C670" s="2">
        <v>2</v>
      </c>
      <c r="D670" s="5">
        <v>3</v>
      </c>
    </row>
    <row r="671" spans="1:5" x14ac:dyDescent="0.25">
      <c r="A671">
        <v>670</v>
      </c>
      <c r="C671" s="2">
        <v>2</v>
      </c>
      <c r="D671" s="5">
        <v>3</v>
      </c>
    </row>
    <row r="672" spans="1:5" x14ac:dyDescent="0.25">
      <c r="A672">
        <v>671</v>
      </c>
      <c r="C672" s="2">
        <v>2</v>
      </c>
      <c r="D672" s="5">
        <v>3</v>
      </c>
      <c r="E672" s="4">
        <v>4</v>
      </c>
    </row>
    <row r="673" spans="1:5" x14ac:dyDescent="0.25">
      <c r="A673">
        <v>672</v>
      </c>
      <c r="D673" s="5">
        <v>3</v>
      </c>
      <c r="E673" s="4">
        <v>4</v>
      </c>
    </row>
    <row r="674" spans="1:5" x14ac:dyDescent="0.25">
      <c r="A674">
        <v>673</v>
      </c>
      <c r="D674" s="5">
        <v>3</v>
      </c>
      <c r="E674" s="4">
        <v>4</v>
      </c>
    </row>
    <row r="675" spans="1:5" x14ac:dyDescent="0.25">
      <c r="A675">
        <v>674</v>
      </c>
      <c r="D675" s="5">
        <v>3</v>
      </c>
      <c r="E675" s="4">
        <v>4</v>
      </c>
    </row>
    <row r="676" spans="1:5" x14ac:dyDescent="0.25">
      <c r="A676">
        <v>675</v>
      </c>
      <c r="D676" s="5">
        <v>3</v>
      </c>
      <c r="E676" s="4">
        <v>4</v>
      </c>
    </row>
    <row r="677" spans="1:5" x14ac:dyDescent="0.25">
      <c r="A677">
        <v>676</v>
      </c>
      <c r="D677" s="5">
        <v>3</v>
      </c>
      <c r="E677" s="4">
        <v>4</v>
      </c>
    </row>
    <row r="678" spans="1:5" x14ac:dyDescent="0.25">
      <c r="A678">
        <v>677</v>
      </c>
      <c r="D678" s="5">
        <v>3</v>
      </c>
      <c r="E678" s="4">
        <v>4</v>
      </c>
    </row>
    <row r="679" spans="1:5" x14ac:dyDescent="0.25">
      <c r="A679">
        <v>678</v>
      </c>
      <c r="E679" s="4">
        <v>4</v>
      </c>
    </row>
    <row r="680" spans="1:5" x14ac:dyDescent="0.25">
      <c r="A680">
        <v>679</v>
      </c>
      <c r="E680" s="4">
        <v>4</v>
      </c>
    </row>
    <row r="681" spans="1:5" x14ac:dyDescent="0.25">
      <c r="A681">
        <v>680</v>
      </c>
      <c r="E681" s="4">
        <v>4</v>
      </c>
    </row>
    <row r="682" spans="1:5" x14ac:dyDescent="0.25">
      <c r="A682">
        <v>681</v>
      </c>
      <c r="B682" s="3">
        <v>1</v>
      </c>
    </row>
    <row r="683" spans="1:5" x14ac:dyDescent="0.25">
      <c r="A683">
        <v>682</v>
      </c>
      <c r="B683" s="3">
        <v>1</v>
      </c>
    </row>
    <row r="684" spans="1:5" x14ac:dyDescent="0.25">
      <c r="A684">
        <v>683</v>
      </c>
      <c r="B684" s="3">
        <v>1</v>
      </c>
    </row>
    <row r="685" spans="1:5" x14ac:dyDescent="0.25">
      <c r="A685">
        <v>684</v>
      </c>
      <c r="B685" s="3">
        <v>1</v>
      </c>
    </row>
    <row r="686" spans="1:5" x14ac:dyDescent="0.25">
      <c r="A686">
        <v>685</v>
      </c>
      <c r="B686" s="3">
        <v>1</v>
      </c>
    </row>
    <row r="687" spans="1:5" x14ac:dyDescent="0.25">
      <c r="A687">
        <v>686</v>
      </c>
      <c r="B687" s="3">
        <v>1</v>
      </c>
      <c r="C687" s="2">
        <v>2</v>
      </c>
    </row>
    <row r="688" spans="1:5" x14ac:dyDescent="0.25">
      <c r="A688">
        <v>687</v>
      </c>
      <c r="B688" s="3">
        <v>1</v>
      </c>
      <c r="C688" s="2">
        <v>2</v>
      </c>
    </row>
    <row r="689" spans="1:5" x14ac:dyDescent="0.25">
      <c r="A689">
        <v>688</v>
      </c>
      <c r="B689" s="3">
        <v>1</v>
      </c>
      <c r="C689" s="2">
        <v>2</v>
      </c>
    </row>
    <row r="690" spans="1:5" x14ac:dyDescent="0.25">
      <c r="A690">
        <v>689</v>
      </c>
      <c r="B690" s="3">
        <v>1</v>
      </c>
      <c r="C690" s="2">
        <v>2</v>
      </c>
    </row>
    <row r="691" spans="1:5" x14ac:dyDescent="0.25">
      <c r="A691">
        <v>690</v>
      </c>
      <c r="C691" s="2">
        <v>2</v>
      </c>
    </row>
    <row r="692" spans="1:5" x14ac:dyDescent="0.25">
      <c r="A692">
        <v>691</v>
      </c>
      <c r="C692" s="2">
        <v>2</v>
      </c>
      <c r="D692" s="5">
        <v>3</v>
      </c>
    </row>
    <row r="693" spans="1:5" x14ac:dyDescent="0.25">
      <c r="A693">
        <v>692</v>
      </c>
      <c r="C693" s="2">
        <v>2</v>
      </c>
      <c r="D693" s="5">
        <v>3</v>
      </c>
      <c r="E693" s="4">
        <v>4</v>
      </c>
    </row>
    <row r="694" spans="1:5" x14ac:dyDescent="0.25">
      <c r="A694">
        <v>693</v>
      </c>
      <c r="D694" s="5">
        <v>3</v>
      </c>
      <c r="E694" s="4">
        <v>4</v>
      </c>
    </row>
    <row r="695" spans="1:5" x14ac:dyDescent="0.25">
      <c r="A695">
        <v>694</v>
      </c>
      <c r="D695" s="5">
        <v>3</v>
      </c>
      <c r="E695" s="4">
        <v>4</v>
      </c>
    </row>
    <row r="696" spans="1:5" x14ac:dyDescent="0.25">
      <c r="A696">
        <v>695</v>
      </c>
      <c r="D696" s="5">
        <v>3</v>
      </c>
      <c r="E696" s="4">
        <v>4</v>
      </c>
    </row>
    <row r="697" spans="1:5" x14ac:dyDescent="0.25">
      <c r="A697">
        <v>696</v>
      </c>
      <c r="D697" s="5">
        <v>3</v>
      </c>
      <c r="E697" s="4">
        <v>4</v>
      </c>
    </row>
    <row r="698" spans="1:5" x14ac:dyDescent="0.25">
      <c r="A698">
        <v>697</v>
      </c>
      <c r="D698" s="5">
        <v>3</v>
      </c>
      <c r="E698" s="4">
        <v>4</v>
      </c>
    </row>
    <row r="699" spans="1:5" x14ac:dyDescent="0.25">
      <c r="A699">
        <v>698</v>
      </c>
      <c r="D699" s="5">
        <v>3</v>
      </c>
      <c r="E699" s="4">
        <v>4</v>
      </c>
    </row>
    <row r="700" spans="1:5" x14ac:dyDescent="0.25">
      <c r="A700">
        <v>699</v>
      </c>
      <c r="E700" s="4">
        <v>4</v>
      </c>
    </row>
    <row r="701" spans="1:5" x14ac:dyDescent="0.25">
      <c r="A701">
        <v>700</v>
      </c>
      <c r="E701" s="4">
        <v>4</v>
      </c>
    </row>
    <row r="702" spans="1:5" x14ac:dyDescent="0.25">
      <c r="A702">
        <v>701</v>
      </c>
    </row>
    <row r="703" spans="1:5" x14ac:dyDescent="0.25">
      <c r="A703">
        <v>702</v>
      </c>
      <c r="B703" s="3">
        <v>1</v>
      </c>
    </row>
    <row r="704" spans="1:5" x14ac:dyDescent="0.25">
      <c r="A704">
        <v>703</v>
      </c>
      <c r="B704" s="3">
        <v>1</v>
      </c>
    </row>
    <row r="705" spans="1:5" x14ac:dyDescent="0.25">
      <c r="A705">
        <v>704</v>
      </c>
      <c r="B705" s="3">
        <v>1</v>
      </c>
    </row>
    <row r="706" spans="1:5" x14ac:dyDescent="0.25">
      <c r="A706">
        <v>705</v>
      </c>
      <c r="B706" s="3">
        <v>1</v>
      </c>
    </row>
    <row r="707" spans="1:5" x14ac:dyDescent="0.25">
      <c r="A707">
        <v>706</v>
      </c>
      <c r="B707" s="3">
        <v>1</v>
      </c>
    </row>
    <row r="708" spans="1:5" x14ac:dyDescent="0.25">
      <c r="A708">
        <v>707</v>
      </c>
      <c r="B708" s="3">
        <v>1</v>
      </c>
      <c r="C708" s="2">
        <v>2</v>
      </c>
    </row>
    <row r="709" spans="1:5" x14ac:dyDescent="0.25">
      <c r="A709">
        <v>708</v>
      </c>
      <c r="B709" s="3">
        <v>1</v>
      </c>
      <c r="C709" s="2">
        <v>2</v>
      </c>
    </row>
    <row r="710" spans="1:5" x14ac:dyDescent="0.25">
      <c r="A710">
        <v>709</v>
      </c>
      <c r="B710" s="3">
        <v>1</v>
      </c>
      <c r="C710" s="2">
        <v>2</v>
      </c>
    </row>
    <row r="711" spans="1:5" x14ac:dyDescent="0.25">
      <c r="A711">
        <v>710</v>
      </c>
      <c r="C711" s="2">
        <v>2</v>
      </c>
    </row>
    <row r="712" spans="1:5" x14ac:dyDescent="0.25">
      <c r="A712">
        <v>711</v>
      </c>
      <c r="C712" s="2">
        <v>2</v>
      </c>
    </row>
    <row r="713" spans="1:5" x14ac:dyDescent="0.25">
      <c r="A713">
        <v>712</v>
      </c>
      <c r="C713" s="2">
        <v>2</v>
      </c>
      <c r="D713" s="5">
        <v>3</v>
      </c>
    </row>
    <row r="714" spans="1:5" x14ac:dyDescent="0.25">
      <c r="A714">
        <v>713</v>
      </c>
      <c r="D714" s="5">
        <v>3</v>
      </c>
    </row>
    <row r="715" spans="1:5" x14ac:dyDescent="0.25">
      <c r="A715">
        <v>714</v>
      </c>
      <c r="D715" s="5">
        <v>3</v>
      </c>
      <c r="E715" s="4">
        <v>4</v>
      </c>
    </row>
    <row r="716" spans="1:5" x14ac:dyDescent="0.25">
      <c r="A716">
        <v>715</v>
      </c>
      <c r="D716" s="5">
        <v>3</v>
      </c>
      <c r="E716" s="4">
        <v>4</v>
      </c>
    </row>
    <row r="717" spans="1:5" x14ac:dyDescent="0.25">
      <c r="A717">
        <v>716</v>
      </c>
      <c r="D717" s="5">
        <v>3</v>
      </c>
      <c r="E717" s="4">
        <v>4</v>
      </c>
    </row>
    <row r="718" spans="1:5" x14ac:dyDescent="0.25">
      <c r="A718">
        <v>717</v>
      </c>
      <c r="D718" s="5">
        <v>3</v>
      </c>
      <c r="E718" s="4">
        <v>4</v>
      </c>
    </row>
    <row r="719" spans="1:5" x14ac:dyDescent="0.25">
      <c r="A719">
        <v>718</v>
      </c>
      <c r="D719" s="5">
        <v>3</v>
      </c>
      <c r="E719" s="4">
        <v>4</v>
      </c>
    </row>
    <row r="720" spans="1:5" x14ac:dyDescent="0.25">
      <c r="A720">
        <v>719</v>
      </c>
      <c r="D720" s="5">
        <v>3</v>
      </c>
      <c r="E720" s="4">
        <v>4</v>
      </c>
    </row>
    <row r="721" spans="1:5" x14ac:dyDescent="0.25">
      <c r="A721">
        <v>720</v>
      </c>
      <c r="E721" s="4">
        <v>4</v>
      </c>
    </row>
    <row r="722" spans="1:5" x14ac:dyDescent="0.25">
      <c r="A722">
        <v>721</v>
      </c>
    </row>
    <row r="723" spans="1:5" x14ac:dyDescent="0.25">
      <c r="A723">
        <v>722</v>
      </c>
    </row>
    <row r="724" spans="1:5" x14ac:dyDescent="0.25">
      <c r="A724">
        <v>723</v>
      </c>
      <c r="B724" s="3">
        <v>1</v>
      </c>
    </row>
    <row r="725" spans="1:5" x14ac:dyDescent="0.25">
      <c r="A725">
        <v>724</v>
      </c>
      <c r="B725" s="3">
        <v>1</v>
      </c>
    </row>
    <row r="726" spans="1:5" x14ac:dyDescent="0.25">
      <c r="A726">
        <v>725</v>
      </c>
      <c r="B726" s="3">
        <v>1</v>
      </c>
    </row>
    <row r="727" spans="1:5" x14ac:dyDescent="0.25">
      <c r="A727">
        <v>726</v>
      </c>
      <c r="B727" s="3">
        <v>1</v>
      </c>
      <c r="C727" s="2">
        <v>2</v>
      </c>
    </row>
    <row r="728" spans="1:5" x14ac:dyDescent="0.25">
      <c r="A728">
        <v>727</v>
      </c>
      <c r="B728" s="3">
        <v>1</v>
      </c>
      <c r="C728" s="2">
        <v>2</v>
      </c>
    </row>
    <row r="729" spans="1:5" x14ac:dyDescent="0.25">
      <c r="A729">
        <v>728</v>
      </c>
      <c r="B729" s="3">
        <v>1</v>
      </c>
      <c r="C729" s="2">
        <v>2</v>
      </c>
    </row>
    <row r="730" spans="1:5" x14ac:dyDescent="0.25">
      <c r="A730">
        <v>729</v>
      </c>
      <c r="B730" s="3">
        <v>1</v>
      </c>
      <c r="C730" s="2">
        <v>2</v>
      </c>
    </row>
    <row r="731" spans="1:5" x14ac:dyDescent="0.25">
      <c r="A731">
        <v>730</v>
      </c>
      <c r="B731" s="3">
        <v>1</v>
      </c>
      <c r="C731" s="2">
        <v>2</v>
      </c>
    </row>
    <row r="732" spans="1:5" x14ac:dyDescent="0.25">
      <c r="A732">
        <v>731</v>
      </c>
      <c r="C732" s="2">
        <v>2</v>
      </c>
    </row>
    <row r="733" spans="1:5" x14ac:dyDescent="0.25">
      <c r="A733">
        <v>732</v>
      </c>
      <c r="C733" s="2">
        <v>2</v>
      </c>
    </row>
    <row r="734" spans="1:5" x14ac:dyDescent="0.25">
      <c r="A734">
        <v>733</v>
      </c>
      <c r="D734" s="5">
        <v>3</v>
      </c>
      <c r="E734" s="4">
        <v>4</v>
      </c>
    </row>
    <row r="735" spans="1:5" x14ac:dyDescent="0.25">
      <c r="A735">
        <v>734</v>
      </c>
      <c r="D735" s="5">
        <v>3</v>
      </c>
      <c r="E735" s="4">
        <v>4</v>
      </c>
    </row>
    <row r="736" spans="1:5" x14ac:dyDescent="0.25">
      <c r="A736">
        <v>735</v>
      </c>
      <c r="D736" s="5">
        <v>3</v>
      </c>
      <c r="E736" s="4">
        <v>4</v>
      </c>
    </row>
    <row r="737" spans="1:5" x14ac:dyDescent="0.25">
      <c r="A737">
        <v>736</v>
      </c>
      <c r="D737" s="5">
        <v>3</v>
      </c>
      <c r="E737" s="4">
        <v>4</v>
      </c>
    </row>
    <row r="738" spans="1:5" x14ac:dyDescent="0.25">
      <c r="A738">
        <v>737</v>
      </c>
      <c r="D738" s="5">
        <v>3</v>
      </c>
      <c r="E738" s="4">
        <v>4</v>
      </c>
    </row>
    <row r="739" spans="1:5" x14ac:dyDescent="0.25">
      <c r="A739">
        <v>738</v>
      </c>
      <c r="D739" s="5">
        <v>3</v>
      </c>
      <c r="E739" s="4">
        <v>4</v>
      </c>
    </row>
    <row r="740" spans="1:5" x14ac:dyDescent="0.25">
      <c r="A740">
        <v>739</v>
      </c>
      <c r="D740" s="5">
        <v>3</v>
      </c>
      <c r="E740" s="4">
        <v>4</v>
      </c>
    </row>
    <row r="741" spans="1:5" x14ac:dyDescent="0.25">
      <c r="A741">
        <v>740</v>
      </c>
      <c r="D741" s="5">
        <v>3</v>
      </c>
      <c r="E741" s="4">
        <v>4</v>
      </c>
    </row>
    <row r="742" spans="1:5" x14ac:dyDescent="0.25">
      <c r="A742">
        <v>741</v>
      </c>
      <c r="E742" s="4">
        <v>4</v>
      </c>
    </row>
    <row r="743" spans="1:5" x14ac:dyDescent="0.25">
      <c r="A743">
        <v>742</v>
      </c>
    </row>
    <row r="744" spans="1:5" x14ac:dyDescent="0.25">
      <c r="A744">
        <v>743</v>
      </c>
      <c r="B744" s="3">
        <v>1</v>
      </c>
    </row>
    <row r="745" spans="1:5" x14ac:dyDescent="0.25">
      <c r="A745">
        <v>744</v>
      </c>
      <c r="B745" s="3">
        <v>1</v>
      </c>
    </row>
    <row r="746" spans="1:5" x14ac:dyDescent="0.25">
      <c r="A746">
        <v>745</v>
      </c>
      <c r="B746" s="3">
        <v>1</v>
      </c>
    </row>
    <row r="747" spans="1:5" x14ac:dyDescent="0.25">
      <c r="A747">
        <v>746</v>
      </c>
      <c r="B747" s="3">
        <v>1</v>
      </c>
      <c r="C747" s="2">
        <v>2</v>
      </c>
    </row>
    <row r="748" spans="1:5" x14ac:dyDescent="0.25">
      <c r="A748">
        <v>747</v>
      </c>
      <c r="B748" s="3">
        <v>1</v>
      </c>
      <c r="C748" s="2">
        <v>2</v>
      </c>
    </row>
    <row r="749" spans="1:5" x14ac:dyDescent="0.25">
      <c r="A749">
        <v>748</v>
      </c>
      <c r="B749" s="3">
        <v>1</v>
      </c>
      <c r="C749" s="2">
        <v>2</v>
      </c>
    </row>
    <row r="750" spans="1:5" x14ac:dyDescent="0.25">
      <c r="A750">
        <v>749</v>
      </c>
      <c r="B750" s="3">
        <v>1</v>
      </c>
      <c r="C750" s="2">
        <v>2</v>
      </c>
    </row>
    <row r="751" spans="1:5" x14ac:dyDescent="0.25">
      <c r="A751">
        <v>750</v>
      </c>
      <c r="C751" s="2">
        <v>2</v>
      </c>
    </row>
    <row r="752" spans="1:5" x14ac:dyDescent="0.25">
      <c r="A752">
        <v>751</v>
      </c>
      <c r="C752" s="2">
        <v>2</v>
      </c>
    </row>
    <row r="753" spans="1:5" x14ac:dyDescent="0.25">
      <c r="A753">
        <v>752</v>
      </c>
      <c r="C753" s="2">
        <v>2</v>
      </c>
    </row>
    <row r="754" spans="1:5" x14ac:dyDescent="0.25">
      <c r="A754">
        <v>753</v>
      </c>
      <c r="D754" s="5">
        <v>3</v>
      </c>
    </row>
    <row r="755" spans="1:5" x14ac:dyDescent="0.25">
      <c r="A755">
        <v>754</v>
      </c>
      <c r="D755" s="5">
        <v>3</v>
      </c>
      <c r="E755" s="4">
        <v>4</v>
      </c>
    </row>
    <row r="756" spans="1:5" x14ac:dyDescent="0.25">
      <c r="A756">
        <v>755</v>
      </c>
      <c r="D756" s="5">
        <v>3</v>
      </c>
      <c r="E756" s="4">
        <v>4</v>
      </c>
    </row>
    <row r="757" spans="1:5" x14ac:dyDescent="0.25">
      <c r="A757">
        <v>756</v>
      </c>
      <c r="D757" s="5">
        <v>3</v>
      </c>
      <c r="E757" s="4">
        <v>4</v>
      </c>
    </row>
    <row r="758" spans="1:5" x14ac:dyDescent="0.25">
      <c r="A758">
        <v>757</v>
      </c>
      <c r="D758" s="5">
        <v>3</v>
      </c>
      <c r="E758" s="4">
        <v>4</v>
      </c>
    </row>
    <row r="759" spans="1:5" x14ac:dyDescent="0.25">
      <c r="A759">
        <v>758</v>
      </c>
      <c r="D759" s="5">
        <v>3</v>
      </c>
      <c r="E759" s="4">
        <v>4</v>
      </c>
    </row>
    <row r="760" spans="1:5" x14ac:dyDescent="0.25">
      <c r="A760">
        <v>759</v>
      </c>
      <c r="D760" s="5">
        <v>3</v>
      </c>
      <c r="E760" s="4">
        <v>4</v>
      </c>
    </row>
    <row r="761" spans="1:5" x14ac:dyDescent="0.25">
      <c r="A761">
        <v>760</v>
      </c>
      <c r="D761" s="5">
        <v>3</v>
      </c>
      <c r="E761" s="4">
        <v>4</v>
      </c>
    </row>
    <row r="762" spans="1:5" x14ac:dyDescent="0.25">
      <c r="A762">
        <v>761</v>
      </c>
      <c r="D762" s="5">
        <v>3</v>
      </c>
      <c r="E762" s="4">
        <v>4</v>
      </c>
    </row>
    <row r="763" spans="1:5" x14ac:dyDescent="0.25">
      <c r="A763">
        <v>762</v>
      </c>
      <c r="B763" s="3">
        <v>1</v>
      </c>
      <c r="E763" s="4">
        <v>4</v>
      </c>
    </row>
    <row r="764" spans="1:5" x14ac:dyDescent="0.25">
      <c r="A764">
        <v>763</v>
      </c>
      <c r="B764" s="3">
        <v>1</v>
      </c>
    </row>
    <row r="765" spans="1:5" x14ac:dyDescent="0.25">
      <c r="A765">
        <v>764</v>
      </c>
      <c r="B765" s="3">
        <v>1</v>
      </c>
    </row>
    <row r="766" spans="1:5" x14ac:dyDescent="0.25">
      <c r="A766">
        <v>765</v>
      </c>
      <c r="B766" s="3">
        <v>1</v>
      </c>
      <c r="C766" s="2">
        <v>2</v>
      </c>
    </row>
    <row r="767" spans="1:5" x14ac:dyDescent="0.25">
      <c r="A767">
        <v>766</v>
      </c>
      <c r="B767" s="3">
        <v>1</v>
      </c>
      <c r="C767" s="2">
        <v>2</v>
      </c>
    </row>
    <row r="768" spans="1:5" x14ac:dyDescent="0.25">
      <c r="A768">
        <v>767</v>
      </c>
      <c r="B768" s="3">
        <v>1</v>
      </c>
      <c r="C768" s="2">
        <v>2</v>
      </c>
    </row>
    <row r="769" spans="1:5" x14ac:dyDescent="0.25">
      <c r="A769">
        <v>768</v>
      </c>
      <c r="B769" s="3">
        <v>1</v>
      </c>
      <c r="C769" s="2">
        <v>2</v>
      </c>
    </row>
    <row r="770" spans="1:5" x14ac:dyDescent="0.25">
      <c r="A770">
        <v>769</v>
      </c>
      <c r="B770" s="3">
        <v>1</v>
      </c>
      <c r="C770" s="2">
        <v>2</v>
      </c>
    </row>
    <row r="771" spans="1:5" x14ac:dyDescent="0.25">
      <c r="A771">
        <v>770</v>
      </c>
      <c r="C771" s="2">
        <v>2</v>
      </c>
    </row>
    <row r="772" spans="1:5" x14ac:dyDescent="0.25">
      <c r="A772">
        <v>771</v>
      </c>
      <c r="C772" s="2">
        <v>2</v>
      </c>
    </row>
    <row r="773" spans="1:5" x14ac:dyDescent="0.25">
      <c r="A773">
        <v>772</v>
      </c>
      <c r="C773" s="2">
        <v>2</v>
      </c>
    </row>
    <row r="774" spans="1:5" x14ac:dyDescent="0.25">
      <c r="A774">
        <v>773</v>
      </c>
      <c r="C774" s="2">
        <v>2</v>
      </c>
    </row>
    <row r="775" spans="1:5" x14ac:dyDescent="0.25">
      <c r="A775">
        <v>774</v>
      </c>
      <c r="D775" s="5">
        <v>3</v>
      </c>
    </row>
    <row r="776" spans="1:5" x14ac:dyDescent="0.25">
      <c r="A776">
        <v>775</v>
      </c>
      <c r="D776" s="5">
        <v>3</v>
      </c>
    </row>
    <row r="777" spans="1:5" x14ac:dyDescent="0.25">
      <c r="A777">
        <v>776</v>
      </c>
      <c r="D777" s="5">
        <v>3</v>
      </c>
    </row>
    <row r="778" spans="1:5" x14ac:dyDescent="0.25">
      <c r="A778">
        <v>777</v>
      </c>
      <c r="D778" s="5">
        <v>3</v>
      </c>
      <c r="E778" s="4">
        <v>4</v>
      </c>
    </row>
    <row r="779" spans="1:5" x14ac:dyDescent="0.25">
      <c r="A779">
        <v>778</v>
      </c>
      <c r="D779" s="5">
        <v>3</v>
      </c>
      <c r="E779" s="4">
        <v>4</v>
      </c>
    </row>
    <row r="780" spans="1:5" x14ac:dyDescent="0.25">
      <c r="A780">
        <v>779</v>
      </c>
      <c r="D780" s="5">
        <v>3</v>
      </c>
      <c r="E780" s="4">
        <v>4</v>
      </c>
    </row>
    <row r="781" spans="1:5" x14ac:dyDescent="0.25">
      <c r="A781">
        <v>780</v>
      </c>
      <c r="D781" s="5">
        <v>3</v>
      </c>
      <c r="E781" s="4">
        <v>4</v>
      </c>
    </row>
    <row r="782" spans="1:5" x14ac:dyDescent="0.25">
      <c r="A782">
        <v>781</v>
      </c>
      <c r="D782" s="5">
        <v>3</v>
      </c>
      <c r="E782" s="4">
        <v>4</v>
      </c>
    </row>
    <row r="783" spans="1:5" x14ac:dyDescent="0.25">
      <c r="A783">
        <v>782</v>
      </c>
      <c r="B783" s="3">
        <v>1</v>
      </c>
      <c r="D783" s="5">
        <v>3</v>
      </c>
      <c r="E783" s="4">
        <v>4</v>
      </c>
    </row>
    <row r="784" spans="1:5" x14ac:dyDescent="0.25">
      <c r="A784">
        <v>783</v>
      </c>
      <c r="B784" s="3">
        <v>1</v>
      </c>
      <c r="D784" s="5">
        <v>3</v>
      </c>
      <c r="E784" s="4">
        <v>4</v>
      </c>
    </row>
    <row r="785" spans="1:5" x14ac:dyDescent="0.25">
      <c r="A785">
        <v>784</v>
      </c>
      <c r="B785" s="3">
        <v>1</v>
      </c>
      <c r="D785" s="5">
        <v>3</v>
      </c>
      <c r="E785" s="4">
        <v>4</v>
      </c>
    </row>
    <row r="786" spans="1:5" x14ac:dyDescent="0.25">
      <c r="A786">
        <v>785</v>
      </c>
      <c r="B786" s="3">
        <v>1</v>
      </c>
      <c r="E786" s="4">
        <v>4</v>
      </c>
    </row>
    <row r="787" spans="1:5" x14ac:dyDescent="0.25">
      <c r="A787">
        <v>786</v>
      </c>
      <c r="B787" s="3">
        <v>1</v>
      </c>
      <c r="E787" s="4">
        <v>4</v>
      </c>
    </row>
    <row r="788" spans="1:5" x14ac:dyDescent="0.25">
      <c r="A788">
        <v>787</v>
      </c>
      <c r="B788" s="3">
        <v>1</v>
      </c>
      <c r="C788" s="2">
        <v>2</v>
      </c>
    </row>
    <row r="789" spans="1:5" x14ac:dyDescent="0.25">
      <c r="A789">
        <v>788</v>
      </c>
      <c r="B789" s="3">
        <v>1</v>
      </c>
      <c r="C789" s="2">
        <v>2</v>
      </c>
    </row>
    <row r="790" spans="1:5" x14ac:dyDescent="0.25">
      <c r="A790">
        <v>789</v>
      </c>
      <c r="B790" s="3">
        <v>1</v>
      </c>
      <c r="C790" s="2">
        <v>2</v>
      </c>
    </row>
    <row r="791" spans="1:5" x14ac:dyDescent="0.25">
      <c r="A791">
        <v>790</v>
      </c>
      <c r="B791" s="3">
        <v>1</v>
      </c>
      <c r="C791" s="2">
        <v>2</v>
      </c>
    </row>
    <row r="792" spans="1:5" x14ac:dyDescent="0.25">
      <c r="A792">
        <v>791</v>
      </c>
      <c r="B792" s="3">
        <v>1</v>
      </c>
      <c r="C792" s="2">
        <v>2</v>
      </c>
    </row>
    <row r="793" spans="1:5" x14ac:dyDescent="0.25">
      <c r="A793">
        <v>792</v>
      </c>
      <c r="B793" s="3">
        <v>1</v>
      </c>
      <c r="C793" s="2">
        <v>2</v>
      </c>
    </row>
    <row r="794" spans="1:5" x14ac:dyDescent="0.25">
      <c r="A794">
        <v>793</v>
      </c>
      <c r="C794" s="2">
        <v>2</v>
      </c>
    </row>
    <row r="795" spans="1:5" x14ac:dyDescent="0.25">
      <c r="A795">
        <v>794</v>
      </c>
      <c r="C795" s="2">
        <v>2</v>
      </c>
    </row>
    <row r="796" spans="1:5" x14ac:dyDescent="0.25">
      <c r="A796">
        <v>795</v>
      </c>
      <c r="C796" s="2">
        <v>2</v>
      </c>
    </row>
    <row r="797" spans="1:5" x14ac:dyDescent="0.25">
      <c r="A797">
        <v>796</v>
      </c>
      <c r="C797" s="2">
        <v>2</v>
      </c>
      <c r="D797" s="5">
        <v>3</v>
      </c>
    </row>
    <row r="798" spans="1:5" x14ac:dyDescent="0.25">
      <c r="A798">
        <v>797</v>
      </c>
      <c r="C798" s="2">
        <v>2</v>
      </c>
      <c r="D798" s="5">
        <v>3</v>
      </c>
    </row>
    <row r="799" spans="1:5" x14ac:dyDescent="0.25">
      <c r="A799">
        <v>798</v>
      </c>
      <c r="D799" s="5">
        <v>3</v>
      </c>
    </row>
    <row r="800" spans="1:5" x14ac:dyDescent="0.25">
      <c r="A800">
        <v>799</v>
      </c>
      <c r="D800" s="5">
        <v>3</v>
      </c>
      <c r="E800" s="4">
        <v>4</v>
      </c>
    </row>
    <row r="801" spans="1:6" x14ac:dyDescent="0.25">
      <c r="A801">
        <v>800</v>
      </c>
      <c r="D801" s="5">
        <v>3</v>
      </c>
      <c r="E801" s="4">
        <v>4</v>
      </c>
    </row>
    <row r="802" spans="1:6" x14ac:dyDescent="0.25">
      <c r="A802">
        <v>801</v>
      </c>
      <c r="D802" s="5">
        <v>3</v>
      </c>
      <c r="E802" s="4">
        <v>4</v>
      </c>
    </row>
    <row r="803" spans="1:6" x14ac:dyDescent="0.25">
      <c r="A803">
        <v>802</v>
      </c>
      <c r="D803" s="5">
        <v>3</v>
      </c>
      <c r="E803" s="4">
        <v>4</v>
      </c>
    </row>
    <row r="804" spans="1:6" x14ac:dyDescent="0.25">
      <c r="A804">
        <v>803</v>
      </c>
      <c r="D804" s="5">
        <v>3</v>
      </c>
      <c r="E804" s="4">
        <v>4</v>
      </c>
    </row>
    <row r="805" spans="1:6" x14ac:dyDescent="0.25">
      <c r="A805">
        <v>804</v>
      </c>
      <c r="D805" s="5">
        <v>3</v>
      </c>
      <c r="E805" s="4">
        <v>4</v>
      </c>
    </row>
    <row r="806" spans="1:6" x14ac:dyDescent="0.25">
      <c r="A806">
        <v>805</v>
      </c>
      <c r="B806" s="3">
        <v>1</v>
      </c>
      <c r="D806" s="5">
        <v>3</v>
      </c>
      <c r="E806" s="4">
        <v>4</v>
      </c>
    </row>
    <row r="807" spans="1:6" x14ac:dyDescent="0.25">
      <c r="A807">
        <v>806</v>
      </c>
      <c r="B807" s="3">
        <v>1</v>
      </c>
      <c r="D807" s="5">
        <v>3</v>
      </c>
      <c r="E807" s="4">
        <v>4</v>
      </c>
    </row>
    <row r="808" spans="1:6" x14ac:dyDescent="0.25">
      <c r="A808">
        <v>807</v>
      </c>
      <c r="B808" s="3">
        <v>1</v>
      </c>
      <c r="D808" s="5">
        <v>3</v>
      </c>
      <c r="E808" s="4">
        <v>4</v>
      </c>
    </row>
    <row r="809" spans="1:6" x14ac:dyDescent="0.25">
      <c r="A809">
        <v>808</v>
      </c>
      <c r="B809" s="3">
        <v>1</v>
      </c>
      <c r="E809" s="4">
        <v>4</v>
      </c>
    </row>
    <row r="810" spans="1:6" x14ac:dyDescent="0.25">
      <c r="A810">
        <v>809</v>
      </c>
      <c r="B810" s="3">
        <v>1</v>
      </c>
      <c r="E810" s="4">
        <v>4</v>
      </c>
      <c r="F810" t="s">
        <v>22</v>
      </c>
    </row>
    <row r="811" spans="1:6" x14ac:dyDescent="0.25">
      <c r="A811">
        <v>810</v>
      </c>
    </row>
    <row r="812" spans="1:6" x14ac:dyDescent="0.25">
      <c r="A812">
        <v>811</v>
      </c>
    </row>
    <row r="813" spans="1:6" x14ac:dyDescent="0.25">
      <c r="A813">
        <v>812</v>
      </c>
      <c r="F813" t="s">
        <v>22</v>
      </c>
    </row>
    <row r="814" spans="1:6" x14ac:dyDescent="0.25">
      <c r="A814">
        <v>813</v>
      </c>
      <c r="B814" s="3">
        <v>1</v>
      </c>
    </row>
    <row r="815" spans="1:6" x14ac:dyDescent="0.25">
      <c r="A815">
        <v>814</v>
      </c>
      <c r="B815" s="3">
        <v>1</v>
      </c>
    </row>
    <row r="816" spans="1:6" x14ac:dyDescent="0.25">
      <c r="A816">
        <v>815</v>
      </c>
      <c r="B816" s="3">
        <v>1</v>
      </c>
    </row>
    <row r="817" spans="1:5" x14ac:dyDescent="0.25">
      <c r="A817">
        <v>816</v>
      </c>
      <c r="B817" s="3">
        <v>1</v>
      </c>
    </row>
    <row r="818" spans="1:5" x14ac:dyDescent="0.25">
      <c r="A818">
        <v>817</v>
      </c>
      <c r="B818" s="3">
        <v>1</v>
      </c>
    </row>
    <row r="819" spans="1:5" x14ac:dyDescent="0.25">
      <c r="A819">
        <v>818</v>
      </c>
      <c r="B819" s="3">
        <v>1</v>
      </c>
    </row>
    <row r="820" spans="1:5" x14ac:dyDescent="0.25">
      <c r="A820">
        <v>819</v>
      </c>
      <c r="B820" s="3">
        <v>1</v>
      </c>
    </row>
    <row r="821" spans="1:5" x14ac:dyDescent="0.25">
      <c r="A821">
        <v>820</v>
      </c>
      <c r="B821" s="3">
        <v>1</v>
      </c>
      <c r="E821" s="4">
        <v>4</v>
      </c>
    </row>
    <row r="822" spans="1:5" x14ac:dyDescent="0.25">
      <c r="A822">
        <v>821</v>
      </c>
      <c r="B822" s="3">
        <v>1</v>
      </c>
      <c r="E822" s="4">
        <v>4</v>
      </c>
    </row>
    <row r="823" spans="1:5" x14ac:dyDescent="0.25">
      <c r="A823">
        <v>822</v>
      </c>
      <c r="B823" s="3">
        <v>1</v>
      </c>
      <c r="E823" s="4">
        <v>4</v>
      </c>
    </row>
    <row r="824" spans="1:5" x14ac:dyDescent="0.25">
      <c r="A824">
        <v>823</v>
      </c>
      <c r="B824" s="3">
        <v>1</v>
      </c>
      <c r="E824" s="4">
        <v>4</v>
      </c>
    </row>
    <row r="825" spans="1:5" x14ac:dyDescent="0.25">
      <c r="A825">
        <v>824</v>
      </c>
      <c r="B825" s="3">
        <v>1</v>
      </c>
      <c r="D825" s="5">
        <v>3</v>
      </c>
      <c r="E825" s="4">
        <v>4</v>
      </c>
    </row>
    <row r="826" spans="1:5" x14ac:dyDescent="0.25">
      <c r="A826">
        <v>825</v>
      </c>
      <c r="B826" s="3">
        <v>1</v>
      </c>
      <c r="D826" s="5">
        <v>3</v>
      </c>
      <c r="E826" s="4">
        <v>4</v>
      </c>
    </row>
    <row r="827" spans="1:5" x14ac:dyDescent="0.25">
      <c r="A827">
        <v>826</v>
      </c>
      <c r="B827" s="3">
        <v>1</v>
      </c>
      <c r="D827" s="5">
        <v>3</v>
      </c>
      <c r="E827" s="4">
        <v>4</v>
      </c>
    </row>
    <row r="828" spans="1:5" x14ac:dyDescent="0.25">
      <c r="A828">
        <v>827</v>
      </c>
      <c r="B828" s="3">
        <v>1</v>
      </c>
      <c r="D828" s="5">
        <v>3</v>
      </c>
      <c r="E828" s="4">
        <v>4</v>
      </c>
    </row>
    <row r="829" spans="1:5" x14ac:dyDescent="0.25">
      <c r="A829">
        <v>828</v>
      </c>
      <c r="D829" s="5">
        <v>3</v>
      </c>
      <c r="E829" s="4">
        <v>4</v>
      </c>
    </row>
    <row r="830" spans="1:5" x14ac:dyDescent="0.25">
      <c r="A830">
        <v>829</v>
      </c>
      <c r="D830" s="5">
        <v>3</v>
      </c>
      <c r="E830" s="4">
        <v>4</v>
      </c>
    </row>
    <row r="831" spans="1:5" x14ac:dyDescent="0.25">
      <c r="A831">
        <v>830</v>
      </c>
      <c r="D831" s="5">
        <v>3</v>
      </c>
      <c r="E831" s="4">
        <v>4</v>
      </c>
    </row>
    <row r="832" spans="1:5" x14ac:dyDescent="0.25">
      <c r="A832">
        <v>831</v>
      </c>
      <c r="D832" s="5">
        <v>3</v>
      </c>
      <c r="E832" s="4">
        <v>4</v>
      </c>
    </row>
    <row r="833" spans="1:5" x14ac:dyDescent="0.25">
      <c r="A833">
        <v>832</v>
      </c>
      <c r="C833" s="2">
        <v>2</v>
      </c>
      <c r="D833" s="5">
        <v>3</v>
      </c>
      <c r="E833" s="4">
        <v>4</v>
      </c>
    </row>
    <row r="834" spans="1:5" x14ac:dyDescent="0.25">
      <c r="A834">
        <v>833</v>
      </c>
      <c r="C834" s="2">
        <v>2</v>
      </c>
      <c r="D834" s="5">
        <v>3</v>
      </c>
      <c r="E834" s="4">
        <v>4</v>
      </c>
    </row>
    <row r="835" spans="1:5" x14ac:dyDescent="0.25">
      <c r="A835">
        <v>834</v>
      </c>
      <c r="C835" s="2">
        <v>2</v>
      </c>
      <c r="D835" s="5">
        <v>3</v>
      </c>
    </row>
    <row r="836" spans="1:5" x14ac:dyDescent="0.25">
      <c r="A836">
        <v>835</v>
      </c>
      <c r="C836" s="2">
        <v>2</v>
      </c>
      <c r="D836" s="5">
        <v>3</v>
      </c>
    </row>
    <row r="837" spans="1:5" x14ac:dyDescent="0.25">
      <c r="A837">
        <v>836</v>
      </c>
      <c r="C837" s="2">
        <v>2</v>
      </c>
      <c r="D837" s="5">
        <v>3</v>
      </c>
    </row>
    <row r="838" spans="1:5" x14ac:dyDescent="0.25">
      <c r="A838">
        <v>837</v>
      </c>
      <c r="C838" s="2">
        <v>2</v>
      </c>
      <c r="D838" s="5">
        <v>3</v>
      </c>
    </row>
    <row r="839" spans="1:5" x14ac:dyDescent="0.25">
      <c r="A839">
        <v>838</v>
      </c>
      <c r="C839" s="2">
        <v>2</v>
      </c>
    </row>
    <row r="840" spans="1:5" x14ac:dyDescent="0.25">
      <c r="A840">
        <v>839</v>
      </c>
      <c r="C840" s="2">
        <v>2</v>
      </c>
    </row>
    <row r="841" spans="1:5" x14ac:dyDescent="0.25">
      <c r="A841">
        <v>840</v>
      </c>
      <c r="C841" s="2">
        <v>2</v>
      </c>
    </row>
    <row r="842" spans="1:5" x14ac:dyDescent="0.25">
      <c r="A842">
        <v>841</v>
      </c>
      <c r="C842" s="2">
        <v>2</v>
      </c>
    </row>
    <row r="843" spans="1:5" x14ac:dyDescent="0.25">
      <c r="A843">
        <v>842</v>
      </c>
      <c r="B843" s="3">
        <v>1</v>
      </c>
      <c r="C843" s="2">
        <v>2</v>
      </c>
    </row>
    <row r="844" spans="1:5" x14ac:dyDescent="0.25">
      <c r="A844">
        <v>843</v>
      </c>
      <c r="B844" s="3">
        <v>1</v>
      </c>
      <c r="C844" s="2">
        <v>2</v>
      </c>
    </row>
    <row r="845" spans="1:5" x14ac:dyDescent="0.25">
      <c r="A845">
        <v>844</v>
      </c>
      <c r="B845" s="3">
        <v>1</v>
      </c>
      <c r="C845" s="2">
        <v>2</v>
      </c>
    </row>
    <row r="846" spans="1:5" x14ac:dyDescent="0.25">
      <c r="A846">
        <v>845</v>
      </c>
      <c r="B846" s="3">
        <v>1</v>
      </c>
    </row>
    <row r="847" spans="1:5" x14ac:dyDescent="0.25">
      <c r="A847">
        <v>846</v>
      </c>
      <c r="B847" s="3">
        <v>1</v>
      </c>
      <c r="E847" s="4">
        <v>4</v>
      </c>
    </row>
    <row r="848" spans="1:5" x14ac:dyDescent="0.25">
      <c r="A848">
        <v>847</v>
      </c>
      <c r="B848" s="3">
        <v>1</v>
      </c>
      <c r="E848" s="4">
        <v>4</v>
      </c>
    </row>
    <row r="849" spans="1:5" x14ac:dyDescent="0.25">
      <c r="A849">
        <v>848</v>
      </c>
      <c r="B849" s="3">
        <v>1</v>
      </c>
      <c r="E849" s="4">
        <v>4</v>
      </c>
    </row>
    <row r="850" spans="1:5" x14ac:dyDescent="0.25">
      <c r="A850">
        <v>849</v>
      </c>
      <c r="B850" s="3">
        <v>1</v>
      </c>
      <c r="E850" s="4">
        <v>4</v>
      </c>
    </row>
    <row r="851" spans="1:5" x14ac:dyDescent="0.25">
      <c r="A851">
        <v>850</v>
      </c>
      <c r="B851" s="3">
        <v>1</v>
      </c>
      <c r="D851" s="5">
        <v>3</v>
      </c>
      <c r="E851" s="4">
        <v>4</v>
      </c>
    </row>
    <row r="852" spans="1:5" x14ac:dyDescent="0.25">
      <c r="A852">
        <v>851</v>
      </c>
      <c r="B852" s="3">
        <v>1</v>
      </c>
      <c r="D852" s="5">
        <v>3</v>
      </c>
      <c r="E852" s="4">
        <v>4</v>
      </c>
    </row>
    <row r="853" spans="1:5" x14ac:dyDescent="0.25">
      <c r="A853">
        <v>852</v>
      </c>
      <c r="D853" s="5">
        <v>3</v>
      </c>
      <c r="E853" s="4">
        <v>4</v>
      </c>
    </row>
    <row r="854" spans="1:5" x14ac:dyDescent="0.25">
      <c r="A854">
        <v>853</v>
      </c>
      <c r="D854" s="5">
        <v>3</v>
      </c>
      <c r="E854" s="4">
        <v>4</v>
      </c>
    </row>
    <row r="855" spans="1:5" x14ac:dyDescent="0.25">
      <c r="A855">
        <v>854</v>
      </c>
      <c r="D855" s="5">
        <v>3</v>
      </c>
      <c r="E855" s="4">
        <v>4</v>
      </c>
    </row>
    <row r="856" spans="1:5" x14ac:dyDescent="0.25">
      <c r="A856">
        <v>855</v>
      </c>
      <c r="D856" s="5">
        <v>3</v>
      </c>
      <c r="E856" s="4">
        <v>4</v>
      </c>
    </row>
    <row r="857" spans="1:5" x14ac:dyDescent="0.25">
      <c r="A857">
        <v>856</v>
      </c>
      <c r="C857" s="2">
        <v>2</v>
      </c>
      <c r="D857" s="5">
        <v>3</v>
      </c>
      <c r="E857" s="4">
        <v>4</v>
      </c>
    </row>
    <row r="858" spans="1:5" x14ac:dyDescent="0.25">
      <c r="A858">
        <v>857</v>
      </c>
      <c r="C858" s="2">
        <v>2</v>
      </c>
      <c r="D858" s="5">
        <v>3</v>
      </c>
    </row>
    <row r="859" spans="1:5" x14ac:dyDescent="0.25">
      <c r="A859">
        <v>858</v>
      </c>
      <c r="C859" s="2">
        <v>2</v>
      </c>
      <c r="D859" s="5">
        <v>3</v>
      </c>
    </row>
    <row r="860" spans="1:5" x14ac:dyDescent="0.25">
      <c r="A860">
        <v>859</v>
      </c>
      <c r="C860" s="2">
        <v>2</v>
      </c>
      <c r="D860" s="5">
        <v>3</v>
      </c>
    </row>
    <row r="861" spans="1:5" x14ac:dyDescent="0.25">
      <c r="A861">
        <v>860</v>
      </c>
      <c r="C861" s="2">
        <v>2</v>
      </c>
      <c r="D861" s="5">
        <v>3</v>
      </c>
    </row>
    <row r="862" spans="1:5" x14ac:dyDescent="0.25">
      <c r="A862">
        <v>861</v>
      </c>
      <c r="C862" s="2">
        <v>2</v>
      </c>
      <c r="D862" s="5">
        <v>3</v>
      </c>
    </row>
    <row r="863" spans="1:5" x14ac:dyDescent="0.25">
      <c r="A863">
        <v>862</v>
      </c>
      <c r="C863" s="2">
        <v>2</v>
      </c>
    </row>
    <row r="864" spans="1:5" x14ac:dyDescent="0.25">
      <c r="A864">
        <v>863</v>
      </c>
      <c r="C864" s="2">
        <v>2</v>
      </c>
    </row>
    <row r="865" spans="1:5" x14ac:dyDescent="0.25">
      <c r="A865">
        <v>864</v>
      </c>
      <c r="B865" s="3">
        <v>1</v>
      </c>
      <c r="C865" s="2">
        <v>2</v>
      </c>
    </row>
    <row r="866" spans="1:5" x14ac:dyDescent="0.25">
      <c r="A866">
        <v>865</v>
      </c>
      <c r="B866" s="3">
        <v>1</v>
      </c>
      <c r="C866" s="2">
        <v>2</v>
      </c>
    </row>
    <row r="867" spans="1:5" x14ac:dyDescent="0.25">
      <c r="A867">
        <v>866</v>
      </c>
      <c r="B867" s="3">
        <v>1</v>
      </c>
      <c r="C867" s="2">
        <v>2</v>
      </c>
    </row>
    <row r="868" spans="1:5" x14ac:dyDescent="0.25">
      <c r="A868">
        <v>867</v>
      </c>
      <c r="B868" s="3">
        <v>1</v>
      </c>
      <c r="C868" s="2">
        <v>2</v>
      </c>
    </row>
    <row r="869" spans="1:5" x14ac:dyDescent="0.25">
      <c r="A869">
        <v>868</v>
      </c>
      <c r="B869" s="3">
        <v>1</v>
      </c>
      <c r="C869" s="2">
        <v>2</v>
      </c>
    </row>
    <row r="870" spans="1:5" x14ac:dyDescent="0.25">
      <c r="A870">
        <v>869</v>
      </c>
      <c r="B870" s="3">
        <v>1</v>
      </c>
    </row>
    <row r="871" spans="1:5" x14ac:dyDescent="0.25">
      <c r="A871">
        <v>870</v>
      </c>
      <c r="B871" s="3">
        <v>1</v>
      </c>
      <c r="E871" s="4">
        <v>4</v>
      </c>
    </row>
    <row r="872" spans="1:5" x14ac:dyDescent="0.25">
      <c r="A872">
        <v>871</v>
      </c>
      <c r="B872" s="3">
        <v>1</v>
      </c>
      <c r="E872" s="4">
        <v>4</v>
      </c>
    </row>
    <row r="873" spans="1:5" x14ac:dyDescent="0.25">
      <c r="A873">
        <v>872</v>
      </c>
      <c r="B873" s="3">
        <v>1</v>
      </c>
      <c r="E873" s="4">
        <v>4</v>
      </c>
    </row>
    <row r="874" spans="1:5" x14ac:dyDescent="0.25">
      <c r="A874">
        <v>873</v>
      </c>
      <c r="B874" s="3">
        <v>1</v>
      </c>
      <c r="D874" s="5">
        <v>3</v>
      </c>
      <c r="E874" s="4">
        <v>4</v>
      </c>
    </row>
    <row r="875" spans="1:5" x14ac:dyDescent="0.25">
      <c r="A875">
        <v>874</v>
      </c>
      <c r="D875" s="5">
        <v>3</v>
      </c>
      <c r="E875" s="4">
        <v>4</v>
      </c>
    </row>
    <row r="876" spans="1:5" x14ac:dyDescent="0.25">
      <c r="A876">
        <v>875</v>
      </c>
      <c r="D876" s="5">
        <v>3</v>
      </c>
      <c r="E876" s="4">
        <v>4</v>
      </c>
    </row>
    <row r="877" spans="1:5" x14ac:dyDescent="0.25">
      <c r="A877">
        <v>876</v>
      </c>
      <c r="D877" s="5">
        <v>3</v>
      </c>
      <c r="E877" s="4">
        <v>4</v>
      </c>
    </row>
    <row r="878" spans="1:5" x14ac:dyDescent="0.25">
      <c r="A878">
        <v>877</v>
      </c>
      <c r="D878" s="5">
        <v>3</v>
      </c>
      <c r="E878" s="4">
        <v>4</v>
      </c>
    </row>
    <row r="879" spans="1:5" x14ac:dyDescent="0.25">
      <c r="A879">
        <v>878</v>
      </c>
      <c r="D879" s="5">
        <v>3</v>
      </c>
      <c r="E879" s="4">
        <v>4</v>
      </c>
    </row>
    <row r="880" spans="1:5" x14ac:dyDescent="0.25">
      <c r="A880">
        <v>879</v>
      </c>
      <c r="C880" s="2">
        <v>2</v>
      </c>
      <c r="D880" s="5">
        <v>3</v>
      </c>
      <c r="E880" s="4">
        <v>4</v>
      </c>
    </row>
    <row r="881" spans="1:5" x14ac:dyDescent="0.25">
      <c r="A881">
        <v>880</v>
      </c>
      <c r="C881" s="2">
        <v>2</v>
      </c>
      <c r="D881" s="5">
        <v>3</v>
      </c>
    </row>
    <row r="882" spans="1:5" x14ac:dyDescent="0.25">
      <c r="A882">
        <v>881</v>
      </c>
      <c r="C882" s="2">
        <v>2</v>
      </c>
      <c r="D882" s="5">
        <v>3</v>
      </c>
    </row>
    <row r="883" spans="1:5" x14ac:dyDescent="0.25">
      <c r="A883">
        <v>882</v>
      </c>
      <c r="C883" s="2">
        <v>2</v>
      </c>
      <c r="D883" s="5">
        <v>3</v>
      </c>
    </row>
    <row r="884" spans="1:5" x14ac:dyDescent="0.25">
      <c r="A884">
        <v>883</v>
      </c>
      <c r="C884" s="2">
        <v>2</v>
      </c>
      <c r="D884" s="5">
        <v>3</v>
      </c>
    </row>
    <row r="885" spans="1:5" x14ac:dyDescent="0.25">
      <c r="A885">
        <v>884</v>
      </c>
      <c r="C885" s="2">
        <v>2</v>
      </c>
    </row>
    <row r="886" spans="1:5" x14ac:dyDescent="0.25">
      <c r="A886">
        <v>885</v>
      </c>
      <c r="B886" s="3">
        <v>1</v>
      </c>
      <c r="C886" s="2">
        <v>2</v>
      </c>
    </row>
    <row r="887" spans="1:5" x14ac:dyDescent="0.25">
      <c r="A887">
        <v>886</v>
      </c>
      <c r="B887" s="3">
        <v>1</v>
      </c>
      <c r="C887" s="2">
        <v>2</v>
      </c>
    </row>
    <row r="888" spans="1:5" x14ac:dyDescent="0.25">
      <c r="A888">
        <v>887</v>
      </c>
      <c r="B888" s="3">
        <v>1</v>
      </c>
      <c r="C888" s="2">
        <v>2</v>
      </c>
    </row>
    <row r="889" spans="1:5" x14ac:dyDescent="0.25">
      <c r="A889">
        <v>888</v>
      </c>
      <c r="B889" s="3">
        <v>1</v>
      </c>
      <c r="C889" s="2">
        <v>2</v>
      </c>
    </row>
    <row r="890" spans="1:5" x14ac:dyDescent="0.25">
      <c r="A890">
        <v>889</v>
      </c>
      <c r="B890" s="3">
        <v>1</v>
      </c>
      <c r="C890" s="2">
        <v>2</v>
      </c>
    </row>
    <row r="891" spans="1:5" x14ac:dyDescent="0.25">
      <c r="A891">
        <v>890</v>
      </c>
      <c r="B891" s="3">
        <v>1</v>
      </c>
    </row>
    <row r="892" spans="1:5" x14ac:dyDescent="0.25">
      <c r="A892">
        <v>891</v>
      </c>
      <c r="B892" s="3">
        <v>1</v>
      </c>
    </row>
    <row r="893" spans="1:5" x14ac:dyDescent="0.25">
      <c r="A893">
        <v>892</v>
      </c>
      <c r="B893" s="3">
        <v>1</v>
      </c>
    </row>
    <row r="894" spans="1:5" x14ac:dyDescent="0.25">
      <c r="A894">
        <v>893</v>
      </c>
      <c r="B894" s="3">
        <v>1</v>
      </c>
      <c r="E894" s="4">
        <v>4</v>
      </c>
    </row>
    <row r="895" spans="1:5" x14ac:dyDescent="0.25">
      <c r="A895">
        <v>894</v>
      </c>
      <c r="B895" s="3">
        <v>1</v>
      </c>
      <c r="D895" s="5">
        <v>3</v>
      </c>
      <c r="E895" s="4">
        <v>4</v>
      </c>
    </row>
    <row r="896" spans="1:5" x14ac:dyDescent="0.25">
      <c r="A896">
        <v>895</v>
      </c>
      <c r="D896" s="5">
        <v>3</v>
      </c>
      <c r="E896" s="4">
        <v>4</v>
      </c>
    </row>
    <row r="897" spans="1:5" x14ac:dyDescent="0.25">
      <c r="A897">
        <v>896</v>
      </c>
      <c r="D897" s="5">
        <v>3</v>
      </c>
      <c r="E897" s="4">
        <v>4</v>
      </c>
    </row>
    <row r="898" spans="1:5" x14ac:dyDescent="0.25">
      <c r="A898">
        <v>897</v>
      </c>
      <c r="D898" s="5">
        <v>3</v>
      </c>
      <c r="E898" s="4">
        <v>4</v>
      </c>
    </row>
    <row r="899" spans="1:5" x14ac:dyDescent="0.25">
      <c r="A899">
        <v>898</v>
      </c>
      <c r="D899" s="5">
        <v>3</v>
      </c>
      <c r="E899" s="4">
        <v>4</v>
      </c>
    </row>
    <row r="900" spans="1:5" x14ac:dyDescent="0.25">
      <c r="A900">
        <v>899</v>
      </c>
      <c r="D900" s="5">
        <v>3</v>
      </c>
      <c r="E900" s="4">
        <v>4</v>
      </c>
    </row>
    <row r="901" spans="1:5" x14ac:dyDescent="0.25">
      <c r="A901">
        <v>900</v>
      </c>
      <c r="D901" s="5">
        <v>3</v>
      </c>
      <c r="E901" s="4">
        <v>4</v>
      </c>
    </row>
    <row r="902" spans="1:5" x14ac:dyDescent="0.25">
      <c r="A902">
        <v>901</v>
      </c>
      <c r="D902" s="5">
        <v>3</v>
      </c>
      <c r="E902" s="4">
        <v>4</v>
      </c>
    </row>
    <row r="903" spans="1:5" x14ac:dyDescent="0.25">
      <c r="A903">
        <v>902</v>
      </c>
      <c r="C903" s="2">
        <v>2</v>
      </c>
      <c r="D903" s="5">
        <v>3</v>
      </c>
      <c r="E903" s="4">
        <v>4</v>
      </c>
    </row>
    <row r="904" spans="1:5" x14ac:dyDescent="0.25">
      <c r="A904">
        <v>903</v>
      </c>
      <c r="C904" s="2">
        <v>2</v>
      </c>
      <c r="D904" s="5">
        <v>3</v>
      </c>
    </row>
    <row r="905" spans="1:5" x14ac:dyDescent="0.25">
      <c r="A905">
        <v>904</v>
      </c>
      <c r="C905" s="2">
        <v>2</v>
      </c>
      <c r="D905" s="5">
        <v>3</v>
      </c>
    </row>
    <row r="906" spans="1:5" x14ac:dyDescent="0.25">
      <c r="A906">
        <v>905</v>
      </c>
      <c r="C906" s="2">
        <v>2</v>
      </c>
    </row>
    <row r="907" spans="1:5" x14ac:dyDescent="0.25">
      <c r="A907">
        <v>906</v>
      </c>
      <c r="C907" s="2">
        <v>2</v>
      </c>
    </row>
    <row r="908" spans="1:5" x14ac:dyDescent="0.25">
      <c r="A908">
        <v>907</v>
      </c>
      <c r="C908" s="2">
        <v>2</v>
      </c>
    </row>
    <row r="909" spans="1:5" x14ac:dyDescent="0.25">
      <c r="A909">
        <v>908</v>
      </c>
      <c r="B909" s="3">
        <v>1</v>
      </c>
      <c r="C909" s="2">
        <v>2</v>
      </c>
    </row>
    <row r="910" spans="1:5" x14ac:dyDescent="0.25">
      <c r="A910">
        <v>909</v>
      </c>
      <c r="B910" s="3">
        <v>1</v>
      </c>
      <c r="C910" s="2">
        <v>2</v>
      </c>
    </row>
    <row r="911" spans="1:5" x14ac:dyDescent="0.25">
      <c r="A911">
        <v>910</v>
      </c>
      <c r="B911" s="3">
        <v>1</v>
      </c>
      <c r="C911" s="2">
        <v>2</v>
      </c>
    </row>
    <row r="912" spans="1:5" x14ac:dyDescent="0.25">
      <c r="A912">
        <v>911</v>
      </c>
      <c r="B912" s="3">
        <v>1</v>
      </c>
      <c r="C912" s="2">
        <v>2</v>
      </c>
    </row>
    <row r="913" spans="1:5" x14ac:dyDescent="0.25">
      <c r="A913">
        <v>912</v>
      </c>
      <c r="B913" s="3">
        <v>1</v>
      </c>
      <c r="C913" s="2">
        <v>2</v>
      </c>
    </row>
    <row r="914" spans="1:5" x14ac:dyDescent="0.25">
      <c r="A914">
        <v>913</v>
      </c>
      <c r="B914" s="3">
        <v>1</v>
      </c>
    </row>
    <row r="915" spans="1:5" x14ac:dyDescent="0.25">
      <c r="A915">
        <v>914</v>
      </c>
      <c r="B915" s="3">
        <v>1</v>
      </c>
    </row>
    <row r="916" spans="1:5" x14ac:dyDescent="0.25">
      <c r="A916">
        <v>915</v>
      </c>
      <c r="B916" s="3">
        <v>1</v>
      </c>
      <c r="E916" s="4">
        <v>4</v>
      </c>
    </row>
    <row r="917" spans="1:5" x14ac:dyDescent="0.25">
      <c r="A917">
        <v>916</v>
      </c>
      <c r="B917" s="3">
        <v>1</v>
      </c>
      <c r="D917" s="5">
        <v>3</v>
      </c>
      <c r="E917" s="4">
        <v>4</v>
      </c>
    </row>
    <row r="918" spans="1:5" x14ac:dyDescent="0.25">
      <c r="A918">
        <v>917</v>
      </c>
      <c r="D918" s="5">
        <v>3</v>
      </c>
      <c r="E918" s="4">
        <v>4</v>
      </c>
    </row>
    <row r="919" spans="1:5" x14ac:dyDescent="0.25">
      <c r="A919">
        <v>918</v>
      </c>
      <c r="D919" s="5">
        <v>3</v>
      </c>
      <c r="E919" s="4">
        <v>4</v>
      </c>
    </row>
    <row r="920" spans="1:5" x14ac:dyDescent="0.25">
      <c r="A920">
        <v>919</v>
      </c>
      <c r="D920" s="5">
        <v>3</v>
      </c>
      <c r="E920" s="4">
        <v>4</v>
      </c>
    </row>
    <row r="921" spans="1:5" x14ac:dyDescent="0.25">
      <c r="A921">
        <v>920</v>
      </c>
      <c r="D921" s="5">
        <v>3</v>
      </c>
      <c r="E921" s="4">
        <v>4</v>
      </c>
    </row>
    <row r="922" spans="1:5" x14ac:dyDescent="0.25">
      <c r="A922">
        <v>921</v>
      </c>
      <c r="D922" s="5">
        <v>3</v>
      </c>
      <c r="E922" s="4">
        <v>4</v>
      </c>
    </row>
    <row r="923" spans="1:5" x14ac:dyDescent="0.25">
      <c r="A923">
        <v>922</v>
      </c>
      <c r="D923" s="5">
        <v>3</v>
      </c>
      <c r="E923" s="4">
        <v>4</v>
      </c>
    </row>
    <row r="924" spans="1:5" x14ac:dyDescent="0.25">
      <c r="A924">
        <v>923</v>
      </c>
      <c r="D924" s="5">
        <v>3</v>
      </c>
      <c r="E924" s="4">
        <v>4</v>
      </c>
    </row>
    <row r="925" spans="1:5" x14ac:dyDescent="0.25">
      <c r="A925">
        <v>924</v>
      </c>
      <c r="C925" s="2">
        <v>2</v>
      </c>
      <c r="D925" s="5">
        <v>3</v>
      </c>
      <c r="E925" s="4">
        <v>4</v>
      </c>
    </row>
    <row r="926" spans="1:5" x14ac:dyDescent="0.25">
      <c r="A926">
        <v>925</v>
      </c>
      <c r="C926" s="2">
        <v>2</v>
      </c>
      <c r="D926" s="5">
        <v>3</v>
      </c>
    </row>
    <row r="927" spans="1:5" x14ac:dyDescent="0.25">
      <c r="A927">
        <v>926</v>
      </c>
      <c r="C927" s="2">
        <v>2</v>
      </c>
    </row>
    <row r="928" spans="1:5" x14ac:dyDescent="0.25">
      <c r="A928">
        <v>927</v>
      </c>
      <c r="C928" s="2">
        <v>2</v>
      </c>
    </row>
    <row r="929" spans="1:5" x14ac:dyDescent="0.25">
      <c r="A929">
        <v>928</v>
      </c>
      <c r="C929" s="2">
        <v>2</v>
      </c>
    </row>
    <row r="930" spans="1:5" x14ac:dyDescent="0.25">
      <c r="A930">
        <v>929</v>
      </c>
      <c r="C930" s="2">
        <v>2</v>
      </c>
    </row>
    <row r="931" spans="1:5" x14ac:dyDescent="0.25">
      <c r="A931">
        <v>930</v>
      </c>
      <c r="B931" s="3">
        <v>1</v>
      </c>
      <c r="C931" s="2">
        <v>2</v>
      </c>
    </row>
    <row r="932" spans="1:5" x14ac:dyDescent="0.25">
      <c r="A932">
        <v>931</v>
      </c>
      <c r="B932" s="3">
        <v>1</v>
      </c>
      <c r="C932" s="2">
        <v>2</v>
      </c>
    </row>
    <row r="933" spans="1:5" x14ac:dyDescent="0.25">
      <c r="A933">
        <v>932</v>
      </c>
      <c r="B933" s="3">
        <v>1</v>
      </c>
      <c r="C933" s="2">
        <v>2</v>
      </c>
    </row>
    <row r="934" spans="1:5" x14ac:dyDescent="0.25">
      <c r="A934">
        <v>933</v>
      </c>
      <c r="B934" s="3">
        <v>1</v>
      </c>
      <c r="C934" s="2">
        <v>2</v>
      </c>
    </row>
    <row r="935" spans="1:5" x14ac:dyDescent="0.25">
      <c r="A935">
        <v>934</v>
      </c>
      <c r="B935" s="3">
        <v>1</v>
      </c>
      <c r="C935" s="2">
        <v>2</v>
      </c>
    </row>
    <row r="936" spans="1:5" x14ac:dyDescent="0.25">
      <c r="A936">
        <v>935</v>
      </c>
      <c r="B936" s="3">
        <v>1</v>
      </c>
    </row>
    <row r="937" spans="1:5" x14ac:dyDescent="0.25">
      <c r="A937">
        <v>936</v>
      </c>
      <c r="B937" s="3">
        <v>1</v>
      </c>
    </row>
    <row r="938" spans="1:5" x14ac:dyDescent="0.25">
      <c r="A938">
        <v>937</v>
      </c>
      <c r="B938" s="3">
        <v>1</v>
      </c>
      <c r="E938" s="4">
        <v>4</v>
      </c>
    </row>
    <row r="939" spans="1:5" x14ac:dyDescent="0.25">
      <c r="A939">
        <v>938</v>
      </c>
      <c r="D939" s="5">
        <v>3</v>
      </c>
      <c r="E939" s="4">
        <v>4</v>
      </c>
    </row>
    <row r="940" spans="1:5" x14ac:dyDescent="0.25">
      <c r="A940">
        <v>939</v>
      </c>
      <c r="D940" s="5">
        <v>3</v>
      </c>
      <c r="E940" s="4">
        <v>4</v>
      </c>
    </row>
    <row r="941" spans="1:5" x14ac:dyDescent="0.25">
      <c r="A941">
        <v>940</v>
      </c>
      <c r="D941" s="5">
        <v>3</v>
      </c>
      <c r="E941" s="4">
        <v>4</v>
      </c>
    </row>
    <row r="942" spans="1:5" x14ac:dyDescent="0.25">
      <c r="A942">
        <v>941</v>
      </c>
      <c r="D942" s="5">
        <v>3</v>
      </c>
      <c r="E942" s="4">
        <v>4</v>
      </c>
    </row>
    <row r="943" spans="1:5" x14ac:dyDescent="0.25">
      <c r="A943">
        <v>942</v>
      </c>
      <c r="D943" s="5">
        <v>3</v>
      </c>
      <c r="E943" s="4">
        <v>4</v>
      </c>
    </row>
    <row r="944" spans="1:5" x14ac:dyDescent="0.25">
      <c r="A944">
        <v>943</v>
      </c>
      <c r="D944" s="5">
        <v>3</v>
      </c>
      <c r="E944" s="4">
        <v>4</v>
      </c>
    </row>
    <row r="945" spans="1:5" x14ac:dyDescent="0.25">
      <c r="A945">
        <v>944</v>
      </c>
      <c r="D945" s="5">
        <v>3</v>
      </c>
      <c r="E945" s="4">
        <v>4</v>
      </c>
    </row>
    <row r="946" spans="1:5" x14ac:dyDescent="0.25">
      <c r="A946">
        <v>945</v>
      </c>
      <c r="C946" s="2">
        <v>2</v>
      </c>
      <c r="D946" s="5">
        <v>3</v>
      </c>
      <c r="E946" s="4">
        <v>4</v>
      </c>
    </row>
    <row r="947" spans="1:5" x14ac:dyDescent="0.25">
      <c r="A947">
        <v>946</v>
      </c>
      <c r="C947" s="2">
        <v>2</v>
      </c>
      <c r="D947" s="5">
        <v>3</v>
      </c>
      <c r="E947" s="4">
        <v>4</v>
      </c>
    </row>
    <row r="948" spans="1:5" x14ac:dyDescent="0.25">
      <c r="A948">
        <v>947</v>
      </c>
      <c r="C948" s="2">
        <v>2</v>
      </c>
    </row>
    <row r="949" spans="1:5" x14ac:dyDescent="0.25">
      <c r="A949">
        <v>948</v>
      </c>
      <c r="C949" s="2">
        <v>2</v>
      </c>
    </row>
    <row r="950" spans="1:5" x14ac:dyDescent="0.25">
      <c r="A950">
        <v>949</v>
      </c>
      <c r="C950" s="2">
        <v>2</v>
      </c>
    </row>
    <row r="951" spans="1:5" x14ac:dyDescent="0.25">
      <c r="A951">
        <v>950</v>
      </c>
      <c r="C951" s="2">
        <v>2</v>
      </c>
    </row>
    <row r="952" spans="1:5" x14ac:dyDescent="0.25">
      <c r="A952">
        <v>951</v>
      </c>
      <c r="B952" s="3">
        <v>1</v>
      </c>
      <c r="C952" s="2">
        <v>2</v>
      </c>
    </row>
    <row r="953" spans="1:5" x14ac:dyDescent="0.25">
      <c r="A953">
        <v>952</v>
      </c>
      <c r="B953" s="3">
        <v>1</v>
      </c>
      <c r="C953" s="2">
        <v>2</v>
      </c>
    </row>
    <row r="954" spans="1:5" x14ac:dyDescent="0.25">
      <c r="A954">
        <v>953</v>
      </c>
      <c r="B954" s="3">
        <v>1</v>
      </c>
      <c r="C954" s="2">
        <v>2</v>
      </c>
    </row>
    <row r="955" spans="1:5" x14ac:dyDescent="0.25">
      <c r="A955">
        <v>954</v>
      </c>
      <c r="B955" s="3">
        <v>1</v>
      </c>
      <c r="C955" s="2">
        <v>2</v>
      </c>
    </row>
    <row r="956" spans="1:5" x14ac:dyDescent="0.25">
      <c r="A956">
        <v>955</v>
      </c>
      <c r="B956" s="3">
        <v>1</v>
      </c>
    </row>
    <row r="957" spans="1:5" x14ac:dyDescent="0.25">
      <c r="A957">
        <v>956</v>
      </c>
      <c r="B957" s="3">
        <v>1</v>
      </c>
    </row>
    <row r="958" spans="1:5" x14ac:dyDescent="0.25">
      <c r="A958">
        <v>957</v>
      </c>
      <c r="B958" s="3">
        <v>1</v>
      </c>
    </row>
    <row r="959" spans="1:5" x14ac:dyDescent="0.25">
      <c r="A959">
        <v>958</v>
      </c>
      <c r="B959" s="3">
        <v>1</v>
      </c>
    </row>
    <row r="960" spans="1:5" x14ac:dyDescent="0.25">
      <c r="A960">
        <v>959</v>
      </c>
      <c r="B960" s="3">
        <v>1</v>
      </c>
      <c r="D960" s="5">
        <v>3</v>
      </c>
      <c r="E960" s="4">
        <v>4</v>
      </c>
    </row>
    <row r="961" spans="1:5" x14ac:dyDescent="0.25">
      <c r="A961">
        <v>960</v>
      </c>
      <c r="D961" s="5">
        <v>3</v>
      </c>
      <c r="E961" s="4">
        <v>4</v>
      </c>
    </row>
    <row r="962" spans="1:5" x14ac:dyDescent="0.25">
      <c r="A962">
        <v>961</v>
      </c>
      <c r="D962" s="5">
        <v>3</v>
      </c>
      <c r="E962" s="4">
        <v>4</v>
      </c>
    </row>
    <row r="963" spans="1:5" x14ac:dyDescent="0.25">
      <c r="A963">
        <v>962</v>
      </c>
      <c r="D963" s="5">
        <v>3</v>
      </c>
      <c r="E963" s="4">
        <v>4</v>
      </c>
    </row>
    <row r="964" spans="1:5" x14ac:dyDescent="0.25">
      <c r="A964">
        <v>963</v>
      </c>
      <c r="D964" s="5">
        <v>3</v>
      </c>
      <c r="E964" s="4">
        <v>4</v>
      </c>
    </row>
    <row r="965" spans="1:5" x14ac:dyDescent="0.25">
      <c r="A965">
        <v>964</v>
      </c>
      <c r="D965" s="5">
        <v>3</v>
      </c>
      <c r="E965" s="4">
        <v>4</v>
      </c>
    </row>
    <row r="966" spans="1:5" x14ac:dyDescent="0.25">
      <c r="A966">
        <v>965</v>
      </c>
      <c r="D966" s="5">
        <v>3</v>
      </c>
      <c r="E966" s="4">
        <v>4</v>
      </c>
    </row>
    <row r="967" spans="1:5" x14ac:dyDescent="0.25">
      <c r="A967">
        <v>966</v>
      </c>
      <c r="C967" s="2">
        <v>2</v>
      </c>
      <c r="D967" s="5">
        <v>3</v>
      </c>
      <c r="E967" s="4">
        <v>4</v>
      </c>
    </row>
    <row r="968" spans="1:5" x14ac:dyDescent="0.25">
      <c r="A968">
        <v>967</v>
      </c>
      <c r="C968" s="2">
        <v>2</v>
      </c>
      <c r="D968" s="5">
        <v>3</v>
      </c>
      <c r="E968" s="4">
        <v>4</v>
      </c>
    </row>
    <row r="969" spans="1:5" x14ac:dyDescent="0.25">
      <c r="A969">
        <v>968</v>
      </c>
      <c r="C969" s="2">
        <v>2</v>
      </c>
      <c r="D969" s="5">
        <v>3</v>
      </c>
      <c r="E969" s="4">
        <v>4</v>
      </c>
    </row>
    <row r="970" spans="1:5" x14ac:dyDescent="0.25">
      <c r="A970">
        <v>969</v>
      </c>
      <c r="C970" s="2">
        <v>2</v>
      </c>
      <c r="D970" s="5">
        <v>3</v>
      </c>
    </row>
    <row r="971" spans="1:5" x14ac:dyDescent="0.25">
      <c r="A971">
        <v>970</v>
      </c>
      <c r="C971" s="2">
        <v>2</v>
      </c>
      <c r="D971" s="5">
        <v>3</v>
      </c>
    </row>
    <row r="972" spans="1:5" x14ac:dyDescent="0.25">
      <c r="A972">
        <v>971</v>
      </c>
      <c r="C972" s="2">
        <v>2</v>
      </c>
    </row>
    <row r="973" spans="1:5" x14ac:dyDescent="0.25">
      <c r="A973">
        <v>972</v>
      </c>
      <c r="C973" s="2">
        <v>2</v>
      </c>
    </row>
    <row r="974" spans="1:5" x14ac:dyDescent="0.25">
      <c r="A974">
        <v>973</v>
      </c>
      <c r="B974" s="3">
        <v>1</v>
      </c>
      <c r="C974" s="2">
        <v>2</v>
      </c>
    </row>
    <row r="975" spans="1:5" x14ac:dyDescent="0.25">
      <c r="A975">
        <v>974</v>
      </c>
      <c r="B975" s="3">
        <v>1</v>
      </c>
      <c r="C975" s="2">
        <v>2</v>
      </c>
    </row>
    <row r="976" spans="1:5" x14ac:dyDescent="0.25">
      <c r="A976">
        <v>975</v>
      </c>
      <c r="B976" s="3">
        <v>1</v>
      </c>
      <c r="C976" s="2">
        <v>2</v>
      </c>
    </row>
    <row r="977" spans="1:5" x14ac:dyDescent="0.25">
      <c r="A977">
        <v>976</v>
      </c>
      <c r="B977" s="3">
        <v>1</v>
      </c>
      <c r="C977" s="2">
        <v>2</v>
      </c>
    </row>
    <row r="978" spans="1:5" x14ac:dyDescent="0.25">
      <c r="A978">
        <v>977</v>
      </c>
      <c r="B978" s="3">
        <v>1</v>
      </c>
      <c r="C978" s="2">
        <v>2</v>
      </c>
    </row>
    <row r="979" spans="1:5" x14ac:dyDescent="0.25">
      <c r="A979">
        <v>978</v>
      </c>
      <c r="B979" s="3">
        <v>1</v>
      </c>
    </row>
    <row r="980" spans="1:5" x14ac:dyDescent="0.25">
      <c r="A980">
        <v>979</v>
      </c>
      <c r="B980" s="3">
        <v>1</v>
      </c>
    </row>
    <row r="981" spans="1:5" x14ac:dyDescent="0.25">
      <c r="A981">
        <v>980</v>
      </c>
      <c r="B981" s="3">
        <v>1</v>
      </c>
    </row>
    <row r="982" spans="1:5" x14ac:dyDescent="0.25">
      <c r="A982">
        <v>981</v>
      </c>
      <c r="B982" s="3">
        <v>1</v>
      </c>
      <c r="E982" s="4">
        <v>4</v>
      </c>
    </row>
    <row r="983" spans="1:5" x14ac:dyDescent="0.25">
      <c r="A983">
        <v>982</v>
      </c>
      <c r="B983" s="3">
        <v>1</v>
      </c>
      <c r="E983" s="4">
        <v>4</v>
      </c>
    </row>
    <row r="984" spans="1:5" x14ac:dyDescent="0.25">
      <c r="A984">
        <v>983</v>
      </c>
      <c r="E984" s="4">
        <v>4</v>
      </c>
    </row>
    <row r="985" spans="1:5" x14ac:dyDescent="0.25">
      <c r="A985">
        <v>984</v>
      </c>
      <c r="D985" s="5">
        <v>3</v>
      </c>
      <c r="E985" s="4">
        <v>4</v>
      </c>
    </row>
    <row r="986" spans="1:5" x14ac:dyDescent="0.25">
      <c r="A986">
        <v>985</v>
      </c>
      <c r="D986" s="5">
        <v>3</v>
      </c>
      <c r="E986" s="4">
        <v>4</v>
      </c>
    </row>
    <row r="987" spans="1:5" x14ac:dyDescent="0.25">
      <c r="A987">
        <v>986</v>
      </c>
      <c r="D987" s="5">
        <v>3</v>
      </c>
      <c r="E987" s="4">
        <v>4</v>
      </c>
    </row>
    <row r="988" spans="1:5" x14ac:dyDescent="0.25">
      <c r="A988">
        <v>987</v>
      </c>
      <c r="D988" s="5">
        <v>3</v>
      </c>
      <c r="E988" s="4">
        <v>4</v>
      </c>
    </row>
    <row r="989" spans="1:5" x14ac:dyDescent="0.25">
      <c r="A989">
        <v>988</v>
      </c>
      <c r="D989" s="5">
        <v>3</v>
      </c>
      <c r="E989" s="4">
        <v>4</v>
      </c>
    </row>
    <row r="990" spans="1:5" x14ac:dyDescent="0.25">
      <c r="A990">
        <v>989</v>
      </c>
      <c r="C990" s="2">
        <v>2</v>
      </c>
      <c r="D990" s="5">
        <v>3</v>
      </c>
      <c r="E990" s="4">
        <v>4</v>
      </c>
    </row>
    <row r="991" spans="1:5" x14ac:dyDescent="0.25">
      <c r="A991">
        <v>990</v>
      </c>
      <c r="C991" s="2">
        <v>2</v>
      </c>
      <c r="D991" s="5">
        <v>3</v>
      </c>
      <c r="E991" s="4">
        <v>4</v>
      </c>
    </row>
    <row r="992" spans="1:5" x14ac:dyDescent="0.25">
      <c r="A992">
        <v>991</v>
      </c>
      <c r="C992" s="2">
        <v>2</v>
      </c>
      <c r="D992" s="5">
        <v>3</v>
      </c>
      <c r="E992" s="4">
        <v>4</v>
      </c>
    </row>
    <row r="993" spans="1:5" x14ac:dyDescent="0.25">
      <c r="A993">
        <v>992</v>
      </c>
      <c r="C993" s="2">
        <v>2</v>
      </c>
      <c r="D993" s="5">
        <v>3</v>
      </c>
    </row>
    <row r="994" spans="1:5" x14ac:dyDescent="0.25">
      <c r="A994">
        <v>993</v>
      </c>
      <c r="C994" s="2">
        <v>2</v>
      </c>
      <c r="D994" s="5">
        <v>3</v>
      </c>
    </row>
    <row r="995" spans="1:5" x14ac:dyDescent="0.25">
      <c r="A995">
        <v>994</v>
      </c>
      <c r="C995" s="2">
        <v>2</v>
      </c>
      <c r="D995" s="5">
        <v>3</v>
      </c>
    </row>
    <row r="996" spans="1:5" x14ac:dyDescent="0.25">
      <c r="A996">
        <v>995</v>
      </c>
      <c r="C996" s="2">
        <v>2</v>
      </c>
      <c r="D996" s="5">
        <v>3</v>
      </c>
    </row>
    <row r="997" spans="1:5" x14ac:dyDescent="0.25">
      <c r="A997">
        <v>996</v>
      </c>
      <c r="C997" s="2">
        <v>2</v>
      </c>
    </row>
    <row r="998" spans="1:5" x14ac:dyDescent="0.25">
      <c r="A998">
        <v>997</v>
      </c>
      <c r="B998" s="3">
        <v>1</v>
      </c>
      <c r="C998" s="2">
        <v>2</v>
      </c>
    </row>
    <row r="999" spans="1:5" x14ac:dyDescent="0.25">
      <c r="A999">
        <v>998</v>
      </c>
      <c r="B999" s="3">
        <v>1</v>
      </c>
      <c r="C999" s="2">
        <v>2</v>
      </c>
    </row>
    <row r="1000" spans="1:5" x14ac:dyDescent="0.25">
      <c r="A1000">
        <v>999</v>
      </c>
      <c r="B1000" s="3">
        <v>1</v>
      </c>
      <c r="C1000" s="2">
        <v>2</v>
      </c>
    </row>
    <row r="1001" spans="1:5" x14ac:dyDescent="0.25">
      <c r="A1001">
        <v>1000</v>
      </c>
      <c r="B1001" s="3">
        <v>1</v>
      </c>
      <c r="C1001" s="2">
        <v>2</v>
      </c>
    </row>
    <row r="1002" spans="1:5" x14ac:dyDescent="0.25">
      <c r="A1002">
        <v>1001</v>
      </c>
      <c r="B1002" s="3">
        <v>1</v>
      </c>
    </row>
    <row r="1003" spans="1:5" x14ac:dyDescent="0.25">
      <c r="A1003">
        <v>1002</v>
      </c>
      <c r="B1003" s="3">
        <v>1</v>
      </c>
    </row>
    <row r="1004" spans="1:5" x14ac:dyDescent="0.25">
      <c r="A1004">
        <v>1003</v>
      </c>
      <c r="B1004" s="3">
        <v>1</v>
      </c>
    </row>
    <row r="1005" spans="1:5" x14ac:dyDescent="0.25">
      <c r="A1005">
        <v>1004</v>
      </c>
      <c r="B1005" s="3">
        <v>1</v>
      </c>
    </row>
    <row r="1006" spans="1:5" x14ac:dyDescent="0.25">
      <c r="A1006">
        <v>1005</v>
      </c>
      <c r="B1006" s="3">
        <v>1</v>
      </c>
      <c r="E1006" s="4">
        <v>4</v>
      </c>
    </row>
    <row r="1007" spans="1:5" x14ac:dyDescent="0.25">
      <c r="A1007">
        <v>1006</v>
      </c>
      <c r="B1007" s="3">
        <v>1</v>
      </c>
      <c r="E1007" s="4">
        <v>4</v>
      </c>
    </row>
    <row r="1008" spans="1:5" x14ac:dyDescent="0.25">
      <c r="A1008">
        <v>1007</v>
      </c>
      <c r="B1008" s="3">
        <v>1</v>
      </c>
      <c r="D1008" s="5">
        <v>3</v>
      </c>
      <c r="E1008" s="4">
        <v>4</v>
      </c>
    </row>
    <row r="1009" spans="1:5" x14ac:dyDescent="0.25">
      <c r="A1009">
        <v>1008</v>
      </c>
      <c r="B1009" s="3">
        <v>1</v>
      </c>
      <c r="D1009" s="5">
        <v>3</v>
      </c>
      <c r="E1009" s="4">
        <v>4</v>
      </c>
    </row>
    <row r="1010" spans="1:5" x14ac:dyDescent="0.25">
      <c r="A1010">
        <v>1009</v>
      </c>
      <c r="D1010" s="5">
        <v>3</v>
      </c>
      <c r="E1010" s="4">
        <v>4</v>
      </c>
    </row>
    <row r="1011" spans="1:5" x14ac:dyDescent="0.25">
      <c r="A1011">
        <v>1010</v>
      </c>
      <c r="D1011" s="5">
        <v>3</v>
      </c>
      <c r="E1011" s="4">
        <v>4</v>
      </c>
    </row>
    <row r="1012" spans="1:5" x14ac:dyDescent="0.25">
      <c r="A1012">
        <v>1011</v>
      </c>
      <c r="D1012" s="5">
        <v>3</v>
      </c>
      <c r="E1012" s="4">
        <v>4</v>
      </c>
    </row>
    <row r="1013" spans="1:5" x14ac:dyDescent="0.25">
      <c r="A1013">
        <v>1012</v>
      </c>
      <c r="C1013" s="2">
        <v>2</v>
      </c>
      <c r="D1013" s="5">
        <v>3</v>
      </c>
      <c r="E1013" s="4">
        <v>4</v>
      </c>
    </row>
    <row r="1014" spans="1:5" x14ac:dyDescent="0.25">
      <c r="A1014">
        <v>1013</v>
      </c>
      <c r="C1014" s="2">
        <v>2</v>
      </c>
      <c r="D1014" s="5">
        <v>3</v>
      </c>
      <c r="E1014" s="4">
        <v>4</v>
      </c>
    </row>
    <row r="1015" spans="1:5" x14ac:dyDescent="0.25">
      <c r="A1015">
        <v>1014</v>
      </c>
      <c r="C1015" s="2">
        <v>2</v>
      </c>
      <c r="D1015" s="5">
        <v>3</v>
      </c>
      <c r="E1015" s="4">
        <v>4</v>
      </c>
    </row>
    <row r="1016" spans="1:5" x14ac:dyDescent="0.25">
      <c r="A1016">
        <v>1015</v>
      </c>
      <c r="C1016" s="2">
        <v>2</v>
      </c>
      <c r="D1016" s="5">
        <v>3</v>
      </c>
      <c r="E1016" s="4">
        <v>4</v>
      </c>
    </row>
    <row r="1017" spans="1:5" x14ac:dyDescent="0.25">
      <c r="A1017">
        <v>1016</v>
      </c>
      <c r="C1017" s="2">
        <v>2</v>
      </c>
      <c r="D1017" s="5">
        <v>3</v>
      </c>
      <c r="E1017" s="4">
        <v>4</v>
      </c>
    </row>
    <row r="1018" spans="1:5" x14ac:dyDescent="0.25">
      <c r="A1018">
        <v>1017</v>
      </c>
      <c r="C1018" s="2">
        <v>2</v>
      </c>
      <c r="D1018" s="5">
        <v>3</v>
      </c>
    </row>
    <row r="1019" spans="1:5" x14ac:dyDescent="0.25">
      <c r="A1019">
        <v>1018</v>
      </c>
      <c r="C1019" s="2">
        <v>2</v>
      </c>
      <c r="D1019" s="5">
        <v>3</v>
      </c>
    </row>
    <row r="1020" spans="1:5" x14ac:dyDescent="0.25">
      <c r="A1020">
        <v>1019</v>
      </c>
      <c r="C1020" s="2">
        <v>2</v>
      </c>
      <c r="D1020" s="5">
        <v>3</v>
      </c>
    </row>
    <row r="1021" spans="1:5" x14ac:dyDescent="0.25">
      <c r="A1021">
        <v>1020</v>
      </c>
      <c r="C1021" s="2">
        <v>2</v>
      </c>
      <c r="D1021" s="5">
        <v>3</v>
      </c>
    </row>
    <row r="1022" spans="1:5" x14ac:dyDescent="0.25">
      <c r="A1022">
        <v>1021</v>
      </c>
      <c r="C1022" s="2">
        <v>2</v>
      </c>
      <c r="D1022" s="5">
        <v>3</v>
      </c>
    </row>
    <row r="1023" spans="1:5" x14ac:dyDescent="0.25">
      <c r="A1023">
        <v>1022</v>
      </c>
      <c r="C1023" s="2">
        <v>2</v>
      </c>
    </row>
    <row r="1024" spans="1:5" x14ac:dyDescent="0.25">
      <c r="A1024">
        <v>1023</v>
      </c>
      <c r="C1024" s="2">
        <v>2</v>
      </c>
    </row>
    <row r="1025" spans="1:5" x14ac:dyDescent="0.25">
      <c r="A1025">
        <v>1024</v>
      </c>
      <c r="B1025" s="3">
        <v>1</v>
      </c>
      <c r="C1025" s="2">
        <v>2</v>
      </c>
    </row>
    <row r="1026" spans="1:5" x14ac:dyDescent="0.25">
      <c r="A1026">
        <v>1025</v>
      </c>
      <c r="B1026" s="3">
        <v>1</v>
      </c>
      <c r="C1026" s="2">
        <v>2</v>
      </c>
    </row>
    <row r="1027" spans="1:5" x14ac:dyDescent="0.25">
      <c r="A1027">
        <v>1026</v>
      </c>
      <c r="B1027" s="3">
        <v>1</v>
      </c>
      <c r="C1027" s="2">
        <v>2</v>
      </c>
    </row>
    <row r="1028" spans="1:5" x14ac:dyDescent="0.25">
      <c r="A1028">
        <v>1027</v>
      </c>
      <c r="B1028" s="3">
        <v>1</v>
      </c>
      <c r="E1028" s="4">
        <v>4</v>
      </c>
    </row>
    <row r="1029" spans="1:5" x14ac:dyDescent="0.25">
      <c r="A1029">
        <v>1028</v>
      </c>
      <c r="B1029" s="3">
        <v>1</v>
      </c>
      <c r="E1029" s="4">
        <v>4</v>
      </c>
    </row>
    <row r="1030" spans="1:5" x14ac:dyDescent="0.25">
      <c r="A1030">
        <v>1029</v>
      </c>
      <c r="B1030" s="3">
        <v>1</v>
      </c>
      <c r="E1030" s="4">
        <v>4</v>
      </c>
    </row>
    <row r="1031" spans="1:5" x14ac:dyDescent="0.25">
      <c r="A1031">
        <v>1030</v>
      </c>
      <c r="B1031" s="3">
        <v>1</v>
      </c>
      <c r="E1031" s="4">
        <v>4</v>
      </c>
    </row>
    <row r="1032" spans="1:5" x14ac:dyDescent="0.25">
      <c r="A1032">
        <v>1031</v>
      </c>
      <c r="B1032" s="3">
        <v>1</v>
      </c>
      <c r="E1032" s="4">
        <v>4</v>
      </c>
    </row>
    <row r="1033" spans="1:5" x14ac:dyDescent="0.25">
      <c r="A1033">
        <v>1032</v>
      </c>
      <c r="B1033" s="3">
        <v>1</v>
      </c>
      <c r="E1033" s="4">
        <v>4</v>
      </c>
    </row>
    <row r="1034" spans="1:5" x14ac:dyDescent="0.25">
      <c r="A1034">
        <v>1033</v>
      </c>
      <c r="B1034" s="3">
        <v>1</v>
      </c>
      <c r="E1034" s="4">
        <v>4</v>
      </c>
    </row>
    <row r="1035" spans="1:5" x14ac:dyDescent="0.25">
      <c r="A1035">
        <v>1034</v>
      </c>
      <c r="B1035" s="3">
        <v>1</v>
      </c>
      <c r="E1035" s="4">
        <v>4</v>
      </c>
    </row>
    <row r="1036" spans="1:5" x14ac:dyDescent="0.25">
      <c r="A1036">
        <v>1035</v>
      </c>
      <c r="B1036" s="3">
        <v>1</v>
      </c>
      <c r="D1036" s="5">
        <v>3</v>
      </c>
      <c r="E1036" s="4">
        <v>4</v>
      </c>
    </row>
    <row r="1037" spans="1:5" x14ac:dyDescent="0.25">
      <c r="A1037">
        <v>1036</v>
      </c>
      <c r="D1037" s="5">
        <v>3</v>
      </c>
      <c r="E1037" s="4">
        <v>4</v>
      </c>
    </row>
    <row r="1038" spans="1:5" x14ac:dyDescent="0.25">
      <c r="A1038">
        <v>1037</v>
      </c>
      <c r="D1038" s="5">
        <v>3</v>
      </c>
      <c r="E1038" s="4">
        <v>4</v>
      </c>
    </row>
    <row r="1039" spans="1:5" x14ac:dyDescent="0.25">
      <c r="A1039">
        <v>1038</v>
      </c>
      <c r="C1039" s="2">
        <v>2</v>
      </c>
      <c r="D1039" s="5">
        <v>3</v>
      </c>
      <c r="E1039" s="4">
        <v>4</v>
      </c>
    </row>
    <row r="1040" spans="1:5" x14ac:dyDescent="0.25">
      <c r="A1040">
        <v>1039</v>
      </c>
      <c r="C1040" s="2">
        <v>2</v>
      </c>
      <c r="D1040" s="5">
        <v>3</v>
      </c>
      <c r="E1040" s="4">
        <v>4</v>
      </c>
    </row>
    <row r="1041" spans="1:5" x14ac:dyDescent="0.25">
      <c r="A1041">
        <v>1040</v>
      </c>
      <c r="C1041" s="2">
        <v>2</v>
      </c>
      <c r="D1041" s="5">
        <v>3</v>
      </c>
      <c r="E1041" s="4">
        <v>4</v>
      </c>
    </row>
    <row r="1042" spans="1:5" x14ac:dyDescent="0.25">
      <c r="A1042">
        <v>1041</v>
      </c>
      <c r="C1042" s="2">
        <v>2</v>
      </c>
      <c r="D1042" s="5">
        <v>3</v>
      </c>
      <c r="E1042" s="4">
        <v>4</v>
      </c>
    </row>
    <row r="1043" spans="1:5" x14ac:dyDescent="0.25">
      <c r="A1043">
        <v>1042</v>
      </c>
      <c r="C1043" s="2">
        <v>2</v>
      </c>
      <c r="D1043" s="5">
        <v>3</v>
      </c>
    </row>
    <row r="1044" spans="1:5" x14ac:dyDescent="0.25">
      <c r="A1044">
        <v>1043</v>
      </c>
      <c r="C1044" s="2">
        <v>2</v>
      </c>
      <c r="D1044" s="5">
        <v>3</v>
      </c>
    </row>
    <row r="1045" spans="1:5" x14ac:dyDescent="0.25">
      <c r="A1045">
        <v>1044</v>
      </c>
      <c r="C1045" s="2">
        <v>2</v>
      </c>
      <c r="D1045" s="5">
        <v>3</v>
      </c>
    </row>
    <row r="1046" spans="1:5" x14ac:dyDescent="0.25">
      <c r="A1046">
        <v>1045</v>
      </c>
      <c r="C1046" s="2">
        <v>2</v>
      </c>
      <c r="D1046" s="5">
        <v>3</v>
      </c>
    </row>
    <row r="1047" spans="1:5" x14ac:dyDescent="0.25">
      <c r="A1047">
        <v>1046</v>
      </c>
      <c r="C1047" s="2">
        <v>2</v>
      </c>
      <c r="D1047" s="5">
        <v>3</v>
      </c>
    </row>
    <row r="1048" spans="1:5" x14ac:dyDescent="0.25">
      <c r="A1048">
        <v>1047</v>
      </c>
      <c r="C1048" s="2">
        <v>2</v>
      </c>
      <c r="D1048" s="5">
        <v>3</v>
      </c>
    </row>
    <row r="1049" spans="1:5" x14ac:dyDescent="0.25">
      <c r="A1049">
        <v>1048</v>
      </c>
      <c r="C1049" s="2">
        <v>2</v>
      </c>
    </row>
    <row r="1050" spans="1:5" x14ac:dyDescent="0.25">
      <c r="A1050">
        <v>1049</v>
      </c>
      <c r="C1050" s="2">
        <v>2</v>
      </c>
    </row>
    <row r="1051" spans="1:5" x14ac:dyDescent="0.25">
      <c r="A1051">
        <v>1050</v>
      </c>
      <c r="B1051" s="3">
        <v>1</v>
      </c>
      <c r="C1051" s="2">
        <v>2</v>
      </c>
    </row>
    <row r="1052" spans="1:5" x14ac:dyDescent="0.25">
      <c r="A1052">
        <v>1051</v>
      </c>
      <c r="B1052" s="3">
        <v>1</v>
      </c>
      <c r="C1052" s="2">
        <v>2</v>
      </c>
    </row>
    <row r="1053" spans="1:5" x14ac:dyDescent="0.25">
      <c r="A1053">
        <v>1052</v>
      </c>
      <c r="B1053" s="3">
        <v>1</v>
      </c>
    </row>
    <row r="1054" spans="1:5" x14ac:dyDescent="0.25">
      <c r="A1054">
        <v>1053</v>
      </c>
      <c r="B1054" s="3">
        <v>1</v>
      </c>
    </row>
    <row r="1055" spans="1:5" x14ac:dyDescent="0.25">
      <c r="A1055">
        <v>1054</v>
      </c>
      <c r="B1055" s="3">
        <v>1</v>
      </c>
      <c r="E1055" s="4">
        <v>4</v>
      </c>
    </row>
    <row r="1056" spans="1:5" x14ac:dyDescent="0.25">
      <c r="A1056">
        <v>1055</v>
      </c>
      <c r="B1056" s="3">
        <v>1</v>
      </c>
      <c r="E1056" s="4">
        <v>4</v>
      </c>
    </row>
    <row r="1057" spans="1:5" x14ac:dyDescent="0.25">
      <c r="A1057">
        <v>1056</v>
      </c>
      <c r="B1057" s="3">
        <v>1</v>
      </c>
      <c r="E1057" s="4">
        <v>4</v>
      </c>
    </row>
    <row r="1058" spans="1:5" x14ac:dyDescent="0.25">
      <c r="A1058">
        <v>1057</v>
      </c>
      <c r="B1058" s="3">
        <v>1</v>
      </c>
      <c r="E1058" s="4">
        <v>4</v>
      </c>
    </row>
    <row r="1059" spans="1:5" x14ac:dyDescent="0.25">
      <c r="A1059">
        <v>1058</v>
      </c>
      <c r="B1059" s="3">
        <v>1</v>
      </c>
      <c r="E1059" s="4">
        <v>4</v>
      </c>
    </row>
    <row r="1060" spans="1:5" x14ac:dyDescent="0.25">
      <c r="A1060">
        <v>1059</v>
      </c>
      <c r="B1060" s="3">
        <v>1</v>
      </c>
      <c r="E1060" s="4">
        <v>4</v>
      </c>
    </row>
    <row r="1061" spans="1:5" x14ac:dyDescent="0.25">
      <c r="A1061">
        <v>1060</v>
      </c>
      <c r="B1061" s="3">
        <v>1</v>
      </c>
      <c r="E1061" s="4">
        <v>4</v>
      </c>
    </row>
    <row r="1062" spans="1:5" x14ac:dyDescent="0.25">
      <c r="A1062">
        <v>1061</v>
      </c>
      <c r="B1062" s="3">
        <v>1</v>
      </c>
      <c r="D1062" s="5">
        <v>3</v>
      </c>
      <c r="E1062" s="4">
        <v>4</v>
      </c>
    </row>
    <row r="1063" spans="1:5" x14ac:dyDescent="0.25">
      <c r="A1063">
        <v>1062</v>
      </c>
      <c r="D1063" s="5">
        <v>3</v>
      </c>
      <c r="E1063" s="4">
        <v>4</v>
      </c>
    </row>
    <row r="1064" spans="1:5" x14ac:dyDescent="0.25">
      <c r="A1064">
        <v>1063</v>
      </c>
      <c r="C1064" s="2">
        <v>2</v>
      </c>
      <c r="D1064" s="5">
        <v>3</v>
      </c>
      <c r="E1064" s="4">
        <v>4</v>
      </c>
    </row>
    <row r="1065" spans="1:5" x14ac:dyDescent="0.25">
      <c r="A1065">
        <v>1064</v>
      </c>
      <c r="C1065" s="2">
        <v>2</v>
      </c>
      <c r="D1065" s="5">
        <v>3</v>
      </c>
      <c r="E1065" s="4">
        <v>4</v>
      </c>
    </row>
    <row r="1066" spans="1:5" x14ac:dyDescent="0.25">
      <c r="A1066">
        <v>1065</v>
      </c>
      <c r="C1066" s="2">
        <v>2</v>
      </c>
      <c r="D1066" s="5">
        <v>3</v>
      </c>
      <c r="E1066" s="4">
        <v>4</v>
      </c>
    </row>
    <row r="1067" spans="1:5" x14ac:dyDescent="0.25">
      <c r="A1067">
        <v>1066</v>
      </c>
      <c r="C1067" s="2">
        <v>2</v>
      </c>
      <c r="D1067" s="5">
        <v>3</v>
      </c>
      <c r="E1067" s="4">
        <v>4</v>
      </c>
    </row>
    <row r="1068" spans="1:5" x14ac:dyDescent="0.25">
      <c r="A1068">
        <v>1067</v>
      </c>
      <c r="C1068" s="2">
        <v>2</v>
      </c>
      <c r="D1068" s="5">
        <v>3</v>
      </c>
      <c r="E1068" s="4">
        <v>4</v>
      </c>
    </row>
    <row r="1069" spans="1:5" x14ac:dyDescent="0.25">
      <c r="A1069">
        <v>1068</v>
      </c>
      <c r="C1069" s="2">
        <v>2</v>
      </c>
      <c r="D1069" s="5">
        <v>3</v>
      </c>
    </row>
    <row r="1070" spans="1:5" x14ac:dyDescent="0.25">
      <c r="A1070">
        <v>1069</v>
      </c>
      <c r="C1070" s="2">
        <v>2</v>
      </c>
      <c r="D1070" s="5">
        <v>3</v>
      </c>
    </row>
    <row r="1071" spans="1:5" x14ac:dyDescent="0.25">
      <c r="A1071">
        <v>1070</v>
      </c>
      <c r="C1071" s="2">
        <v>2</v>
      </c>
      <c r="D1071" s="5">
        <v>3</v>
      </c>
    </row>
    <row r="1072" spans="1:5" x14ac:dyDescent="0.25">
      <c r="A1072">
        <v>1071</v>
      </c>
      <c r="C1072" s="2">
        <v>2</v>
      </c>
      <c r="D1072" s="5">
        <v>3</v>
      </c>
    </row>
    <row r="1073" spans="1:5" x14ac:dyDescent="0.25">
      <c r="A1073">
        <v>1072</v>
      </c>
      <c r="C1073" s="2">
        <v>2</v>
      </c>
      <c r="D1073" s="5">
        <v>3</v>
      </c>
    </row>
    <row r="1074" spans="1:5" x14ac:dyDescent="0.25">
      <c r="A1074">
        <v>1073</v>
      </c>
      <c r="C1074" s="2">
        <v>2</v>
      </c>
      <c r="D1074" s="5">
        <v>3</v>
      </c>
    </row>
    <row r="1075" spans="1:5" x14ac:dyDescent="0.25">
      <c r="A1075">
        <v>1074</v>
      </c>
      <c r="C1075" s="2">
        <v>2</v>
      </c>
      <c r="D1075" s="5">
        <v>3</v>
      </c>
    </row>
    <row r="1076" spans="1:5" x14ac:dyDescent="0.25">
      <c r="A1076">
        <v>1075</v>
      </c>
      <c r="C1076" s="2">
        <v>2</v>
      </c>
      <c r="D1076" s="5">
        <v>3</v>
      </c>
    </row>
    <row r="1077" spans="1:5" x14ac:dyDescent="0.25">
      <c r="A1077">
        <v>1076</v>
      </c>
      <c r="C1077" s="2">
        <v>2</v>
      </c>
    </row>
    <row r="1078" spans="1:5" x14ac:dyDescent="0.25">
      <c r="A1078">
        <v>1077</v>
      </c>
      <c r="B1078" s="3">
        <v>1</v>
      </c>
      <c r="C1078" s="2">
        <v>2</v>
      </c>
    </row>
    <row r="1079" spans="1:5" x14ac:dyDescent="0.25">
      <c r="A1079">
        <v>1078</v>
      </c>
      <c r="B1079" s="3">
        <v>1</v>
      </c>
      <c r="C1079" s="2">
        <v>2</v>
      </c>
    </row>
    <row r="1080" spans="1:5" x14ac:dyDescent="0.25">
      <c r="A1080">
        <v>1079</v>
      </c>
      <c r="B1080" s="3">
        <v>1</v>
      </c>
      <c r="C1080" s="2">
        <v>2</v>
      </c>
    </row>
    <row r="1081" spans="1:5" x14ac:dyDescent="0.25">
      <c r="A1081">
        <v>1080</v>
      </c>
      <c r="B1081" s="3">
        <v>1</v>
      </c>
      <c r="E1081" s="4">
        <v>4</v>
      </c>
    </row>
    <row r="1082" spans="1:5" x14ac:dyDescent="0.25">
      <c r="A1082">
        <v>1081</v>
      </c>
      <c r="B1082" s="3">
        <v>1</v>
      </c>
      <c r="E1082" s="4">
        <v>4</v>
      </c>
    </row>
    <row r="1083" spans="1:5" x14ac:dyDescent="0.25">
      <c r="A1083">
        <v>1082</v>
      </c>
      <c r="B1083" s="3">
        <v>1</v>
      </c>
      <c r="E1083" s="4">
        <v>4</v>
      </c>
    </row>
    <row r="1084" spans="1:5" x14ac:dyDescent="0.25">
      <c r="A1084">
        <v>1083</v>
      </c>
      <c r="B1084" s="3">
        <v>1</v>
      </c>
      <c r="E1084" s="4">
        <v>4</v>
      </c>
    </row>
    <row r="1085" spans="1:5" x14ac:dyDescent="0.25">
      <c r="A1085">
        <v>1084</v>
      </c>
      <c r="B1085" s="3">
        <v>1</v>
      </c>
      <c r="E1085" s="4">
        <v>4</v>
      </c>
    </row>
    <row r="1086" spans="1:5" x14ac:dyDescent="0.25">
      <c r="A1086">
        <v>1085</v>
      </c>
      <c r="B1086" s="3">
        <v>1</v>
      </c>
      <c r="E1086" s="4">
        <v>4</v>
      </c>
    </row>
    <row r="1087" spans="1:5" x14ac:dyDescent="0.25">
      <c r="A1087">
        <v>1086</v>
      </c>
      <c r="B1087" s="3">
        <v>1</v>
      </c>
      <c r="E1087" s="4">
        <v>4</v>
      </c>
    </row>
    <row r="1088" spans="1:5" x14ac:dyDescent="0.25">
      <c r="A1088">
        <v>1087</v>
      </c>
      <c r="B1088" s="3">
        <v>1</v>
      </c>
      <c r="E1088" s="4">
        <v>4</v>
      </c>
    </row>
    <row r="1089" spans="1:5" x14ac:dyDescent="0.25">
      <c r="A1089">
        <v>1088</v>
      </c>
      <c r="B1089" s="3">
        <v>1</v>
      </c>
      <c r="E1089" s="4">
        <v>4</v>
      </c>
    </row>
    <row r="1090" spans="1:5" x14ac:dyDescent="0.25">
      <c r="A1090">
        <v>1089</v>
      </c>
      <c r="B1090" s="3">
        <v>1</v>
      </c>
      <c r="E1090" s="4">
        <v>4</v>
      </c>
    </row>
    <row r="1091" spans="1:5" x14ac:dyDescent="0.25">
      <c r="A1091">
        <v>1090</v>
      </c>
      <c r="B1091" s="3">
        <v>1</v>
      </c>
      <c r="D1091" s="5">
        <v>3</v>
      </c>
      <c r="E1091" s="4">
        <v>4</v>
      </c>
    </row>
    <row r="1092" spans="1:5" x14ac:dyDescent="0.25">
      <c r="A1092">
        <v>1091</v>
      </c>
      <c r="D1092" s="5">
        <v>3</v>
      </c>
      <c r="E1092" s="4">
        <v>4</v>
      </c>
    </row>
    <row r="1093" spans="1:5" x14ac:dyDescent="0.25">
      <c r="A1093">
        <v>1092</v>
      </c>
      <c r="C1093" s="2">
        <v>2</v>
      </c>
      <c r="D1093" s="5">
        <v>3</v>
      </c>
      <c r="E1093" s="4">
        <v>4</v>
      </c>
    </row>
    <row r="1094" spans="1:5" x14ac:dyDescent="0.25">
      <c r="A1094">
        <v>1093</v>
      </c>
      <c r="C1094" s="2">
        <v>2</v>
      </c>
      <c r="D1094" s="5">
        <v>3</v>
      </c>
      <c r="E1094" s="4">
        <v>4</v>
      </c>
    </row>
    <row r="1095" spans="1:5" x14ac:dyDescent="0.25">
      <c r="A1095">
        <v>1094</v>
      </c>
      <c r="C1095" s="2">
        <v>2</v>
      </c>
      <c r="D1095" s="5">
        <v>3</v>
      </c>
      <c r="E1095" s="4">
        <v>4</v>
      </c>
    </row>
    <row r="1096" spans="1:5" x14ac:dyDescent="0.25">
      <c r="A1096">
        <v>1095</v>
      </c>
      <c r="C1096" s="2">
        <v>2</v>
      </c>
      <c r="D1096" s="5">
        <v>3</v>
      </c>
    </row>
    <row r="1097" spans="1:5" x14ac:dyDescent="0.25">
      <c r="A1097">
        <v>1096</v>
      </c>
      <c r="C1097" s="2">
        <v>2</v>
      </c>
      <c r="D1097" s="5">
        <v>3</v>
      </c>
    </row>
    <row r="1098" spans="1:5" x14ac:dyDescent="0.25">
      <c r="A1098">
        <v>1097</v>
      </c>
      <c r="C1098" s="2">
        <v>2</v>
      </c>
      <c r="D1098" s="5">
        <v>3</v>
      </c>
    </row>
    <row r="1099" spans="1:5" x14ac:dyDescent="0.25">
      <c r="A1099">
        <v>1098</v>
      </c>
      <c r="C1099" s="2">
        <v>2</v>
      </c>
      <c r="D1099" s="5">
        <v>3</v>
      </c>
    </row>
    <row r="1100" spans="1:5" x14ac:dyDescent="0.25">
      <c r="A1100">
        <v>1099</v>
      </c>
      <c r="C1100" s="2">
        <v>2</v>
      </c>
      <c r="D1100" s="5">
        <v>3</v>
      </c>
    </row>
    <row r="1101" spans="1:5" x14ac:dyDescent="0.25">
      <c r="A1101">
        <v>1100</v>
      </c>
      <c r="C1101" s="2">
        <v>2</v>
      </c>
      <c r="D1101" s="5">
        <v>3</v>
      </c>
    </row>
    <row r="1102" spans="1:5" x14ac:dyDescent="0.25">
      <c r="A1102">
        <v>1101</v>
      </c>
      <c r="C1102" s="2">
        <v>2</v>
      </c>
      <c r="D1102" s="5">
        <v>3</v>
      </c>
    </row>
    <row r="1103" spans="1:5" x14ac:dyDescent="0.25">
      <c r="A1103">
        <v>1102</v>
      </c>
      <c r="C1103" s="2">
        <v>2</v>
      </c>
      <c r="D1103" s="5">
        <v>3</v>
      </c>
    </row>
    <row r="1104" spans="1:5" x14ac:dyDescent="0.25">
      <c r="A1104">
        <v>1103</v>
      </c>
      <c r="C1104" s="2">
        <v>2</v>
      </c>
      <c r="D1104" s="5">
        <v>3</v>
      </c>
    </row>
    <row r="1105" spans="1:6" x14ac:dyDescent="0.25">
      <c r="A1105">
        <v>1104</v>
      </c>
      <c r="C1105" s="2">
        <v>2</v>
      </c>
      <c r="D1105" s="5">
        <v>3</v>
      </c>
    </row>
    <row r="1106" spans="1:6" x14ac:dyDescent="0.25">
      <c r="A1106">
        <v>1105</v>
      </c>
      <c r="C1106" s="2">
        <v>2</v>
      </c>
      <c r="D1106" s="5">
        <v>3</v>
      </c>
    </row>
    <row r="1107" spans="1:6" x14ac:dyDescent="0.25">
      <c r="A1107">
        <v>1106</v>
      </c>
      <c r="B1107" s="3">
        <v>1</v>
      </c>
      <c r="C1107" s="2">
        <v>2</v>
      </c>
      <c r="D1107" s="5">
        <v>3</v>
      </c>
    </row>
    <row r="1108" spans="1:6" x14ac:dyDescent="0.25">
      <c r="A1108">
        <v>1107</v>
      </c>
      <c r="B1108" s="3">
        <v>1</v>
      </c>
      <c r="C1108" s="2">
        <v>2</v>
      </c>
    </row>
    <row r="1109" spans="1:6" x14ac:dyDescent="0.25">
      <c r="A1109">
        <v>1108</v>
      </c>
      <c r="B1109" s="3">
        <v>1</v>
      </c>
      <c r="C1109" s="2">
        <v>2</v>
      </c>
    </row>
    <row r="1110" spans="1:6" x14ac:dyDescent="0.25">
      <c r="A1110">
        <v>1109</v>
      </c>
      <c r="B1110" s="3">
        <v>1</v>
      </c>
      <c r="C1110" s="2">
        <v>2</v>
      </c>
    </row>
    <row r="1111" spans="1:6" x14ac:dyDescent="0.25">
      <c r="A1111">
        <v>1110</v>
      </c>
      <c r="B1111" s="3">
        <v>1</v>
      </c>
      <c r="C1111" s="2">
        <v>2</v>
      </c>
      <c r="E1111" s="4">
        <v>4</v>
      </c>
    </row>
    <row r="1112" spans="1:6" x14ac:dyDescent="0.25">
      <c r="A1112">
        <v>1111</v>
      </c>
      <c r="B1112" s="3">
        <v>1</v>
      </c>
      <c r="E1112" s="4">
        <v>4</v>
      </c>
    </row>
    <row r="1113" spans="1:6" x14ac:dyDescent="0.25">
      <c r="A1113">
        <v>1112</v>
      </c>
      <c r="B1113" s="3">
        <v>1</v>
      </c>
      <c r="E1113" s="4">
        <v>4</v>
      </c>
      <c r="F111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2025-07-11T16:20:21Z</dcterms:created>
  <dcterms:modified xsi:type="dcterms:W3CDTF">2025-07-11T16:27:43Z</dcterms:modified>
</cp:coreProperties>
</file>