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72025-BL-6b.mqa\"/>
    </mc:Choice>
  </mc:AlternateContent>
  <xr:revisionPtr revIDLastSave="0" documentId="13_ncr:1_{D0BBDC16-5810-4767-96E1-EA62F2786E53}" xr6:coauthVersionLast="47" xr6:coauthVersionMax="47" xr10:uidLastSave="{00000000-0000-0000-0000-000000000000}"/>
  <bookViews>
    <workbookView xWindow="-120" yWindow="-120" windowWidth="29040" windowHeight="16440" activeTab="2" xr2:uid="{03DA4D81-CE32-4F71-A263-D551B1E9A729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Coordination!$R$1679:$R$1682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50" i="3"/>
  <c r="BR51" i="3"/>
  <c r="BS51" i="3"/>
  <c r="BR52" i="3"/>
  <c r="BS52" i="3"/>
  <c r="BR53" i="3"/>
  <c r="BS53" i="3"/>
  <c r="BR54" i="3"/>
  <c r="BS54" i="3"/>
  <c r="BR55" i="3"/>
  <c r="BS55" i="3"/>
  <c r="BR56" i="3"/>
  <c r="BS56" i="3"/>
  <c r="BR57" i="3"/>
  <c r="BR58" i="3"/>
  <c r="BS59" i="3"/>
  <c r="BS60" i="3"/>
  <c r="BR61" i="3"/>
  <c r="BS61" i="3"/>
  <c r="BR62" i="3"/>
  <c r="BS62" i="3"/>
  <c r="BR63" i="3"/>
  <c r="BS63" i="3"/>
  <c r="BR64" i="3"/>
  <c r="BS64" i="3"/>
  <c r="BR65" i="3"/>
  <c r="BS65" i="3"/>
  <c r="BR66" i="3"/>
  <c r="BS68" i="3"/>
  <c r="BR69" i="3"/>
  <c r="BS69" i="3"/>
  <c r="BR70" i="3"/>
  <c r="BS70" i="3"/>
  <c r="BR71" i="3"/>
  <c r="BS71" i="3"/>
  <c r="BR72" i="3"/>
  <c r="BS72" i="3"/>
  <c r="BR73" i="3"/>
  <c r="BS73" i="3"/>
  <c r="BR74" i="3"/>
  <c r="BR75" i="3"/>
  <c r="BZ87" i="4"/>
  <c r="CB88" i="4"/>
  <c r="CA88" i="4"/>
  <c r="BZ86" i="4"/>
  <c r="CB87" i="4"/>
  <c r="CA87" i="4"/>
  <c r="CB86" i="4"/>
  <c r="BZ85" i="4"/>
  <c r="CA86" i="4"/>
  <c r="CB85" i="4"/>
  <c r="BZ84" i="4"/>
  <c r="CA85" i="4"/>
  <c r="CB84" i="4"/>
  <c r="BZ83" i="4"/>
  <c r="CA84" i="4"/>
  <c r="BZ82" i="4"/>
  <c r="CB83" i="4"/>
  <c r="CA83" i="4"/>
  <c r="BZ81" i="4"/>
  <c r="CB82" i="4"/>
  <c r="CA82" i="4"/>
  <c r="BZ80" i="4"/>
  <c r="CB81" i="4"/>
  <c r="CA81" i="4"/>
  <c r="CB80" i="4"/>
  <c r="CA80" i="4"/>
  <c r="BW88" i="4"/>
  <c r="BX88" i="4"/>
  <c r="BY88" i="4"/>
  <c r="BW87" i="4"/>
  <c r="BX87" i="4"/>
  <c r="BY87" i="4"/>
  <c r="BW86" i="4"/>
  <c r="BX86" i="4"/>
  <c r="BY86" i="4"/>
  <c r="BW85" i="4"/>
  <c r="BX85" i="4"/>
  <c r="BY85" i="4"/>
  <c r="BW84" i="4"/>
  <c r="BX84" i="4"/>
  <c r="BY84" i="4"/>
  <c r="BW83" i="4"/>
  <c r="BX83" i="4"/>
  <c r="BY83" i="4"/>
  <c r="BW82" i="4"/>
  <c r="BX82" i="4"/>
  <c r="BY82" i="4"/>
  <c r="BW81" i="4"/>
  <c r="BX81" i="4"/>
  <c r="BY81" i="4"/>
  <c r="BW80" i="4"/>
  <c r="BX80" i="4"/>
  <c r="BY80" i="4"/>
  <c r="BT88" i="4"/>
  <c r="BU88" i="4"/>
  <c r="BV88" i="4"/>
  <c r="BT87" i="4"/>
  <c r="BU87" i="4"/>
  <c r="BV87" i="4"/>
  <c r="BT86" i="4"/>
  <c r="BU86" i="4"/>
  <c r="BV86" i="4"/>
  <c r="BT85" i="4"/>
  <c r="BU85" i="4"/>
  <c r="BV85" i="4"/>
  <c r="BT84" i="4"/>
  <c r="BU84" i="4"/>
  <c r="BV84" i="4"/>
  <c r="BT83" i="4"/>
  <c r="BU83" i="4"/>
  <c r="BV83" i="4"/>
  <c r="BT82" i="4"/>
  <c r="BU82" i="4"/>
  <c r="BV82" i="4"/>
  <c r="BT81" i="4"/>
  <c r="BU81" i="4"/>
  <c r="BV81" i="4"/>
  <c r="BT80" i="4"/>
  <c r="BU80" i="4"/>
  <c r="BV80" i="4"/>
  <c r="BR89" i="4"/>
  <c r="BQ88" i="4"/>
  <c r="BS89" i="4"/>
  <c r="BR88" i="4"/>
  <c r="BQ87" i="4"/>
  <c r="BS88" i="4"/>
  <c r="BR87" i="4"/>
  <c r="BQ86" i="4"/>
  <c r="BS87" i="4"/>
  <c r="BR86" i="4"/>
  <c r="BQ85" i="4"/>
  <c r="BS86" i="4"/>
  <c r="BR85" i="4"/>
  <c r="BQ84" i="4"/>
  <c r="BS85" i="4"/>
  <c r="BR84" i="4"/>
  <c r="BQ83" i="4"/>
  <c r="BS84" i="4"/>
  <c r="BR83" i="4"/>
  <c r="BQ82" i="4"/>
  <c r="BS83" i="4"/>
  <c r="BR82" i="4"/>
  <c r="BQ81" i="4"/>
  <c r="BS82" i="4"/>
  <c r="BR81" i="4"/>
  <c r="BQ80" i="4"/>
  <c r="BS81" i="4"/>
  <c r="BR80" i="4"/>
  <c r="BS80" i="4"/>
  <c r="BZ76" i="4"/>
  <c r="CB77" i="4"/>
  <c r="CA76" i="4"/>
  <c r="BZ75" i="4"/>
  <c r="CB76" i="4"/>
  <c r="CA75" i="4"/>
  <c r="BZ74" i="4"/>
  <c r="CB75" i="4"/>
  <c r="CA74" i="4"/>
  <c r="CB74" i="4"/>
  <c r="BZ73" i="4"/>
  <c r="CA73" i="4"/>
  <c r="CB73" i="4"/>
  <c r="BZ72" i="4"/>
  <c r="CA72" i="4"/>
  <c r="CB72" i="4"/>
  <c r="BZ71" i="4"/>
  <c r="CA71" i="4"/>
  <c r="CB71" i="4"/>
  <c r="BZ70" i="4"/>
  <c r="CA70" i="4"/>
  <c r="CB70" i="4"/>
  <c r="BZ69" i="4"/>
  <c r="CA69" i="4"/>
  <c r="CB69" i="4"/>
  <c r="BW76" i="4"/>
  <c r="BX76" i="4"/>
  <c r="BY75" i="4"/>
  <c r="BW75" i="4"/>
  <c r="BX75" i="4"/>
  <c r="BY74" i="4"/>
  <c r="BW74" i="4"/>
  <c r="BX74" i="4"/>
  <c r="BW73" i="4"/>
  <c r="BX73" i="4"/>
  <c r="BY73" i="4"/>
  <c r="BY72" i="4"/>
  <c r="BW72" i="4"/>
  <c r="BX72" i="4"/>
  <c r="BY71" i="4"/>
  <c r="BW71" i="4"/>
  <c r="BX71" i="4"/>
  <c r="BW70" i="4"/>
  <c r="BX70" i="4"/>
  <c r="BY70" i="4"/>
  <c r="BW69" i="4"/>
  <c r="BX69" i="4"/>
  <c r="BY69" i="4"/>
  <c r="BT77" i="4"/>
  <c r="BU76" i="4"/>
  <c r="BV76" i="4"/>
  <c r="BT76" i="4"/>
  <c r="BU75" i="4"/>
  <c r="BV75" i="4"/>
  <c r="BT75" i="4"/>
  <c r="BU74" i="4"/>
  <c r="BV74" i="4"/>
  <c r="BT74" i="4"/>
  <c r="BU73" i="4"/>
  <c r="BV73" i="4"/>
  <c r="BT73" i="4"/>
  <c r="BU72" i="4"/>
  <c r="BV72" i="4"/>
  <c r="BT72" i="4"/>
  <c r="BT71" i="4"/>
  <c r="BU71" i="4"/>
  <c r="BV71" i="4"/>
  <c r="BT70" i="4"/>
  <c r="BU70" i="4"/>
  <c r="BV70" i="4"/>
  <c r="BT69" i="4"/>
  <c r="BU69" i="4"/>
  <c r="BV69" i="4"/>
  <c r="BR77" i="4"/>
  <c r="BQ76" i="4"/>
  <c r="BS77" i="4"/>
  <c r="BR76" i="4"/>
  <c r="BQ75" i="4"/>
  <c r="BS76" i="4"/>
  <c r="BR75" i="4"/>
  <c r="BQ74" i="4"/>
  <c r="BS75" i="4"/>
  <c r="BR74" i="4"/>
  <c r="BQ73" i="4"/>
  <c r="BS74" i="4"/>
  <c r="BR73" i="4"/>
  <c r="BQ72" i="4"/>
  <c r="BS73" i="4"/>
  <c r="BR72" i="4"/>
  <c r="BS72" i="4"/>
  <c r="BQ71" i="4"/>
  <c r="BR71" i="4"/>
  <c r="BS71" i="4"/>
  <c r="BQ70" i="4"/>
  <c r="BR70" i="4"/>
  <c r="BS70" i="4"/>
  <c r="BQ69" i="4"/>
  <c r="BR69" i="4"/>
  <c r="BS69" i="4"/>
  <c r="BZ66" i="4"/>
  <c r="CA66" i="4"/>
  <c r="CB66" i="4"/>
  <c r="BZ65" i="4"/>
  <c r="CA65" i="4"/>
  <c r="CB65" i="4"/>
  <c r="BZ64" i="4"/>
  <c r="CA64" i="4"/>
  <c r="CB64" i="4"/>
  <c r="BZ63" i="4"/>
  <c r="CA63" i="4"/>
  <c r="CB63" i="4"/>
  <c r="BZ62" i="4"/>
  <c r="CA62" i="4"/>
  <c r="CB62" i="4"/>
  <c r="BZ61" i="4"/>
  <c r="CA61" i="4"/>
  <c r="CB61" i="4"/>
  <c r="BZ60" i="4"/>
  <c r="CA60" i="4"/>
  <c r="CB60" i="4"/>
  <c r="BZ59" i="4"/>
  <c r="CA59" i="4"/>
  <c r="CB59" i="4"/>
  <c r="BW66" i="4"/>
  <c r="BX66" i="4"/>
  <c r="BY66" i="4"/>
  <c r="BW65" i="4"/>
  <c r="BX65" i="4"/>
  <c r="BY65" i="4"/>
  <c r="BW64" i="4"/>
  <c r="BX64" i="4"/>
  <c r="BY64" i="4"/>
  <c r="BW63" i="4"/>
  <c r="BX63" i="4"/>
  <c r="BY63" i="4"/>
  <c r="BW62" i="4"/>
  <c r="BX62" i="4"/>
  <c r="BY62" i="4"/>
  <c r="BW61" i="4"/>
  <c r="BX61" i="4"/>
  <c r="BY61" i="4"/>
  <c r="BW60" i="4"/>
  <c r="BX60" i="4"/>
  <c r="BY60" i="4"/>
  <c r="BW59" i="4"/>
  <c r="BX59" i="4"/>
  <c r="BY59" i="4"/>
  <c r="BT66" i="4"/>
  <c r="BU66" i="4"/>
  <c r="BV66" i="4"/>
  <c r="BT65" i="4"/>
  <c r="BU65" i="4"/>
  <c r="BV65" i="4"/>
  <c r="BT64" i="4"/>
  <c r="BU64" i="4"/>
  <c r="BV64" i="4"/>
  <c r="BT63" i="4"/>
  <c r="BU63" i="4"/>
  <c r="BV63" i="4"/>
  <c r="BT62" i="4"/>
  <c r="BU62" i="4"/>
  <c r="BV62" i="4"/>
  <c r="BT61" i="4"/>
  <c r="BU61" i="4"/>
  <c r="BV61" i="4"/>
  <c r="BT60" i="4"/>
  <c r="BU60" i="4"/>
  <c r="BV60" i="4"/>
  <c r="BT59" i="4"/>
  <c r="BU59" i="4"/>
  <c r="BV59" i="4"/>
  <c r="BQ66" i="4"/>
  <c r="BR66" i="4"/>
  <c r="BQ65" i="4"/>
  <c r="BR65" i="4"/>
  <c r="BS65" i="4"/>
  <c r="BQ64" i="4"/>
  <c r="BR64" i="4"/>
  <c r="BS64" i="4"/>
  <c r="BQ63" i="4"/>
  <c r="BR63" i="4"/>
  <c r="BS63" i="4"/>
  <c r="BQ62" i="4"/>
  <c r="BR62" i="4"/>
  <c r="BS62" i="4"/>
  <c r="BQ61" i="4"/>
  <c r="BR61" i="4"/>
  <c r="BS61" i="4"/>
  <c r="BQ60" i="4"/>
  <c r="BR60" i="4"/>
  <c r="BS60" i="4"/>
  <c r="BQ59" i="4"/>
  <c r="BR59" i="4"/>
  <c r="BS59" i="4"/>
  <c r="BZ55" i="4"/>
  <c r="CA55" i="4"/>
  <c r="CB55" i="4"/>
  <c r="BZ54" i="4"/>
  <c r="CA54" i="4"/>
  <c r="CB54" i="4"/>
  <c r="BZ53" i="4"/>
  <c r="CA53" i="4"/>
  <c r="CB53" i="4"/>
  <c r="BZ52" i="4"/>
  <c r="CA52" i="4"/>
  <c r="CB52" i="4"/>
  <c r="BZ51" i="4"/>
  <c r="CA51" i="4"/>
  <c r="CB51" i="4"/>
  <c r="BZ50" i="4"/>
  <c r="CA50" i="4"/>
  <c r="CB50" i="4"/>
  <c r="BZ49" i="4"/>
  <c r="CA49" i="4"/>
  <c r="CB49" i="4"/>
  <c r="BZ48" i="4"/>
  <c r="CA48" i="4"/>
  <c r="CB48" i="4"/>
  <c r="BZ47" i="4"/>
  <c r="CA47" i="4"/>
  <c r="CB47" i="4"/>
  <c r="BW55" i="4"/>
  <c r="BX55" i="4"/>
  <c r="BY55" i="4"/>
  <c r="BW54" i="4"/>
  <c r="BX54" i="4"/>
  <c r="BY54" i="4"/>
  <c r="BW53" i="4"/>
  <c r="BX53" i="4"/>
  <c r="BY53" i="4"/>
  <c r="BW52" i="4"/>
  <c r="BX52" i="4"/>
  <c r="BY52" i="4"/>
  <c r="BW51" i="4"/>
  <c r="BX51" i="4"/>
  <c r="BY51" i="4"/>
  <c r="BW50" i="4"/>
  <c r="BX50" i="4"/>
  <c r="BY50" i="4"/>
  <c r="BW49" i="4"/>
  <c r="BX49" i="4"/>
  <c r="BY49" i="4"/>
  <c r="BW48" i="4"/>
  <c r="BX48" i="4"/>
  <c r="BY48" i="4"/>
  <c r="BW47" i="4"/>
  <c r="BX47" i="4"/>
  <c r="BY47" i="4"/>
  <c r="BT55" i="4"/>
  <c r="BU55" i="4"/>
  <c r="BV55" i="4"/>
  <c r="BT54" i="4"/>
  <c r="BU54" i="4"/>
  <c r="BV54" i="4"/>
  <c r="BT53" i="4"/>
  <c r="BU53" i="4"/>
  <c r="BV53" i="4"/>
  <c r="BT52" i="4"/>
  <c r="BU52" i="4"/>
  <c r="BV52" i="4"/>
  <c r="BT51" i="4"/>
  <c r="BU51" i="4"/>
  <c r="BV51" i="4"/>
  <c r="BT50" i="4"/>
  <c r="BU50" i="4"/>
  <c r="BV50" i="4"/>
  <c r="BT49" i="4"/>
  <c r="BU49" i="4"/>
  <c r="BV49" i="4"/>
  <c r="BT48" i="4"/>
  <c r="BU48" i="4"/>
  <c r="BV48" i="4"/>
  <c r="BT47" i="4"/>
  <c r="BU47" i="4"/>
  <c r="BV47" i="4"/>
  <c r="BQ56" i="4"/>
  <c r="BR56" i="4"/>
  <c r="BS56" i="4"/>
  <c r="BQ55" i="4"/>
  <c r="BR55" i="4"/>
  <c r="BS55" i="4"/>
  <c r="BQ54" i="4"/>
  <c r="BR54" i="4"/>
  <c r="BS54" i="4"/>
  <c r="BQ53" i="4"/>
  <c r="BR53" i="4"/>
  <c r="BS53" i="4"/>
  <c r="BQ52" i="4"/>
  <c r="BR52" i="4"/>
  <c r="BS52" i="4"/>
  <c r="BQ51" i="4"/>
  <c r="BR51" i="4"/>
  <c r="BS51" i="4"/>
  <c r="BQ50" i="4"/>
  <c r="BR50" i="4"/>
  <c r="BS50" i="4"/>
  <c r="BQ49" i="4"/>
  <c r="BR49" i="4"/>
  <c r="BS49" i="4"/>
  <c r="BQ48" i="4"/>
  <c r="BR48" i="4"/>
  <c r="BS48" i="4"/>
  <c r="BQ47" i="4"/>
  <c r="BR47" i="4"/>
  <c r="BS47" i="4"/>
  <c r="BZ43" i="4"/>
  <c r="CB44" i="4"/>
  <c r="CA43" i="4"/>
  <c r="BZ42" i="4"/>
  <c r="CB43" i="4"/>
  <c r="CA42" i="4"/>
  <c r="CB42" i="4"/>
  <c r="BZ41" i="4"/>
  <c r="CA41" i="4"/>
  <c r="BZ40" i="4"/>
  <c r="CB41" i="4"/>
  <c r="CA40" i="4"/>
  <c r="CB40" i="4"/>
  <c r="BZ39" i="4"/>
  <c r="CA39" i="4"/>
  <c r="CB39" i="4"/>
  <c r="BZ38" i="4"/>
  <c r="CA38" i="4"/>
  <c r="CB38" i="4"/>
  <c r="BZ37" i="4"/>
  <c r="CA37" i="4"/>
  <c r="CB37" i="4"/>
  <c r="BZ36" i="4"/>
  <c r="CA36" i="4"/>
  <c r="CB36" i="4"/>
  <c r="BW43" i="4"/>
  <c r="BX43" i="4"/>
  <c r="BY42" i="4"/>
  <c r="BW42" i="4"/>
  <c r="BX42" i="4"/>
  <c r="BY41" i="4"/>
  <c r="BW41" i="4"/>
  <c r="BX41" i="4"/>
  <c r="BY40" i="4"/>
  <c r="BW40" i="4"/>
  <c r="BX40" i="4"/>
  <c r="BY39" i="4"/>
  <c r="BW39" i="4"/>
  <c r="BX39" i="4"/>
  <c r="BW38" i="4"/>
  <c r="BX38" i="4"/>
  <c r="BY38" i="4"/>
  <c r="BW37" i="4"/>
  <c r="BX37" i="4"/>
  <c r="BY37" i="4"/>
  <c r="BW36" i="4"/>
  <c r="BX36" i="4"/>
  <c r="BY36" i="4"/>
  <c r="BT44" i="4"/>
  <c r="BU43" i="4"/>
  <c r="BV43" i="4"/>
  <c r="BT43" i="4"/>
  <c r="BU42" i="4"/>
  <c r="BV42" i="4"/>
  <c r="BT42" i="4"/>
  <c r="BU41" i="4"/>
  <c r="BV41" i="4"/>
  <c r="BT41" i="4"/>
  <c r="BU40" i="4"/>
  <c r="BV40" i="4"/>
  <c r="BT40" i="4"/>
  <c r="BT39" i="4"/>
  <c r="BU39" i="4"/>
  <c r="BV39" i="4"/>
  <c r="BT38" i="4"/>
  <c r="BU38" i="4"/>
  <c r="BV38" i="4"/>
  <c r="BT37" i="4"/>
  <c r="BU37" i="4"/>
  <c r="BV37" i="4"/>
  <c r="BT36" i="4"/>
  <c r="BU36" i="4"/>
  <c r="BV36" i="4"/>
  <c r="BR44" i="4"/>
  <c r="BQ43" i="4"/>
  <c r="BS44" i="4"/>
  <c r="BR43" i="4"/>
  <c r="BQ42" i="4"/>
  <c r="BS43" i="4"/>
  <c r="BR42" i="4"/>
  <c r="BQ41" i="4"/>
  <c r="BS42" i="4"/>
  <c r="BR41" i="4"/>
  <c r="BQ40" i="4"/>
  <c r="BS41" i="4"/>
  <c r="BR40" i="4"/>
  <c r="BS40" i="4"/>
  <c r="BQ39" i="4"/>
  <c r="BR39" i="4"/>
  <c r="BS39" i="4"/>
  <c r="BQ38" i="4"/>
  <c r="BR38" i="4"/>
  <c r="BS38" i="4"/>
  <c r="BQ37" i="4"/>
  <c r="BR37" i="4"/>
  <c r="BS37" i="4"/>
  <c r="BQ36" i="4"/>
  <c r="BR36" i="4"/>
  <c r="BS36" i="4"/>
  <c r="CA32" i="4"/>
  <c r="BZ32" i="4"/>
  <c r="CB32" i="4"/>
  <c r="CA31" i="4"/>
  <c r="BZ31" i="4"/>
  <c r="CB31" i="4"/>
  <c r="CA30" i="4"/>
  <c r="BZ30" i="4"/>
  <c r="CB30" i="4"/>
  <c r="CA29" i="4"/>
  <c r="BZ29" i="4"/>
  <c r="CB29" i="4"/>
  <c r="CA28" i="4"/>
  <c r="BZ28" i="4"/>
  <c r="CB28" i="4"/>
  <c r="CA27" i="4"/>
  <c r="BZ27" i="4"/>
  <c r="CB27" i="4"/>
  <c r="CA26" i="4"/>
  <c r="BZ26" i="4"/>
  <c r="CB26" i="4"/>
  <c r="CA25" i="4"/>
  <c r="BZ25" i="4"/>
  <c r="CB25" i="4"/>
  <c r="BX32" i="4"/>
  <c r="BW32" i="4"/>
  <c r="BY32" i="4"/>
  <c r="BX31" i="4"/>
  <c r="BW31" i="4"/>
  <c r="BY31" i="4"/>
  <c r="BX30" i="4"/>
  <c r="BW30" i="4"/>
  <c r="BY30" i="4"/>
  <c r="BY29" i="4"/>
  <c r="BX29" i="4"/>
  <c r="BW29" i="4"/>
  <c r="BX28" i="4"/>
  <c r="BW28" i="4"/>
  <c r="BY28" i="4"/>
  <c r="BX27" i="4"/>
  <c r="BW27" i="4"/>
  <c r="BY27" i="4"/>
  <c r="BX26" i="4"/>
  <c r="BW26" i="4"/>
  <c r="BY26" i="4"/>
  <c r="BX25" i="4"/>
  <c r="BW25" i="4"/>
  <c r="BY25" i="4"/>
  <c r="BT33" i="4"/>
  <c r="BV33" i="4"/>
  <c r="BU32" i="4"/>
  <c r="BT32" i="4"/>
  <c r="BV32" i="4"/>
  <c r="BU31" i="4"/>
  <c r="BT31" i="4"/>
  <c r="BV31" i="4"/>
  <c r="BU30" i="4"/>
  <c r="BT30" i="4"/>
  <c r="BV30" i="4"/>
  <c r="BU29" i="4"/>
  <c r="BT29" i="4"/>
  <c r="AO2" i="2" s="1"/>
  <c r="BV29" i="4"/>
  <c r="BU28" i="4"/>
  <c r="BT28" i="4"/>
  <c r="BV28" i="4"/>
  <c r="BU27" i="4"/>
  <c r="BT27" i="4"/>
  <c r="BV27" i="4"/>
  <c r="BU26" i="4"/>
  <c r="BT26" i="4"/>
  <c r="BV26" i="4"/>
  <c r="BU25" i="4"/>
  <c r="BT25" i="4"/>
  <c r="BV25" i="4"/>
  <c r="BQ33" i="4"/>
  <c r="BR33" i="4"/>
  <c r="BS33" i="4"/>
  <c r="BQ32" i="4"/>
  <c r="BR32" i="4"/>
  <c r="BS32" i="4"/>
  <c r="BQ31" i="4"/>
  <c r="BR31" i="4"/>
  <c r="BS31" i="4"/>
  <c r="BQ30" i="4"/>
  <c r="BR30" i="4"/>
  <c r="BS30" i="4"/>
  <c r="BQ29" i="4"/>
  <c r="BR29" i="4"/>
  <c r="BS29" i="4"/>
  <c r="BQ28" i="4"/>
  <c r="BR28" i="4"/>
  <c r="BS28" i="4"/>
  <c r="BQ27" i="4"/>
  <c r="BR27" i="4"/>
  <c r="BS27" i="4"/>
  <c r="BQ26" i="4"/>
  <c r="BR26" i="4"/>
  <c r="BS26" i="4"/>
  <c r="BQ25" i="4"/>
  <c r="BR25" i="4"/>
  <c r="BS25" i="4"/>
  <c r="CB21" i="4"/>
  <c r="CA21" i="4"/>
  <c r="BZ21" i="4"/>
  <c r="CB20" i="4"/>
  <c r="CA20" i="4"/>
  <c r="BZ20" i="4"/>
  <c r="CB19" i="4"/>
  <c r="CA19" i="4"/>
  <c r="BZ19" i="4"/>
  <c r="CB18" i="4"/>
  <c r="CA18" i="4"/>
  <c r="BZ18" i="4"/>
  <c r="CB17" i="4"/>
  <c r="CA17" i="4"/>
  <c r="BZ17" i="4"/>
  <c r="CB16" i="4"/>
  <c r="CA16" i="4"/>
  <c r="BZ16" i="4"/>
  <c r="CB15" i="4"/>
  <c r="CA15" i="4"/>
  <c r="BZ15" i="4"/>
  <c r="BY22" i="4"/>
  <c r="BX22" i="4"/>
  <c r="BW22" i="4"/>
  <c r="BY21" i="4"/>
  <c r="BX21" i="4"/>
  <c r="BW21" i="4"/>
  <c r="BY20" i="4"/>
  <c r="BX20" i="4"/>
  <c r="BW20" i="4"/>
  <c r="BY19" i="4"/>
  <c r="BX19" i="4"/>
  <c r="BW19" i="4"/>
  <c r="BY18" i="4"/>
  <c r="BX18" i="4"/>
  <c r="BW18" i="4"/>
  <c r="BY17" i="4"/>
  <c r="BX17" i="4"/>
  <c r="BW17" i="4"/>
  <c r="BY16" i="4"/>
  <c r="BX16" i="4"/>
  <c r="BW16" i="4"/>
  <c r="BY15" i="4"/>
  <c r="BX15" i="4"/>
  <c r="BW15" i="4"/>
  <c r="BU22" i="4"/>
  <c r="BV22" i="4"/>
  <c r="BT22" i="4"/>
  <c r="BU21" i="4"/>
  <c r="BV21" i="4"/>
  <c r="BT21" i="4"/>
  <c r="BU20" i="4"/>
  <c r="BV20" i="4"/>
  <c r="BT20" i="4"/>
  <c r="BU19" i="4"/>
  <c r="BV19" i="4"/>
  <c r="AO4" i="2" s="1"/>
  <c r="BT19" i="4"/>
  <c r="BU18" i="4"/>
  <c r="BV18" i="4"/>
  <c r="BT18" i="4"/>
  <c r="BU17" i="4"/>
  <c r="BV17" i="4"/>
  <c r="BT17" i="4"/>
  <c r="BU16" i="4"/>
  <c r="BV16" i="4"/>
  <c r="BT16" i="4"/>
  <c r="BU15" i="4"/>
  <c r="BV15" i="4"/>
  <c r="BT15" i="4"/>
  <c r="BR22" i="4"/>
  <c r="BQ22" i="4"/>
  <c r="BS22" i="4"/>
  <c r="BR21" i="4"/>
  <c r="BQ21" i="4"/>
  <c r="BS21" i="4"/>
  <c r="BR20" i="4"/>
  <c r="BQ20" i="4"/>
  <c r="BS20" i="4"/>
  <c r="BR19" i="4"/>
  <c r="BQ19" i="4"/>
  <c r="BS19" i="4"/>
  <c r="BR18" i="4"/>
  <c r="BQ18" i="4"/>
  <c r="BS18" i="4"/>
  <c r="BR17" i="4"/>
  <c r="BQ17" i="4"/>
  <c r="BS17" i="4"/>
  <c r="BR16" i="4"/>
  <c r="BQ16" i="4"/>
  <c r="BS16" i="4"/>
  <c r="BR15" i="4"/>
  <c r="BQ15" i="4"/>
  <c r="BS15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Y11" i="4"/>
  <c r="BX11" i="4"/>
  <c r="BW11" i="4"/>
  <c r="BY10" i="4"/>
  <c r="BX10" i="4"/>
  <c r="BW10" i="4"/>
  <c r="BY9" i="4"/>
  <c r="BX9" i="4"/>
  <c r="BW9" i="4"/>
  <c r="BY8" i="4"/>
  <c r="BX8" i="4"/>
  <c r="BW8" i="4"/>
  <c r="BY7" i="4"/>
  <c r="BX7" i="4"/>
  <c r="BW7" i="4"/>
  <c r="BY6" i="4"/>
  <c r="BX6" i="4"/>
  <c r="BW6" i="4"/>
  <c r="BY5" i="4"/>
  <c r="BX5" i="4"/>
  <c r="BW5" i="4"/>
  <c r="BY4" i="4"/>
  <c r="BX4" i="4"/>
  <c r="BW4" i="4"/>
  <c r="BY3" i="4"/>
  <c r="BX3" i="4"/>
  <c r="BW3" i="4"/>
  <c r="BY2" i="4"/>
  <c r="AS4" i="2" s="1"/>
  <c r="BX2" i="4"/>
  <c r="AS3" i="2" s="1"/>
  <c r="BW2" i="4"/>
  <c r="AS2" i="2" s="1"/>
  <c r="BV11" i="4"/>
  <c r="BT11" i="4"/>
  <c r="BU11" i="4"/>
  <c r="BV10" i="4"/>
  <c r="BT10" i="4"/>
  <c r="BU10" i="4"/>
  <c r="BV9" i="4"/>
  <c r="BT9" i="4"/>
  <c r="BU9" i="4"/>
  <c r="BV8" i="4"/>
  <c r="BT8" i="4"/>
  <c r="BU8" i="4"/>
  <c r="BV7" i="4"/>
  <c r="BT7" i="4"/>
  <c r="BU7" i="4"/>
  <c r="BV6" i="4"/>
  <c r="BT6" i="4"/>
  <c r="BU6" i="4"/>
  <c r="BV5" i="4"/>
  <c r="BT5" i="4"/>
  <c r="BU5" i="4"/>
  <c r="BV4" i="4"/>
  <c r="BT4" i="4"/>
  <c r="BU4" i="4"/>
  <c r="BV3" i="4"/>
  <c r="BT3" i="4"/>
  <c r="BU3" i="4"/>
  <c r="BV2" i="4"/>
  <c r="AP4" i="2" s="1"/>
  <c r="BT2" i="4"/>
  <c r="AP2" i="2" s="1"/>
  <c r="BU2" i="4"/>
  <c r="AP3" i="2" s="1"/>
  <c r="BS12" i="4"/>
  <c r="BR11" i="4"/>
  <c r="BQ11" i="4"/>
  <c r="BS11" i="4"/>
  <c r="BR10" i="4"/>
  <c r="BQ10" i="4"/>
  <c r="BS10" i="4"/>
  <c r="BR9" i="4"/>
  <c r="BQ9" i="4"/>
  <c r="BS9" i="4"/>
  <c r="BR8" i="4"/>
  <c r="BQ8" i="4"/>
  <c r="BS8" i="4"/>
  <c r="BR7" i="4"/>
  <c r="BQ7" i="4"/>
  <c r="BS7" i="4"/>
  <c r="BR6" i="4"/>
  <c r="BQ6" i="4"/>
  <c r="BS6" i="4"/>
  <c r="BR5" i="4"/>
  <c r="BQ5" i="4"/>
  <c r="BS5" i="4"/>
  <c r="BR4" i="4"/>
  <c r="BQ4" i="4"/>
  <c r="BS4" i="4"/>
  <c r="BR3" i="4"/>
  <c r="BQ3" i="4"/>
  <c r="BS3" i="4"/>
  <c r="BS2" i="4"/>
  <c r="AM4" i="2" s="1"/>
  <c r="BR2" i="4"/>
  <c r="AM3" i="2" s="1"/>
  <c r="BQ2" i="4"/>
  <c r="AM2" i="2" s="1"/>
  <c r="BC87" i="4"/>
  <c r="BE88" i="4"/>
  <c r="BD88" i="4"/>
  <c r="BC86" i="4"/>
  <c r="BE87" i="4"/>
  <c r="BD87" i="4"/>
  <c r="BE86" i="4"/>
  <c r="BC85" i="4"/>
  <c r="BD86" i="4"/>
  <c r="BE85" i="4"/>
  <c r="BC84" i="4"/>
  <c r="BD85" i="4"/>
  <c r="BE84" i="4"/>
  <c r="BC83" i="4"/>
  <c r="BD84" i="4"/>
  <c r="BC82" i="4"/>
  <c r="BE83" i="4"/>
  <c r="BD83" i="4"/>
  <c r="BC81" i="4"/>
  <c r="BE82" i="4"/>
  <c r="BD82" i="4"/>
  <c r="BC80" i="4"/>
  <c r="BE81" i="4"/>
  <c r="BD81" i="4"/>
  <c r="BE80" i="4"/>
  <c r="BD80" i="4"/>
  <c r="AZ88" i="4"/>
  <c r="BA88" i="4"/>
  <c r="BB88" i="4"/>
  <c r="AZ87" i="4"/>
  <c r="BA87" i="4"/>
  <c r="BB87" i="4"/>
  <c r="AZ86" i="4"/>
  <c r="BA86" i="4"/>
  <c r="BB86" i="4"/>
  <c r="AZ85" i="4"/>
  <c r="BA85" i="4"/>
  <c r="BB85" i="4"/>
  <c r="AZ84" i="4"/>
  <c r="BA84" i="4"/>
  <c r="BB84" i="4"/>
  <c r="AZ83" i="4"/>
  <c r="BA83" i="4"/>
  <c r="BB83" i="4"/>
  <c r="AZ82" i="4"/>
  <c r="BA82" i="4"/>
  <c r="BB82" i="4"/>
  <c r="AZ81" i="4"/>
  <c r="BA81" i="4"/>
  <c r="BB81" i="4"/>
  <c r="AZ80" i="4"/>
  <c r="BA80" i="4"/>
  <c r="BB80" i="4"/>
  <c r="AW88" i="4"/>
  <c r="AX88" i="4"/>
  <c r="AY88" i="4"/>
  <c r="AW87" i="4"/>
  <c r="AX87" i="4"/>
  <c r="AY87" i="4"/>
  <c r="AW86" i="4"/>
  <c r="AX86" i="4"/>
  <c r="AY86" i="4"/>
  <c r="AW85" i="4"/>
  <c r="AX85" i="4"/>
  <c r="AY85" i="4"/>
  <c r="AW84" i="4"/>
  <c r="AX84" i="4"/>
  <c r="AY84" i="4"/>
  <c r="AW83" i="4"/>
  <c r="AX83" i="4"/>
  <c r="AY83" i="4"/>
  <c r="AW82" i="4"/>
  <c r="AX82" i="4"/>
  <c r="AY82" i="4"/>
  <c r="AW81" i="4"/>
  <c r="AX81" i="4"/>
  <c r="AY81" i="4"/>
  <c r="AW80" i="4"/>
  <c r="AX80" i="4"/>
  <c r="AY80" i="4"/>
  <c r="AU89" i="4"/>
  <c r="AT88" i="4"/>
  <c r="AV89" i="4"/>
  <c r="AU88" i="4"/>
  <c r="AT87" i="4"/>
  <c r="AV88" i="4"/>
  <c r="AU87" i="4"/>
  <c r="AT86" i="4"/>
  <c r="AV87" i="4"/>
  <c r="AU86" i="4"/>
  <c r="AT85" i="4"/>
  <c r="AV86" i="4"/>
  <c r="AU85" i="4"/>
  <c r="AT84" i="4"/>
  <c r="AV85" i="4"/>
  <c r="AU84" i="4"/>
  <c r="AT83" i="4"/>
  <c r="AV84" i="4"/>
  <c r="AU83" i="4"/>
  <c r="AT82" i="4"/>
  <c r="AV83" i="4"/>
  <c r="AU82" i="4"/>
  <c r="AT81" i="4"/>
  <c r="AV82" i="4"/>
  <c r="AU81" i="4"/>
  <c r="AT80" i="4"/>
  <c r="AV81" i="4"/>
  <c r="AU80" i="4"/>
  <c r="AV80" i="4"/>
  <c r="BC76" i="4"/>
  <c r="BE77" i="4"/>
  <c r="BD76" i="4"/>
  <c r="BC75" i="4"/>
  <c r="BE76" i="4"/>
  <c r="BD75" i="4"/>
  <c r="BC74" i="4"/>
  <c r="BE75" i="4"/>
  <c r="BD74" i="4"/>
  <c r="BE74" i="4"/>
  <c r="BC73" i="4"/>
  <c r="BD73" i="4"/>
  <c r="BE73" i="4"/>
  <c r="BC72" i="4"/>
  <c r="BD72" i="4"/>
  <c r="BE72" i="4"/>
  <c r="BC71" i="4"/>
  <c r="BD71" i="4"/>
  <c r="BE71" i="4"/>
  <c r="BC70" i="4"/>
  <c r="BD70" i="4"/>
  <c r="BE70" i="4"/>
  <c r="BC69" i="4"/>
  <c r="BD69" i="4"/>
  <c r="BE69" i="4"/>
  <c r="AZ76" i="4"/>
  <c r="BA76" i="4"/>
  <c r="BB75" i="4"/>
  <c r="AZ75" i="4"/>
  <c r="BA75" i="4"/>
  <c r="BB74" i="4"/>
  <c r="AZ74" i="4"/>
  <c r="BA74" i="4"/>
  <c r="AZ73" i="4"/>
  <c r="BA73" i="4"/>
  <c r="BB73" i="4"/>
  <c r="BB72" i="4"/>
  <c r="AZ72" i="4"/>
  <c r="BA72" i="4"/>
  <c r="BB71" i="4"/>
  <c r="AZ71" i="4"/>
  <c r="BA71" i="4"/>
  <c r="AZ70" i="4"/>
  <c r="BA70" i="4"/>
  <c r="BB70" i="4"/>
  <c r="AZ69" i="4"/>
  <c r="BA69" i="4"/>
  <c r="BB69" i="4"/>
  <c r="AW77" i="4"/>
  <c r="AX76" i="4"/>
  <c r="AY76" i="4"/>
  <c r="AW76" i="4"/>
  <c r="AX75" i="4"/>
  <c r="AY75" i="4"/>
  <c r="AW75" i="4"/>
  <c r="AX74" i="4"/>
  <c r="AY74" i="4"/>
  <c r="AW74" i="4"/>
  <c r="AX73" i="4"/>
  <c r="AY73" i="4"/>
  <c r="AW73" i="4"/>
  <c r="AX72" i="4"/>
  <c r="AY72" i="4"/>
  <c r="AW72" i="4"/>
  <c r="AW71" i="4"/>
  <c r="AX71" i="4"/>
  <c r="AY71" i="4"/>
  <c r="AW70" i="4"/>
  <c r="AX70" i="4"/>
  <c r="AY70" i="4"/>
  <c r="AW69" i="4"/>
  <c r="AX69" i="4"/>
  <c r="AY69" i="4"/>
  <c r="AU77" i="4"/>
  <c r="AT76" i="4"/>
  <c r="AV77" i="4"/>
  <c r="AU76" i="4"/>
  <c r="AT75" i="4"/>
  <c r="AV76" i="4"/>
  <c r="AU75" i="4"/>
  <c r="AT74" i="4"/>
  <c r="AV75" i="4"/>
  <c r="AU74" i="4"/>
  <c r="AT73" i="4"/>
  <c r="AV74" i="4"/>
  <c r="AU73" i="4"/>
  <c r="AT72" i="4"/>
  <c r="AV73" i="4"/>
  <c r="AU72" i="4"/>
  <c r="AV72" i="4"/>
  <c r="AT71" i="4"/>
  <c r="AU71" i="4"/>
  <c r="AV71" i="4"/>
  <c r="AT70" i="4"/>
  <c r="AU70" i="4"/>
  <c r="AV70" i="4"/>
  <c r="AT69" i="4"/>
  <c r="AU69" i="4"/>
  <c r="AV69" i="4"/>
  <c r="BC66" i="4"/>
  <c r="BD66" i="4"/>
  <c r="BE66" i="4"/>
  <c r="BC65" i="4"/>
  <c r="BD65" i="4"/>
  <c r="BE65" i="4"/>
  <c r="BC64" i="4"/>
  <c r="BD64" i="4"/>
  <c r="BE64" i="4"/>
  <c r="BC63" i="4"/>
  <c r="AG2" i="2" s="1"/>
  <c r="BD63" i="4"/>
  <c r="BE63" i="4"/>
  <c r="BC62" i="4"/>
  <c r="BD62" i="4"/>
  <c r="BE62" i="4"/>
  <c r="BC61" i="4"/>
  <c r="BD61" i="4"/>
  <c r="BE61" i="4"/>
  <c r="BC60" i="4"/>
  <c r="BD60" i="4"/>
  <c r="BE60" i="4"/>
  <c r="BC59" i="4"/>
  <c r="BD59" i="4"/>
  <c r="BE59" i="4"/>
  <c r="AZ66" i="4"/>
  <c r="BA66" i="4"/>
  <c r="BB66" i="4"/>
  <c r="AZ65" i="4"/>
  <c r="BA65" i="4"/>
  <c r="BB65" i="4"/>
  <c r="AZ64" i="4"/>
  <c r="BA64" i="4"/>
  <c r="BB64" i="4"/>
  <c r="AZ63" i="4"/>
  <c r="BA63" i="4"/>
  <c r="BB63" i="4"/>
  <c r="AZ62" i="4"/>
  <c r="BA62" i="4"/>
  <c r="BB62" i="4"/>
  <c r="AZ61" i="4"/>
  <c r="BA61" i="4"/>
  <c r="BB61" i="4"/>
  <c r="AZ60" i="4"/>
  <c r="BA60" i="4"/>
  <c r="BB60" i="4"/>
  <c r="AZ59" i="4"/>
  <c r="BA59" i="4"/>
  <c r="BB59" i="4"/>
  <c r="AW66" i="4"/>
  <c r="AX66" i="4"/>
  <c r="AY66" i="4"/>
  <c r="AW65" i="4"/>
  <c r="AX65" i="4"/>
  <c r="AY65" i="4"/>
  <c r="AW64" i="4"/>
  <c r="AX64" i="4"/>
  <c r="AY64" i="4"/>
  <c r="AW63" i="4"/>
  <c r="AX63" i="4"/>
  <c r="AY63" i="4"/>
  <c r="AW62" i="4"/>
  <c r="AX62" i="4"/>
  <c r="AY62" i="4"/>
  <c r="AW61" i="4"/>
  <c r="AX61" i="4"/>
  <c r="AY61" i="4"/>
  <c r="AW60" i="4"/>
  <c r="AX60" i="4"/>
  <c r="AY60" i="4"/>
  <c r="AW59" i="4"/>
  <c r="AX59" i="4"/>
  <c r="AY59" i="4"/>
  <c r="AT66" i="4"/>
  <c r="AU66" i="4"/>
  <c r="AT65" i="4"/>
  <c r="AU65" i="4"/>
  <c r="AV65" i="4"/>
  <c r="AT64" i="4"/>
  <c r="AU64" i="4"/>
  <c r="AV64" i="4"/>
  <c r="AT63" i="4"/>
  <c r="AU63" i="4"/>
  <c r="AV63" i="4"/>
  <c r="AT62" i="4"/>
  <c r="AU62" i="4"/>
  <c r="AV62" i="4"/>
  <c r="AT61" i="4"/>
  <c r="AU61" i="4"/>
  <c r="AV61" i="4"/>
  <c r="AT60" i="4"/>
  <c r="AU60" i="4"/>
  <c r="AV60" i="4"/>
  <c r="AT59" i="4"/>
  <c r="AU59" i="4"/>
  <c r="AV59" i="4"/>
  <c r="BC55" i="4"/>
  <c r="BD55" i="4"/>
  <c r="BE55" i="4"/>
  <c r="BC54" i="4"/>
  <c r="BD54" i="4"/>
  <c r="BE54" i="4"/>
  <c r="BC53" i="4"/>
  <c r="BD53" i="4"/>
  <c r="BE53" i="4"/>
  <c r="BC52" i="4"/>
  <c r="BD52" i="4"/>
  <c r="BE52" i="4"/>
  <c r="BC51" i="4"/>
  <c r="BD51" i="4"/>
  <c r="BE51" i="4"/>
  <c r="BC50" i="4"/>
  <c r="BD50" i="4"/>
  <c r="BE50" i="4"/>
  <c r="BC49" i="4"/>
  <c r="BD49" i="4"/>
  <c r="BE49" i="4"/>
  <c r="BC48" i="4"/>
  <c r="BD48" i="4"/>
  <c r="BE48" i="4"/>
  <c r="BC47" i="4"/>
  <c r="BD47" i="4"/>
  <c r="BE47" i="4"/>
  <c r="AZ55" i="4"/>
  <c r="BA55" i="4"/>
  <c r="BB55" i="4"/>
  <c r="AZ54" i="4"/>
  <c r="BA54" i="4"/>
  <c r="BB54" i="4"/>
  <c r="AZ53" i="4"/>
  <c r="BA53" i="4"/>
  <c r="BB53" i="4"/>
  <c r="AZ52" i="4"/>
  <c r="BA52" i="4"/>
  <c r="BB52" i="4"/>
  <c r="AZ51" i="4"/>
  <c r="BA51" i="4"/>
  <c r="BB51" i="4"/>
  <c r="AZ50" i="4"/>
  <c r="BA50" i="4"/>
  <c r="BB50" i="4"/>
  <c r="AZ49" i="4"/>
  <c r="BA49" i="4"/>
  <c r="BB49" i="4"/>
  <c r="AZ48" i="4"/>
  <c r="BA48" i="4"/>
  <c r="BB48" i="4"/>
  <c r="AZ47" i="4"/>
  <c r="BA47" i="4"/>
  <c r="BB47" i="4"/>
  <c r="AW55" i="4"/>
  <c r="AX55" i="4"/>
  <c r="AY55" i="4"/>
  <c r="AW54" i="4"/>
  <c r="AX54" i="4"/>
  <c r="AY54" i="4"/>
  <c r="AW53" i="4"/>
  <c r="AX53" i="4"/>
  <c r="AY53" i="4"/>
  <c r="AW52" i="4"/>
  <c r="AX52" i="4"/>
  <c r="AY52" i="4"/>
  <c r="AW51" i="4"/>
  <c r="AX51" i="4"/>
  <c r="AY51" i="4"/>
  <c r="AW50" i="4"/>
  <c r="AX50" i="4"/>
  <c r="AY50" i="4"/>
  <c r="AW49" i="4"/>
  <c r="AX49" i="4"/>
  <c r="AY49" i="4"/>
  <c r="AW48" i="4"/>
  <c r="AX48" i="4"/>
  <c r="AY48" i="4"/>
  <c r="AW47" i="4"/>
  <c r="AX47" i="4"/>
  <c r="AY47" i="4"/>
  <c r="AT56" i="4"/>
  <c r="AU56" i="4"/>
  <c r="AV56" i="4"/>
  <c r="AT55" i="4"/>
  <c r="AU55" i="4"/>
  <c r="AV55" i="4"/>
  <c r="AT54" i="4"/>
  <c r="AU54" i="4"/>
  <c r="AV54" i="4"/>
  <c r="AT53" i="4"/>
  <c r="AU53" i="4"/>
  <c r="AV53" i="4"/>
  <c r="AT52" i="4"/>
  <c r="AU52" i="4"/>
  <c r="AV52" i="4"/>
  <c r="AT51" i="4"/>
  <c r="AU51" i="4"/>
  <c r="AV51" i="4"/>
  <c r="AT50" i="4"/>
  <c r="AU50" i="4"/>
  <c r="AV50" i="4"/>
  <c r="AT49" i="4"/>
  <c r="AU49" i="4"/>
  <c r="AV49" i="4"/>
  <c r="AT48" i="4"/>
  <c r="AU48" i="4"/>
  <c r="AV48" i="4"/>
  <c r="AT47" i="4"/>
  <c r="AU47" i="4"/>
  <c r="AV47" i="4"/>
  <c r="BC43" i="4"/>
  <c r="BE44" i="4"/>
  <c r="BD43" i="4"/>
  <c r="BC42" i="4"/>
  <c r="BE43" i="4"/>
  <c r="BD42" i="4"/>
  <c r="BE42" i="4"/>
  <c r="BC41" i="4"/>
  <c r="BD41" i="4"/>
  <c r="BC40" i="4"/>
  <c r="BE41" i="4"/>
  <c r="BD40" i="4"/>
  <c r="BE40" i="4"/>
  <c r="BC39" i="4"/>
  <c r="BD39" i="4"/>
  <c r="BE39" i="4"/>
  <c r="BC38" i="4"/>
  <c r="BD38" i="4"/>
  <c r="BE38" i="4"/>
  <c r="BC37" i="4"/>
  <c r="BD37" i="4"/>
  <c r="BE37" i="4"/>
  <c r="BC36" i="4"/>
  <c r="BD36" i="4"/>
  <c r="BE36" i="4"/>
  <c r="AZ43" i="4"/>
  <c r="BA43" i="4"/>
  <c r="BB42" i="4"/>
  <c r="AZ42" i="4"/>
  <c r="BA42" i="4"/>
  <c r="BB41" i="4"/>
  <c r="AZ41" i="4"/>
  <c r="BA41" i="4"/>
  <c r="BB40" i="4"/>
  <c r="AZ40" i="4"/>
  <c r="BA40" i="4"/>
  <c r="BB39" i="4"/>
  <c r="AZ39" i="4"/>
  <c r="BA39" i="4"/>
  <c r="AZ38" i="4"/>
  <c r="BA38" i="4"/>
  <c r="BB38" i="4"/>
  <c r="AZ37" i="4"/>
  <c r="BA37" i="4"/>
  <c r="BB37" i="4"/>
  <c r="AZ36" i="4"/>
  <c r="BA36" i="4"/>
  <c r="BB36" i="4"/>
  <c r="AW44" i="4"/>
  <c r="AX43" i="4"/>
  <c r="AY43" i="4"/>
  <c r="AW43" i="4"/>
  <c r="AX42" i="4"/>
  <c r="AY42" i="4"/>
  <c r="AW42" i="4"/>
  <c r="AX41" i="4"/>
  <c r="AY41" i="4"/>
  <c r="AW41" i="4"/>
  <c r="AX40" i="4"/>
  <c r="AY40" i="4"/>
  <c r="AW40" i="4"/>
  <c r="AW39" i="4"/>
  <c r="AX39" i="4"/>
  <c r="AY39" i="4"/>
  <c r="AW38" i="4"/>
  <c r="AX38" i="4"/>
  <c r="AY38" i="4"/>
  <c r="AW37" i="4"/>
  <c r="AX37" i="4"/>
  <c r="AY37" i="4"/>
  <c r="AW36" i="4"/>
  <c r="AX36" i="4"/>
  <c r="AY36" i="4"/>
  <c r="AU44" i="4"/>
  <c r="AT43" i="4"/>
  <c r="AV44" i="4"/>
  <c r="AU43" i="4"/>
  <c r="AT42" i="4"/>
  <c r="AV43" i="4"/>
  <c r="AU42" i="4"/>
  <c r="AT41" i="4"/>
  <c r="AV42" i="4"/>
  <c r="AU41" i="4"/>
  <c r="AT40" i="4"/>
  <c r="AV41" i="4"/>
  <c r="AU40" i="4"/>
  <c r="AV40" i="4"/>
  <c r="AT39" i="4"/>
  <c r="AU39" i="4"/>
  <c r="AV39" i="4"/>
  <c r="AT38" i="4"/>
  <c r="AU38" i="4"/>
  <c r="AV38" i="4"/>
  <c r="AT37" i="4"/>
  <c r="AU37" i="4"/>
  <c r="AV37" i="4"/>
  <c r="AT36" i="4"/>
  <c r="AU36" i="4"/>
  <c r="AV36" i="4"/>
  <c r="BD32" i="4"/>
  <c r="BC32" i="4"/>
  <c r="BE32" i="4"/>
  <c r="BD31" i="4"/>
  <c r="BC31" i="4"/>
  <c r="BE31" i="4"/>
  <c r="BD30" i="4"/>
  <c r="BC30" i="4"/>
  <c r="BE30" i="4"/>
  <c r="BD29" i="4"/>
  <c r="BC29" i="4"/>
  <c r="BE29" i="4"/>
  <c r="BD28" i="4"/>
  <c r="BC28" i="4"/>
  <c r="BE28" i="4"/>
  <c r="BD27" i="4"/>
  <c r="BC27" i="4"/>
  <c r="BE27" i="4"/>
  <c r="BD26" i="4"/>
  <c r="BC26" i="4"/>
  <c r="BE26" i="4"/>
  <c r="BD25" i="4"/>
  <c r="BC25" i="4"/>
  <c r="BE25" i="4"/>
  <c r="BA32" i="4"/>
  <c r="AZ32" i="4"/>
  <c r="BB32" i="4"/>
  <c r="BA31" i="4"/>
  <c r="AZ31" i="4"/>
  <c r="BB31" i="4"/>
  <c r="BA30" i="4"/>
  <c r="AZ30" i="4"/>
  <c r="BB30" i="4"/>
  <c r="BB29" i="4"/>
  <c r="BA29" i="4"/>
  <c r="AZ29" i="4"/>
  <c r="BA28" i="4"/>
  <c r="AZ28" i="4"/>
  <c r="BB28" i="4"/>
  <c r="BA27" i="4"/>
  <c r="AZ27" i="4"/>
  <c r="BB27" i="4"/>
  <c r="BA26" i="4"/>
  <c r="AZ26" i="4"/>
  <c r="BB26" i="4"/>
  <c r="BA25" i="4"/>
  <c r="AZ25" i="4"/>
  <c r="BB25" i="4"/>
  <c r="AW33" i="4"/>
  <c r="AY33" i="4"/>
  <c r="AX32" i="4"/>
  <c r="AW32" i="4"/>
  <c r="AY32" i="4"/>
  <c r="AX31" i="4"/>
  <c r="AW31" i="4"/>
  <c r="AY31" i="4"/>
  <c r="AX30" i="4"/>
  <c r="AW30" i="4"/>
  <c r="AY30" i="4"/>
  <c r="AX29" i="4"/>
  <c r="AW29" i="4"/>
  <c r="AY29" i="4"/>
  <c r="AX28" i="4"/>
  <c r="AW28" i="4"/>
  <c r="AY28" i="4"/>
  <c r="AX27" i="4"/>
  <c r="AW27" i="4"/>
  <c r="AY27" i="4"/>
  <c r="AX26" i="4"/>
  <c r="AW26" i="4"/>
  <c r="AY26" i="4"/>
  <c r="AX25" i="4"/>
  <c r="AW25" i="4"/>
  <c r="AY25" i="4"/>
  <c r="AT33" i="4"/>
  <c r="AU33" i="4"/>
  <c r="AV33" i="4"/>
  <c r="AT32" i="4"/>
  <c r="AU32" i="4"/>
  <c r="AV32" i="4"/>
  <c r="AT31" i="4"/>
  <c r="AU31" i="4"/>
  <c r="AV31" i="4"/>
  <c r="AT30" i="4"/>
  <c r="AU30" i="4"/>
  <c r="AV30" i="4"/>
  <c r="AT29" i="4"/>
  <c r="AU29" i="4"/>
  <c r="AV29" i="4"/>
  <c r="AT28" i="4"/>
  <c r="AU28" i="4"/>
  <c r="AV28" i="4"/>
  <c r="AT27" i="4"/>
  <c r="AU27" i="4"/>
  <c r="AV27" i="4"/>
  <c r="AT26" i="4"/>
  <c r="AU26" i="4"/>
  <c r="AV26" i="4"/>
  <c r="AT25" i="4"/>
  <c r="AU25" i="4"/>
  <c r="AV25" i="4"/>
  <c r="BE21" i="4"/>
  <c r="BD21" i="4"/>
  <c r="BC21" i="4"/>
  <c r="BE20" i="4"/>
  <c r="BD20" i="4"/>
  <c r="BC20" i="4"/>
  <c r="BE19" i="4"/>
  <c r="BD19" i="4"/>
  <c r="BC19" i="4"/>
  <c r="BE18" i="4"/>
  <c r="BD18" i="4"/>
  <c r="BC18" i="4"/>
  <c r="BE17" i="4"/>
  <c r="BD17" i="4"/>
  <c r="BC17" i="4"/>
  <c r="BE16" i="4"/>
  <c r="BD16" i="4"/>
  <c r="BC16" i="4"/>
  <c r="BE15" i="4"/>
  <c r="BD15" i="4"/>
  <c r="BC15" i="4"/>
  <c r="BB22" i="4"/>
  <c r="BA22" i="4"/>
  <c r="AZ22" i="4"/>
  <c r="BB21" i="4"/>
  <c r="BA21" i="4"/>
  <c r="AZ21" i="4"/>
  <c r="BB20" i="4"/>
  <c r="BA20" i="4"/>
  <c r="AZ20" i="4"/>
  <c r="BB19" i="4"/>
  <c r="BA19" i="4"/>
  <c r="AZ19" i="4"/>
  <c r="BB18" i="4"/>
  <c r="BA18" i="4"/>
  <c r="AZ18" i="4"/>
  <c r="BB17" i="4"/>
  <c r="BA17" i="4"/>
  <c r="AZ17" i="4"/>
  <c r="BB16" i="4"/>
  <c r="BA16" i="4"/>
  <c r="AZ16" i="4"/>
  <c r="BB15" i="4"/>
  <c r="BA15" i="4"/>
  <c r="AZ15" i="4"/>
  <c r="AX22" i="4"/>
  <c r="AY22" i="4"/>
  <c r="AW22" i="4"/>
  <c r="AX21" i="4"/>
  <c r="AY21" i="4"/>
  <c r="AW21" i="4"/>
  <c r="AX20" i="4"/>
  <c r="AY20" i="4"/>
  <c r="AW20" i="4"/>
  <c r="AX19" i="4"/>
  <c r="AY19" i="4"/>
  <c r="AW19" i="4"/>
  <c r="AX18" i="4"/>
  <c r="AY18" i="4"/>
  <c r="AW18" i="4"/>
  <c r="AX17" i="4"/>
  <c r="AY17" i="4"/>
  <c r="AW17" i="4"/>
  <c r="AX16" i="4"/>
  <c r="AY16" i="4"/>
  <c r="AW16" i="4"/>
  <c r="AX15" i="4"/>
  <c r="AY15" i="4"/>
  <c r="AW15" i="4"/>
  <c r="AU22" i="4"/>
  <c r="AT22" i="4"/>
  <c r="AV22" i="4"/>
  <c r="AU21" i="4"/>
  <c r="AT21" i="4"/>
  <c r="AV21" i="4"/>
  <c r="AU20" i="4"/>
  <c r="AT20" i="4"/>
  <c r="AV20" i="4"/>
  <c r="AU19" i="4"/>
  <c r="AT19" i="4"/>
  <c r="AV19" i="4"/>
  <c r="AU18" i="4"/>
  <c r="AT18" i="4"/>
  <c r="AV18" i="4"/>
  <c r="AU17" i="4"/>
  <c r="AT17" i="4"/>
  <c r="AV17" i="4"/>
  <c r="AU16" i="4"/>
  <c r="AT16" i="4"/>
  <c r="AV16" i="4"/>
  <c r="AU15" i="4"/>
  <c r="AT15" i="4"/>
  <c r="AV15" i="4"/>
  <c r="BE11" i="4"/>
  <c r="BD11" i="4"/>
  <c r="BC11" i="4"/>
  <c r="BE10" i="4"/>
  <c r="BD10" i="4"/>
  <c r="BC10" i="4"/>
  <c r="BE9" i="4"/>
  <c r="AG4" i="2" s="1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AH2" i="2" s="1"/>
  <c r="BE2" i="4"/>
  <c r="AH4" i="2" s="1"/>
  <c r="BD2" i="4"/>
  <c r="AH3" i="2" s="1"/>
  <c r="BC2" i="4"/>
  <c r="BB11" i="4"/>
  <c r="BA11" i="4"/>
  <c r="AZ11" i="4"/>
  <c r="BB10" i="4"/>
  <c r="BA10" i="4"/>
  <c r="AZ10" i="4"/>
  <c r="BB9" i="4"/>
  <c r="BA9" i="4"/>
  <c r="AZ9" i="4"/>
  <c r="BB8" i="4"/>
  <c r="BA8" i="4"/>
  <c r="AZ8" i="4"/>
  <c r="BB7" i="4"/>
  <c r="BA7" i="4"/>
  <c r="AZ7" i="4"/>
  <c r="BB6" i="4"/>
  <c r="BA6" i="4"/>
  <c r="AZ6" i="4"/>
  <c r="BB5" i="4"/>
  <c r="BA5" i="4"/>
  <c r="AZ5" i="4"/>
  <c r="BB4" i="4"/>
  <c r="BA4" i="4"/>
  <c r="AZ4" i="4"/>
  <c r="BB3" i="4"/>
  <c r="BA3" i="4"/>
  <c r="AZ3" i="4"/>
  <c r="BB2" i="4"/>
  <c r="AE4" i="2" s="1"/>
  <c r="BA2" i="4"/>
  <c r="AE3" i="2" s="1"/>
  <c r="AZ2" i="4"/>
  <c r="AE2" i="2" s="1"/>
  <c r="AY11" i="4"/>
  <c r="AW11" i="4"/>
  <c r="AX11" i="4"/>
  <c r="AY10" i="4"/>
  <c r="AW10" i="4"/>
  <c r="AX10" i="4"/>
  <c r="AY9" i="4"/>
  <c r="AW9" i="4"/>
  <c r="AX9" i="4"/>
  <c r="AY8" i="4"/>
  <c r="AW8" i="4"/>
  <c r="AX8" i="4"/>
  <c r="AY7" i="4"/>
  <c r="AW7" i="4"/>
  <c r="AX7" i="4"/>
  <c r="AY6" i="4"/>
  <c r="AW6" i="4"/>
  <c r="AX6" i="4"/>
  <c r="AY5" i="4"/>
  <c r="AW5" i="4"/>
  <c r="AX5" i="4"/>
  <c r="AY4" i="4"/>
  <c r="AW4" i="4"/>
  <c r="AX4" i="4"/>
  <c r="AY3" i="4"/>
  <c r="AW3" i="4"/>
  <c r="AX3" i="4"/>
  <c r="AY2" i="4"/>
  <c r="AB4" i="2" s="1"/>
  <c r="AW2" i="4"/>
  <c r="AB2" i="2" s="1"/>
  <c r="AX2" i="4"/>
  <c r="AB3" i="2" s="1"/>
  <c r="AV12" i="4"/>
  <c r="AU11" i="4"/>
  <c r="AT11" i="4"/>
  <c r="AV11" i="4"/>
  <c r="AU10" i="4"/>
  <c r="AT10" i="4"/>
  <c r="AV10" i="4"/>
  <c r="AU9" i="4"/>
  <c r="AT9" i="4"/>
  <c r="AV9" i="4"/>
  <c r="AU8" i="4"/>
  <c r="AT8" i="4"/>
  <c r="AV8" i="4"/>
  <c r="AU7" i="4"/>
  <c r="AT7" i="4"/>
  <c r="AV7" i="4"/>
  <c r="AU6" i="4"/>
  <c r="AT6" i="4"/>
  <c r="AV6" i="4"/>
  <c r="AU5" i="4"/>
  <c r="AT5" i="4"/>
  <c r="AV5" i="4"/>
  <c r="AU4" i="4"/>
  <c r="AT4" i="4"/>
  <c r="AV4" i="4"/>
  <c r="AU3" i="4"/>
  <c r="AT3" i="4"/>
  <c r="Y2" i="2" s="1"/>
  <c r="AV3" i="4"/>
  <c r="AV2" i="4"/>
  <c r="Y4" i="2" s="1"/>
  <c r="AU2" i="4"/>
  <c r="Y3" i="2" s="1"/>
  <c r="AT2" i="4"/>
  <c r="X2" i="2" s="1"/>
  <c r="AR73" i="3"/>
  <c r="AR52" i="3"/>
  <c r="AR30" i="3"/>
  <c r="AR9" i="3"/>
  <c r="AQ79" i="3"/>
  <c r="AQ58" i="3"/>
  <c r="AQ15" i="3"/>
  <c r="AP83" i="3"/>
  <c r="AP62" i="3"/>
  <c r="AP40" i="3"/>
  <c r="AP20" i="3"/>
  <c r="AP2" i="3"/>
  <c r="AO70" i="3"/>
  <c r="AO50" i="3"/>
  <c r="AO30" i="3"/>
  <c r="AO10" i="3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N2" i="4" s="1"/>
  <c r="BJ9" i="4"/>
  <c r="BJ8" i="4"/>
  <c r="BJ7" i="4"/>
  <c r="BJ6" i="4"/>
  <c r="BJ5" i="4"/>
  <c r="BJ4" i="4"/>
  <c r="BJ3" i="4"/>
  <c r="BJ2" i="4"/>
  <c r="BK2" i="4" s="1"/>
  <c r="BI285" i="4"/>
  <c r="BI284" i="4"/>
  <c r="BI283" i="4"/>
  <c r="BI282" i="4"/>
  <c r="BI281" i="4"/>
  <c r="BI280" i="4"/>
  <c r="BI279" i="4"/>
  <c r="BI278" i="4"/>
  <c r="BI277" i="4"/>
  <c r="BI276" i="4"/>
  <c r="BI275" i="4"/>
  <c r="BI274" i="4"/>
  <c r="BI273" i="4"/>
  <c r="BI272" i="4"/>
  <c r="BI271" i="4"/>
  <c r="BI270" i="4"/>
  <c r="BI269" i="4"/>
  <c r="BI268" i="4"/>
  <c r="BI267" i="4"/>
  <c r="BI266" i="4"/>
  <c r="BI265" i="4"/>
  <c r="BI264" i="4"/>
  <c r="BI263" i="4"/>
  <c r="BI262" i="4"/>
  <c r="BI261" i="4"/>
  <c r="BI260" i="4"/>
  <c r="BI259" i="4"/>
  <c r="BI258" i="4"/>
  <c r="BI257" i="4"/>
  <c r="BI256" i="4"/>
  <c r="BI255" i="4"/>
  <c r="BI254" i="4"/>
  <c r="BI253" i="4"/>
  <c r="BI252" i="4"/>
  <c r="BI251" i="4"/>
  <c r="BI250" i="4"/>
  <c r="BI249" i="4"/>
  <c r="BI248" i="4"/>
  <c r="BI247" i="4"/>
  <c r="BI246" i="4"/>
  <c r="BI245" i="4"/>
  <c r="BI244" i="4"/>
  <c r="BI243" i="4"/>
  <c r="BI242" i="4"/>
  <c r="BI241" i="4"/>
  <c r="BI240" i="4"/>
  <c r="BI239" i="4"/>
  <c r="BI238" i="4"/>
  <c r="BI237" i="4"/>
  <c r="BI236" i="4"/>
  <c r="BI235" i="4"/>
  <c r="BI234" i="4"/>
  <c r="BI233" i="4"/>
  <c r="BI232" i="4"/>
  <c r="BI231" i="4"/>
  <c r="BI230" i="4"/>
  <c r="BI229" i="4"/>
  <c r="BI228" i="4"/>
  <c r="BI227" i="4"/>
  <c r="BI226" i="4"/>
  <c r="BI225" i="4"/>
  <c r="BI224" i="4"/>
  <c r="BI223" i="4"/>
  <c r="BI222" i="4"/>
  <c r="BI221" i="4"/>
  <c r="BI220" i="4"/>
  <c r="BI219" i="4"/>
  <c r="BI218" i="4"/>
  <c r="BI217" i="4"/>
  <c r="BI216" i="4"/>
  <c r="BI215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321" i="4"/>
  <c r="AC317" i="4"/>
  <c r="AC313" i="4"/>
  <c r="AC309" i="4"/>
  <c r="AC305" i="4"/>
  <c r="AC301" i="4"/>
  <c r="AC297" i="4"/>
  <c r="AC293" i="4"/>
  <c r="AC289" i="4"/>
  <c r="AC285" i="4"/>
  <c r="AC279" i="4"/>
  <c r="AC275" i="4"/>
  <c r="AC271" i="4"/>
  <c r="AC267" i="4"/>
  <c r="AC263" i="4"/>
  <c r="AC259" i="4"/>
  <c r="AC254" i="4"/>
  <c r="AC250" i="4"/>
  <c r="AC246" i="4"/>
  <c r="AC240" i="4"/>
  <c r="AC236" i="4"/>
  <c r="AC232" i="4"/>
  <c r="AC228" i="4"/>
  <c r="AC224" i="4"/>
  <c r="AC220" i="4"/>
  <c r="AC216" i="4"/>
  <c r="AC212" i="4"/>
  <c r="AC208" i="4"/>
  <c r="AC201" i="4"/>
  <c r="AC197" i="4"/>
  <c r="AC193" i="4"/>
  <c r="AC189" i="4"/>
  <c r="AC185" i="4"/>
  <c r="AC181" i="4"/>
  <c r="AC177" i="4"/>
  <c r="AC173" i="4"/>
  <c r="AC169" i="4"/>
  <c r="AC165" i="4"/>
  <c r="AC159" i="4"/>
  <c r="AC155" i="4"/>
  <c r="AC151" i="4"/>
  <c r="AC147" i="4"/>
  <c r="AC143" i="4"/>
  <c r="AC138" i="4"/>
  <c r="AC134" i="4"/>
  <c r="AC130" i="4"/>
  <c r="AC126" i="4"/>
  <c r="AC119" i="4"/>
  <c r="AC114" i="4"/>
  <c r="AC110" i="4"/>
  <c r="AC106" i="4"/>
  <c r="AC102" i="4"/>
  <c r="AC98" i="4"/>
  <c r="AC94" i="4"/>
  <c r="AC90" i="4"/>
  <c r="AC86" i="4"/>
  <c r="AC77" i="4"/>
  <c r="AC73" i="4"/>
  <c r="AC69" i="4"/>
  <c r="AC65" i="4"/>
  <c r="AC61" i="4"/>
  <c r="AC57" i="4"/>
  <c r="AC53" i="4"/>
  <c r="AC49" i="4"/>
  <c r="AC43" i="4"/>
  <c r="AC39" i="4"/>
  <c r="AC35" i="4"/>
  <c r="AC31" i="4"/>
  <c r="AC27" i="4"/>
  <c r="AC23" i="4"/>
  <c r="AC19" i="4"/>
  <c r="AC15" i="4"/>
  <c r="AC11" i="4"/>
  <c r="AC7" i="4"/>
  <c r="AC3" i="4"/>
  <c r="Q1679" i="4"/>
  <c r="Q1678" i="4"/>
  <c r="Q1677" i="4"/>
  <c r="Q1676" i="4"/>
  <c r="Q1675" i="4"/>
  <c r="Q1674" i="4"/>
  <c r="Q1673" i="4"/>
  <c r="Q1672" i="4"/>
  <c r="Q1671" i="4"/>
  <c r="Q1670" i="4"/>
  <c r="Q1669" i="4"/>
  <c r="Q1668" i="4"/>
  <c r="Q1667" i="4"/>
  <c r="Q1666" i="4"/>
  <c r="Q1665" i="4"/>
  <c r="Q1664" i="4"/>
  <c r="Q1663" i="4"/>
  <c r="Q1662" i="4"/>
  <c r="Q1661" i="4"/>
  <c r="Q1660" i="4"/>
  <c r="Q1659" i="4"/>
  <c r="Q1658" i="4"/>
  <c r="Q1657" i="4"/>
  <c r="Q1656" i="4"/>
  <c r="Q1655" i="4"/>
  <c r="Q1654" i="4"/>
  <c r="Q1653" i="4"/>
  <c r="Q1652" i="4"/>
  <c r="Q1651" i="4"/>
  <c r="Q1650" i="4"/>
  <c r="Q1649" i="4"/>
  <c r="Q1648" i="4"/>
  <c r="Q1647" i="4"/>
  <c r="Q1646" i="4"/>
  <c r="Q1645" i="4"/>
  <c r="Q1644" i="4"/>
  <c r="Q1643" i="4"/>
  <c r="Q1642" i="4"/>
  <c r="Q1641" i="4"/>
  <c r="Q1640" i="4"/>
  <c r="Q1639" i="4"/>
  <c r="Q1638" i="4"/>
  <c r="Q1637" i="4"/>
  <c r="Q1636" i="4"/>
  <c r="Q1635" i="4"/>
  <c r="Q1634" i="4"/>
  <c r="Q1633" i="4"/>
  <c r="Q1632" i="4"/>
  <c r="Q1631" i="4"/>
  <c r="Q1630" i="4"/>
  <c r="Q1629" i="4"/>
  <c r="Q1628" i="4"/>
  <c r="Q1627" i="4"/>
  <c r="Q1626" i="4"/>
  <c r="Q1625" i="4"/>
  <c r="Q1624" i="4"/>
  <c r="Q1623" i="4"/>
  <c r="Q1622" i="4"/>
  <c r="Q1621" i="4"/>
  <c r="Q1620" i="4"/>
  <c r="Q1619" i="4"/>
  <c r="Q1618" i="4"/>
  <c r="Q1617" i="4"/>
  <c r="Q1616" i="4"/>
  <c r="Q1615" i="4"/>
  <c r="Q1614" i="4"/>
  <c r="Q1613" i="4"/>
  <c r="Q1612" i="4"/>
  <c r="Q1611" i="4"/>
  <c r="Q1610" i="4"/>
  <c r="Q1609" i="4"/>
  <c r="Q1608" i="4"/>
  <c r="Q1607" i="4"/>
  <c r="Q1606" i="4"/>
  <c r="Q1605" i="4"/>
  <c r="Q1604" i="4"/>
  <c r="Q1603" i="4"/>
  <c r="Q1602" i="4"/>
  <c r="Q1601" i="4"/>
  <c r="Q1600" i="4"/>
  <c r="Q1599" i="4"/>
  <c r="Q1598" i="4"/>
  <c r="Q1597" i="4"/>
  <c r="Q1596" i="4"/>
  <c r="Q1595" i="4"/>
  <c r="Q1594" i="4"/>
  <c r="Q1593" i="4"/>
  <c r="Q1592" i="4"/>
  <c r="Q1591" i="4"/>
  <c r="Q1590" i="4"/>
  <c r="Q1589" i="4"/>
  <c r="Q1588" i="4"/>
  <c r="Q1587" i="4"/>
  <c r="Q1586" i="4"/>
  <c r="Q1585" i="4"/>
  <c r="Q1584" i="4"/>
  <c r="Q1583" i="4"/>
  <c r="Q1582" i="4"/>
  <c r="Q1581" i="4"/>
  <c r="Q1580" i="4"/>
  <c r="Q1579" i="4"/>
  <c r="Q1578" i="4"/>
  <c r="Q1577" i="4"/>
  <c r="Q1576" i="4"/>
  <c r="Q1575" i="4"/>
  <c r="Q1574" i="4"/>
  <c r="Q1573" i="4"/>
  <c r="Q1572" i="4"/>
  <c r="Q1571" i="4"/>
  <c r="Q1570" i="4"/>
  <c r="Q1569" i="4"/>
  <c r="Q1568" i="4"/>
  <c r="Q1567" i="4"/>
  <c r="Q1566" i="4"/>
  <c r="Q1565" i="4"/>
  <c r="Q1564" i="4"/>
  <c r="Q1563" i="4"/>
  <c r="Q1562" i="4"/>
  <c r="Q1561" i="4"/>
  <c r="Q1560" i="4"/>
  <c r="Q1559" i="4"/>
  <c r="Q1558" i="4"/>
  <c r="Q1557" i="4"/>
  <c r="Q1556" i="4"/>
  <c r="Q1555" i="4"/>
  <c r="Q1554" i="4"/>
  <c r="Q1553" i="4"/>
  <c r="Q1552" i="4"/>
  <c r="Q1551" i="4"/>
  <c r="Q1550" i="4"/>
  <c r="Q1549" i="4"/>
  <c r="Q1548" i="4"/>
  <c r="Q1547" i="4"/>
  <c r="Q1546" i="4"/>
  <c r="Q1545" i="4"/>
  <c r="Q1544" i="4"/>
  <c r="Q1543" i="4"/>
  <c r="Q1542" i="4"/>
  <c r="Q1541" i="4"/>
  <c r="Q1540" i="4"/>
  <c r="Q1539" i="4"/>
  <c r="Q1538" i="4"/>
  <c r="Q1537" i="4"/>
  <c r="Q1536" i="4"/>
  <c r="Q1535" i="4"/>
  <c r="Q1534" i="4"/>
  <c r="Q1533" i="4"/>
  <c r="Q1532" i="4"/>
  <c r="Q1531" i="4"/>
  <c r="Q1530" i="4"/>
  <c r="Q1529" i="4"/>
  <c r="Q1528" i="4"/>
  <c r="Q1527" i="4"/>
  <c r="Q1526" i="4"/>
  <c r="Q1525" i="4"/>
  <c r="Q1524" i="4"/>
  <c r="Q1523" i="4"/>
  <c r="Q1522" i="4"/>
  <c r="Q1521" i="4"/>
  <c r="Q1520" i="4"/>
  <c r="Q1519" i="4"/>
  <c r="Q1518" i="4"/>
  <c r="Q1517" i="4"/>
  <c r="Q1516" i="4"/>
  <c r="Q1515" i="4"/>
  <c r="Q1514" i="4"/>
  <c r="Q1513" i="4"/>
  <c r="Q1512" i="4"/>
  <c r="Q1511" i="4"/>
  <c r="Q1510" i="4"/>
  <c r="Q1509" i="4"/>
  <c r="Q1508" i="4"/>
  <c r="Q1507" i="4"/>
  <c r="Q1506" i="4"/>
  <c r="Q1505" i="4"/>
  <c r="Q1504" i="4"/>
  <c r="Q1503" i="4"/>
  <c r="Q1502" i="4"/>
  <c r="Q1501" i="4"/>
  <c r="Q1500" i="4"/>
  <c r="Q1499" i="4"/>
  <c r="Q1498" i="4"/>
  <c r="Q1497" i="4"/>
  <c r="Q1496" i="4"/>
  <c r="Q1495" i="4"/>
  <c r="Q1494" i="4"/>
  <c r="Q1493" i="4"/>
  <c r="Q1492" i="4"/>
  <c r="Q1491" i="4"/>
  <c r="Q1490" i="4"/>
  <c r="Q1489" i="4"/>
  <c r="Q1488" i="4"/>
  <c r="Q1487" i="4"/>
  <c r="Q1486" i="4"/>
  <c r="Q1485" i="4"/>
  <c r="Q1484" i="4"/>
  <c r="Q1483" i="4"/>
  <c r="Q1482" i="4"/>
  <c r="Q1481" i="4"/>
  <c r="Q1480" i="4"/>
  <c r="Q1479" i="4"/>
  <c r="Q1478" i="4"/>
  <c r="Q1477" i="4"/>
  <c r="Q1476" i="4"/>
  <c r="Q1475" i="4"/>
  <c r="Q1474" i="4"/>
  <c r="Q1473" i="4"/>
  <c r="Q1472" i="4"/>
  <c r="Q1471" i="4"/>
  <c r="Q1470" i="4"/>
  <c r="Q1469" i="4"/>
  <c r="Q1468" i="4"/>
  <c r="Q1467" i="4"/>
  <c r="Q1466" i="4"/>
  <c r="Q1465" i="4"/>
  <c r="Q1464" i="4"/>
  <c r="Q1463" i="4"/>
  <c r="Q1462" i="4"/>
  <c r="Q1461" i="4"/>
  <c r="Q1460" i="4"/>
  <c r="Q1459" i="4"/>
  <c r="Q1458" i="4"/>
  <c r="Q1457" i="4"/>
  <c r="Q1456" i="4"/>
  <c r="Q1455" i="4"/>
  <c r="Q1454" i="4"/>
  <c r="Q1453" i="4"/>
  <c r="Q1452" i="4"/>
  <c r="Q1451" i="4"/>
  <c r="Q1450" i="4"/>
  <c r="Q1449" i="4"/>
  <c r="Q1448" i="4"/>
  <c r="Q1447" i="4"/>
  <c r="Q1446" i="4"/>
  <c r="Q1445" i="4"/>
  <c r="Q1444" i="4"/>
  <c r="Q144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J7" i="4"/>
  <c r="AK2" i="4" s="1"/>
  <c r="AJ6" i="4"/>
  <c r="AK6" i="4" s="1"/>
  <c r="AJ5" i="4"/>
  <c r="AK5" i="4" s="1"/>
  <c r="AJ4" i="4"/>
  <c r="AK4" i="4" s="1"/>
  <c r="AJ3" i="4"/>
  <c r="AK3" i="4" s="1"/>
  <c r="AJ2" i="4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88" i="3"/>
  <c r="DZ88" i="3"/>
  <c r="DY88" i="3"/>
  <c r="EA87" i="3"/>
  <c r="DZ87" i="3"/>
  <c r="DY87" i="3"/>
  <c r="EA86" i="3"/>
  <c r="DZ86" i="3"/>
  <c r="DY86" i="3"/>
  <c r="EA85" i="3"/>
  <c r="DZ85" i="3"/>
  <c r="DY85" i="3"/>
  <c r="EA84" i="3"/>
  <c r="DZ84" i="3"/>
  <c r="DY84" i="3"/>
  <c r="EA83" i="3"/>
  <c r="DZ83" i="3"/>
  <c r="DY83" i="3"/>
  <c r="EA82" i="3"/>
  <c r="DZ82" i="3"/>
  <c r="DY82" i="3"/>
  <c r="EA81" i="3"/>
  <c r="DZ81" i="3"/>
  <c r="DY81" i="3"/>
  <c r="EA80" i="3"/>
  <c r="DZ80" i="3"/>
  <c r="DY80" i="3"/>
  <c r="EA79" i="3"/>
  <c r="DZ79" i="3"/>
  <c r="DY79" i="3"/>
  <c r="EA76" i="3"/>
  <c r="DZ76" i="3"/>
  <c r="DY76" i="3"/>
  <c r="EA75" i="3"/>
  <c r="DZ75" i="3"/>
  <c r="DY75" i="3"/>
  <c r="EA74" i="3"/>
  <c r="DZ74" i="3"/>
  <c r="DY74" i="3"/>
  <c r="EA73" i="3"/>
  <c r="DZ73" i="3"/>
  <c r="DY73" i="3"/>
  <c r="EA72" i="3"/>
  <c r="DZ72" i="3"/>
  <c r="DY72" i="3"/>
  <c r="EA71" i="3"/>
  <c r="DZ71" i="3"/>
  <c r="DY71" i="3"/>
  <c r="EA70" i="3"/>
  <c r="DZ70" i="3"/>
  <c r="DY70" i="3"/>
  <c r="EA69" i="3"/>
  <c r="DZ69" i="3"/>
  <c r="DY69" i="3"/>
  <c r="EA68" i="3"/>
  <c r="DZ68" i="3"/>
  <c r="DY68" i="3"/>
  <c r="EA65" i="3"/>
  <c r="DZ65" i="3"/>
  <c r="DY65" i="3"/>
  <c r="EA64" i="3"/>
  <c r="DZ64" i="3"/>
  <c r="DY64" i="3"/>
  <c r="EA63" i="3"/>
  <c r="DZ63" i="3"/>
  <c r="DY63" i="3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4" i="3"/>
  <c r="DZ54" i="3"/>
  <c r="DY54" i="3"/>
  <c r="EA53" i="3"/>
  <c r="DZ53" i="3"/>
  <c r="DY53" i="3"/>
  <c r="EA52" i="3"/>
  <c r="DZ52" i="3"/>
  <c r="DY52" i="3"/>
  <c r="EA51" i="3"/>
  <c r="DZ51" i="3"/>
  <c r="DY51" i="3"/>
  <c r="EA50" i="3"/>
  <c r="DZ50" i="3"/>
  <c r="DY50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8" i="3"/>
  <c r="DZ38" i="3"/>
  <c r="DY38" i="3"/>
  <c r="EA37" i="3"/>
  <c r="DZ37" i="3"/>
  <c r="DY37" i="3"/>
  <c r="EA36" i="3"/>
  <c r="DZ36" i="3"/>
  <c r="DY36" i="3"/>
  <c r="EA35" i="3"/>
  <c r="DZ35" i="3"/>
  <c r="DY35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6" i="3"/>
  <c r="DZ26" i="3"/>
  <c r="DY26" i="3"/>
  <c r="EA25" i="3"/>
  <c r="DZ25" i="3"/>
  <c r="DY25" i="3"/>
  <c r="EA24" i="3"/>
  <c r="DZ24" i="3"/>
  <c r="DY24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4" i="3"/>
  <c r="DZ14" i="3"/>
  <c r="DY14" i="3"/>
  <c r="EA12" i="3"/>
  <c r="DZ12" i="3"/>
  <c r="DY12" i="3"/>
  <c r="EA11" i="3"/>
  <c r="CU4" i="2" s="1"/>
  <c r="DZ11" i="3"/>
  <c r="DY11" i="3"/>
  <c r="EA10" i="3"/>
  <c r="DZ10" i="3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CU2" i="2" s="1"/>
  <c r="EA4" i="3"/>
  <c r="DZ4" i="3"/>
  <c r="DY4" i="3"/>
  <c r="EA3" i="3"/>
  <c r="DZ3" i="3"/>
  <c r="DY3" i="3"/>
  <c r="EA2" i="3"/>
  <c r="CV4" i="2" s="1"/>
  <c r="DZ2" i="3"/>
  <c r="CV3" i="2" s="1"/>
  <c r="DY2" i="3"/>
  <c r="CV2" i="2" s="1"/>
  <c r="DX88" i="3"/>
  <c r="DW88" i="3"/>
  <c r="DV88" i="3"/>
  <c r="DX87" i="3"/>
  <c r="DW87" i="3"/>
  <c r="DV87" i="3"/>
  <c r="DX86" i="3"/>
  <c r="DW86" i="3"/>
  <c r="DV86" i="3"/>
  <c r="DX85" i="3"/>
  <c r="DW85" i="3"/>
  <c r="DV85" i="3"/>
  <c r="DX84" i="3"/>
  <c r="DW84" i="3"/>
  <c r="DV84" i="3"/>
  <c r="DX83" i="3"/>
  <c r="DW83" i="3"/>
  <c r="DV83" i="3"/>
  <c r="DX82" i="3"/>
  <c r="DW82" i="3"/>
  <c r="DV82" i="3"/>
  <c r="DX81" i="3"/>
  <c r="DW81" i="3"/>
  <c r="DV81" i="3"/>
  <c r="DX80" i="3"/>
  <c r="DW80" i="3"/>
  <c r="DV80" i="3"/>
  <c r="DX79" i="3"/>
  <c r="DW79" i="3"/>
  <c r="DV79" i="3"/>
  <c r="DX76" i="3"/>
  <c r="DW76" i="3"/>
  <c r="DV76" i="3"/>
  <c r="DX75" i="3"/>
  <c r="DW75" i="3"/>
  <c r="DV75" i="3"/>
  <c r="DX74" i="3"/>
  <c r="DW74" i="3"/>
  <c r="DV74" i="3"/>
  <c r="DX73" i="3"/>
  <c r="DW73" i="3"/>
  <c r="DV73" i="3"/>
  <c r="DX72" i="3"/>
  <c r="DW72" i="3"/>
  <c r="DV72" i="3"/>
  <c r="DX71" i="3"/>
  <c r="DW71" i="3"/>
  <c r="DV71" i="3"/>
  <c r="DX70" i="3"/>
  <c r="DW70" i="3"/>
  <c r="DV70" i="3"/>
  <c r="DX69" i="3"/>
  <c r="DW69" i="3"/>
  <c r="DV69" i="3"/>
  <c r="DX68" i="3"/>
  <c r="DW68" i="3"/>
  <c r="DV68" i="3"/>
  <c r="DX66" i="3"/>
  <c r="DW66" i="3"/>
  <c r="DV66" i="3"/>
  <c r="DX65" i="3"/>
  <c r="DW65" i="3"/>
  <c r="DV65" i="3"/>
  <c r="DX64" i="3"/>
  <c r="DW64" i="3"/>
  <c r="DV64" i="3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1" i="3"/>
  <c r="DW51" i="3"/>
  <c r="DV51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8" i="3"/>
  <c r="DW38" i="3"/>
  <c r="DV38" i="3"/>
  <c r="DX37" i="3"/>
  <c r="DW37" i="3"/>
  <c r="DV37" i="3"/>
  <c r="DX36" i="3"/>
  <c r="DW36" i="3"/>
  <c r="DV36" i="3"/>
  <c r="DX35" i="3"/>
  <c r="DW35" i="3"/>
  <c r="DV35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6" i="3"/>
  <c r="DW26" i="3"/>
  <c r="DV26" i="3"/>
  <c r="DX25" i="3"/>
  <c r="DW25" i="3"/>
  <c r="DV25" i="3"/>
  <c r="DX24" i="3"/>
  <c r="DW24" i="3"/>
  <c r="DV24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4" i="3"/>
  <c r="DW14" i="3"/>
  <c r="DV14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CR3" i="2" s="1"/>
  <c r="DV5" i="3"/>
  <c r="DX4" i="3"/>
  <c r="DW4" i="3"/>
  <c r="DV4" i="3"/>
  <c r="DX3" i="3"/>
  <c r="DW3" i="3"/>
  <c r="DV3" i="3"/>
  <c r="DX2" i="3"/>
  <c r="CS4" i="2" s="1"/>
  <c r="DW2" i="3"/>
  <c r="CS3" i="2" s="1"/>
  <c r="DV2" i="3"/>
  <c r="CS2" i="2" s="1"/>
  <c r="DU87" i="3"/>
  <c r="DT87" i="3"/>
  <c r="DS87" i="3"/>
  <c r="DU86" i="3"/>
  <c r="DT86" i="3"/>
  <c r="DS86" i="3"/>
  <c r="DU85" i="3"/>
  <c r="DT85" i="3"/>
  <c r="DS85" i="3"/>
  <c r="DU84" i="3"/>
  <c r="DT84" i="3"/>
  <c r="DS84" i="3"/>
  <c r="DU83" i="3"/>
  <c r="DT83" i="3"/>
  <c r="DS83" i="3"/>
  <c r="DU82" i="3"/>
  <c r="DT82" i="3"/>
  <c r="DS82" i="3"/>
  <c r="DU81" i="3"/>
  <c r="DT81" i="3"/>
  <c r="DS81" i="3"/>
  <c r="DU80" i="3"/>
  <c r="DT80" i="3"/>
  <c r="DS80" i="3"/>
  <c r="DU79" i="3"/>
  <c r="DT79" i="3"/>
  <c r="DS79" i="3"/>
  <c r="DU75" i="3"/>
  <c r="DT75" i="3"/>
  <c r="DS75" i="3"/>
  <c r="DU74" i="3"/>
  <c r="DT74" i="3"/>
  <c r="DS74" i="3"/>
  <c r="DU73" i="3"/>
  <c r="DT73" i="3"/>
  <c r="DS73" i="3"/>
  <c r="DU72" i="3"/>
  <c r="DT72" i="3"/>
  <c r="DS72" i="3"/>
  <c r="DU71" i="3"/>
  <c r="DT71" i="3"/>
  <c r="DS71" i="3"/>
  <c r="DU70" i="3"/>
  <c r="DT70" i="3"/>
  <c r="DS70" i="3"/>
  <c r="DU69" i="3"/>
  <c r="DT69" i="3"/>
  <c r="DS69" i="3"/>
  <c r="DU68" i="3"/>
  <c r="DT68" i="3"/>
  <c r="DS68" i="3"/>
  <c r="DU66" i="3"/>
  <c r="DT66" i="3"/>
  <c r="DS66" i="3"/>
  <c r="DU65" i="3"/>
  <c r="DT65" i="3"/>
  <c r="DS65" i="3"/>
  <c r="DU64" i="3"/>
  <c r="DT64" i="3"/>
  <c r="DS64" i="3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1" i="3"/>
  <c r="DT51" i="3"/>
  <c r="DS51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8" i="3"/>
  <c r="DT38" i="3"/>
  <c r="DS38" i="3"/>
  <c r="DU37" i="3"/>
  <c r="DT37" i="3"/>
  <c r="DS37" i="3"/>
  <c r="DU36" i="3"/>
  <c r="DT36" i="3"/>
  <c r="DS36" i="3"/>
  <c r="DU35" i="3"/>
  <c r="DT35" i="3"/>
  <c r="DS35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6" i="3"/>
  <c r="DT26" i="3"/>
  <c r="DS26" i="3"/>
  <c r="DU25" i="3"/>
  <c r="DT25" i="3"/>
  <c r="DS25" i="3"/>
  <c r="DU24" i="3"/>
  <c r="DT24" i="3"/>
  <c r="DS24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DS15" i="3"/>
  <c r="DU14" i="3"/>
  <c r="DT14" i="3"/>
  <c r="DS14" i="3"/>
  <c r="DU11" i="3"/>
  <c r="DT11" i="3"/>
  <c r="DS11" i="3"/>
  <c r="DU10" i="3"/>
  <c r="DT10" i="3"/>
  <c r="CO3" i="2" s="1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CP3" i="2" s="1"/>
  <c r="DS5" i="3"/>
  <c r="DU4" i="3"/>
  <c r="DT4" i="3"/>
  <c r="DS4" i="3"/>
  <c r="DU3" i="3"/>
  <c r="DT3" i="3"/>
  <c r="DS3" i="3"/>
  <c r="DU2" i="3"/>
  <c r="CP4" i="2" s="1"/>
  <c r="DT2" i="3"/>
  <c r="DS2" i="3"/>
  <c r="CP2" i="2" s="1"/>
  <c r="DR88" i="3"/>
  <c r="DQ88" i="3"/>
  <c r="DP88" i="3"/>
  <c r="DR87" i="3"/>
  <c r="DQ87" i="3"/>
  <c r="DP87" i="3"/>
  <c r="DR86" i="3"/>
  <c r="DQ86" i="3"/>
  <c r="DP86" i="3"/>
  <c r="DR85" i="3"/>
  <c r="DQ85" i="3"/>
  <c r="DP85" i="3"/>
  <c r="DR84" i="3"/>
  <c r="DQ84" i="3"/>
  <c r="DP84" i="3"/>
  <c r="DR83" i="3"/>
  <c r="DQ83" i="3"/>
  <c r="DP83" i="3"/>
  <c r="DR82" i="3"/>
  <c r="DQ82" i="3"/>
  <c r="DP82" i="3"/>
  <c r="DR81" i="3"/>
  <c r="DQ81" i="3"/>
  <c r="DP81" i="3"/>
  <c r="DR80" i="3"/>
  <c r="DQ80" i="3"/>
  <c r="DP80" i="3"/>
  <c r="DR79" i="3"/>
  <c r="DQ79" i="3"/>
  <c r="DP79" i="3"/>
  <c r="DR77" i="3"/>
  <c r="DQ77" i="3"/>
  <c r="DP77" i="3"/>
  <c r="DR76" i="3"/>
  <c r="DQ76" i="3"/>
  <c r="DP76" i="3"/>
  <c r="DR75" i="3"/>
  <c r="DQ75" i="3"/>
  <c r="DP75" i="3"/>
  <c r="DR74" i="3"/>
  <c r="DQ74" i="3"/>
  <c r="DP74" i="3"/>
  <c r="DR73" i="3"/>
  <c r="DQ73" i="3"/>
  <c r="DP73" i="3"/>
  <c r="DR72" i="3"/>
  <c r="DQ72" i="3"/>
  <c r="DP72" i="3"/>
  <c r="DR71" i="3"/>
  <c r="DQ71" i="3"/>
  <c r="DP71" i="3"/>
  <c r="DR70" i="3"/>
  <c r="DQ70" i="3"/>
  <c r="DP70" i="3"/>
  <c r="DR69" i="3"/>
  <c r="DQ69" i="3"/>
  <c r="DP69" i="3"/>
  <c r="DR68" i="3"/>
  <c r="DQ68" i="3"/>
  <c r="DP68" i="3"/>
  <c r="DR65" i="3"/>
  <c r="DQ65" i="3"/>
  <c r="DP65" i="3"/>
  <c r="DR64" i="3"/>
  <c r="DQ64" i="3"/>
  <c r="DP64" i="3"/>
  <c r="DR63" i="3"/>
  <c r="DQ63" i="3"/>
  <c r="DP63" i="3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51" i="3"/>
  <c r="DQ51" i="3"/>
  <c r="DP51" i="3"/>
  <c r="DR50" i="3"/>
  <c r="DQ50" i="3"/>
  <c r="DP50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8" i="3"/>
  <c r="DQ38" i="3"/>
  <c r="DP38" i="3"/>
  <c r="DR37" i="3"/>
  <c r="DQ37" i="3"/>
  <c r="DP37" i="3"/>
  <c r="DR36" i="3"/>
  <c r="DQ36" i="3"/>
  <c r="DP36" i="3"/>
  <c r="DR35" i="3"/>
  <c r="DQ35" i="3"/>
  <c r="DP35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6" i="3"/>
  <c r="DQ26" i="3"/>
  <c r="DP26" i="3"/>
  <c r="DR25" i="3"/>
  <c r="DQ25" i="3"/>
  <c r="DP25" i="3"/>
  <c r="DR24" i="3"/>
  <c r="DQ24" i="3"/>
  <c r="DP24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4" i="3"/>
  <c r="DQ14" i="3"/>
  <c r="DP14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CM3" i="2" s="1"/>
  <c r="DP6" i="3"/>
  <c r="DR5" i="3"/>
  <c r="DQ5" i="3"/>
  <c r="DP5" i="3"/>
  <c r="DR4" i="3"/>
  <c r="DQ4" i="3"/>
  <c r="DP4" i="3"/>
  <c r="DR3" i="3"/>
  <c r="DQ3" i="3"/>
  <c r="DP3" i="3"/>
  <c r="DR2" i="3"/>
  <c r="CM4" i="2" s="1"/>
  <c r="DQ2" i="3"/>
  <c r="CL3" i="2" s="1"/>
  <c r="DP2" i="3"/>
  <c r="CM2" i="2" s="1"/>
  <c r="DN87" i="3"/>
  <c r="DM87" i="3"/>
  <c r="DL87" i="3"/>
  <c r="DN86" i="3"/>
  <c r="DM86" i="3"/>
  <c r="DL86" i="3"/>
  <c r="DN85" i="3"/>
  <c r="DM85" i="3"/>
  <c r="DL85" i="3"/>
  <c r="DN84" i="3"/>
  <c r="DM84" i="3"/>
  <c r="DL84" i="3"/>
  <c r="DN83" i="3"/>
  <c r="DM83" i="3"/>
  <c r="DL83" i="3"/>
  <c r="DN82" i="3"/>
  <c r="DM82" i="3"/>
  <c r="DL82" i="3"/>
  <c r="DN81" i="3"/>
  <c r="DM81" i="3"/>
  <c r="DL81" i="3"/>
  <c r="DN80" i="3"/>
  <c r="DM80" i="3"/>
  <c r="DL80" i="3"/>
  <c r="DN79" i="3"/>
  <c r="DM79" i="3"/>
  <c r="DL79" i="3"/>
  <c r="DN75" i="3"/>
  <c r="DM75" i="3"/>
  <c r="DL75" i="3"/>
  <c r="DN74" i="3"/>
  <c r="DM74" i="3"/>
  <c r="DL74" i="3"/>
  <c r="DN73" i="3"/>
  <c r="DM73" i="3"/>
  <c r="DL73" i="3"/>
  <c r="DN72" i="3"/>
  <c r="DM72" i="3"/>
  <c r="DL72" i="3"/>
  <c r="DN71" i="3"/>
  <c r="DM71" i="3"/>
  <c r="DL71" i="3"/>
  <c r="DN70" i="3"/>
  <c r="DM70" i="3"/>
  <c r="DL70" i="3"/>
  <c r="DN69" i="3"/>
  <c r="DM69" i="3"/>
  <c r="DL69" i="3"/>
  <c r="DN68" i="3"/>
  <c r="DM68" i="3"/>
  <c r="DL68" i="3"/>
  <c r="DN65" i="3"/>
  <c r="DM65" i="3"/>
  <c r="DL65" i="3"/>
  <c r="DN64" i="3"/>
  <c r="DM64" i="3"/>
  <c r="DL64" i="3"/>
  <c r="DN63" i="3"/>
  <c r="DM63" i="3"/>
  <c r="DL63" i="3"/>
  <c r="DN62" i="3"/>
  <c r="DM62" i="3"/>
  <c r="DL62" i="3"/>
  <c r="DN61" i="3"/>
  <c r="DM61" i="3"/>
  <c r="DL61" i="3"/>
  <c r="DN60" i="3"/>
  <c r="DM60" i="3"/>
  <c r="DL60" i="3"/>
  <c r="DN59" i="3"/>
  <c r="DM59" i="3"/>
  <c r="DL59" i="3"/>
  <c r="DN58" i="3"/>
  <c r="DM58" i="3"/>
  <c r="DL58" i="3"/>
  <c r="DN54" i="3"/>
  <c r="DM54" i="3"/>
  <c r="DL54" i="3"/>
  <c r="DN53" i="3"/>
  <c r="DM53" i="3"/>
  <c r="DL53" i="3"/>
  <c r="DN52" i="3"/>
  <c r="DM52" i="3"/>
  <c r="DL52" i="3"/>
  <c r="DN51" i="3"/>
  <c r="DM51" i="3"/>
  <c r="DL51" i="3"/>
  <c r="DN50" i="3"/>
  <c r="DM50" i="3"/>
  <c r="DL50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8" i="3"/>
  <c r="DM38" i="3"/>
  <c r="DL38" i="3"/>
  <c r="DN37" i="3"/>
  <c r="DM37" i="3"/>
  <c r="DL37" i="3"/>
  <c r="DN36" i="3"/>
  <c r="DM36" i="3"/>
  <c r="DL36" i="3"/>
  <c r="DN35" i="3"/>
  <c r="DM35" i="3"/>
  <c r="DL35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6" i="3"/>
  <c r="DM26" i="3"/>
  <c r="DL26" i="3"/>
  <c r="DN25" i="3"/>
  <c r="DM25" i="3"/>
  <c r="DL25" i="3"/>
  <c r="DN24" i="3"/>
  <c r="DM24" i="3"/>
  <c r="DL24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4" i="3"/>
  <c r="DM14" i="3"/>
  <c r="DL14" i="3"/>
  <c r="DN11" i="3"/>
  <c r="DM11" i="3"/>
  <c r="DL11" i="3"/>
  <c r="DN10" i="3"/>
  <c r="DM10" i="3"/>
  <c r="DL10" i="3"/>
  <c r="DN9" i="3"/>
  <c r="DM9" i="3"/>
  <c r="CH3" i="2" s="1"/>
  <c r="DL9" i="3"/>
  <c r="DN8" i="3"/>
  <c r="DM8" i="3"/>
  <c r="DL8" i="3"/>
  <c r="DN7" i="3"/>
  <c r="DM7" i="3"/>
  <c r="DL7" i="3"/>
  <c r="DN6" i="3"/>
  <c r="DM6" i="3"/>
  <c r="DL6" i="3"/>
  <c r="DN5" i="3"/>
  <c r="DM5" i="3"/>
  <c r="DL5" i="3"/>
  <c r="DN4" i="3"/>
  <c r="DM4" i="3"/>
  <c r="DL4" i="3"/>
  <c r="DN3" i="3"/>
  <c r="DM3" i="3"/>
  <c r="DL3" i="3"/>
  <c r="DN2" i="3"/>
  <c r="CI4" i="2" s="1"/>
  <c r="DM2" i="3"/>
  <c r="CI3" i="2" s="1"/>
  <c r="DL2" i="3"/>
  <c r="CI2" i="2" s="1"/>
  <c r="DK87" i="3"/>
  <c r="DJ87" i="3"/>
  <c r="DI87" i="3"/>
  <c r="DK86" i="3"/>
  <c r="DJ86" i="3"/>
  <c r="DI86" i="3"/>
  <c r="DK85" i="3"/>
  <c r="DJ85" i="3"/>
  <c r="DI85" i="3"/>
  <c r="DK84" i="3"/>
  <c r="DJ84" i="3"/>
  <c r="DI84" i="3"/>
  <c r="DK83" i="3"/>
  <c r="DJ83" i="3"/>
  <c r="DI83" i="3"/>
  <c r="DK82" i="3"/>
  <c r="DJ82" i="3"/>
  <c r="DI82" i="3"/>
  <c r="DK81" i="3"/>
  <c r="DJ81" i="3"/>
  <c r="DI81" i="3"/>
  <c r="DK80" i="3"/>
  <c r="DJ80" i="3"/>
  <c r="DI80" i="3"/>
  <c r="DK79" i="3"/>
  <c r="DJ79" i="3"/>
  <c r="DI79" i="3"/>
  <c r="DK75" i="3"/>
  <c r="DJ75" i="3"/>
  <c r="DI75" i="3"/>
  <c r="DK74" i="3"/>
  <c r="DJ74" i="3"/>
  <c r="DI74" i="3"/>
  <c r="DK73" i="3"/>
  <c r="DJ73" i="3"/>
  <c r="DI73" i="3"/>
  <c r="DK72" i="3"/>
  <c r="DJ72" i="3"/>
  <c r="DI72" i="3"/>
  <c r="DK71" i="3"/>
  <c r="DJ71" i="3"/>
  <c r="DI71" i="3"/>
  <c r="DK70" i="3"/>
  <c r="DJ70" i="3"/>
  <c r="DI70" i="3"/>
  <c r="DK69" i="3"/>
  <c r="DJ69" i="3"/>
  <c r="DI69" i="3"/>
  <c r="DK68" i="3"/>
  <c r="DJ68" i="3"/>
  <c r="DI68" i="3"/>
  <c r="DK65" i="3"/>
  <c r="DJ65" i="3"/>
  <c r="DI65" i="3"/>
  <c r="DK64" i="3"/>
  <c r="DJ64" i="3"/>
  <c r="DI64" i="3"/>
  <c r="DK63" i="3"/>
  <c r="DJ63" i="3"/>
  <c r="DI63" i="3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4" i="3"/>
  <c r="DJ54" i="3"/>
  <c r="DI54" i="3"/>
  <c r="DK53" i="3"/>
  <c r="DJ53" i="3"/>
  <c r="DI53" i="3"/>
  <c r="DK52" i="3"/>
  <c r="DJ52" i="3"/>
  <c r="DI52" i="3"/>
  <c r="DK51" i="3"/>
  <c r="DJ51" i="3"/>
  <c r="DI51" i="3"/>
  <c r="DK50" i="3"/>
  <c r="DJ50" i="3"/>
  <c r="DI50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8" i="3"/>
  <c r="DJ38" i="3"/>
  <c r="DI38" i="3"/>
  <c r="DK37" i="3"/>
  <c r="DJ37" i="3"/>
  <c r="DI37" i="3"/>
  <c r="DK36" i="3"/>
  <c r="DJ36" i="3"/>
  <c r="DI36" i="3"/>
  <c r="DK35" i="3"/>
  <c r="DJ35" i="3"/>
  <c r="DI35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6" i="3"/>
  <c r="DJ26" i="3"/>
  <c r="DI26" i="3"/>
  <c r="DK25" i="3"/>
  <c r="DJ25" i="3"/>
  <c r="DI25" i="3"/>
  <c r="DK24" i="3"/>
  <c r="DJ24" i="3"/>
  <c r="DI24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4" i="3"/>
  <c r="DJ14" i="3"/>
  <c r="DI14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DJ5" i="3"/>
  <c r="DI5" i="3"/>
  <c r="DK4" i="3"/>
  <c r="DJ4" i="3"/>
  <c r="DI4" i="3"/>
  <c r="DK3" i="3"/>
  <c r="DJ3" i="3"/>
  <c r="DI3" i="3"/>
  <c r="CE2" i="2" s="1"/>
  <c r="DK2" i="3"/>
  <c r="CF4" i="2" s="1"/>
  <c r="DJ2" i="3"/>
  <c r="CF3" i="2" s="1"/>
  <c r="DI2" i="3"/>
  <c r="CF2" i="2" s="1"/>
  <c r="DH87" i="3"/>
  <c r="DG87" i="3"/>
  <c r="DF87" i="3"/>
  <c r="DH86" i="3"/>
  <c r="DG86" i="3"/>
  <c r="DF86" i="3"/>
  <c r="DH85" i="3"/>
  <c r="DG85" i="3"/>
  <c r="DF85" i="3"/>
  <c r="DH84" i="3"/>
  <c r="DG84" i="3"/>
  <c r="DF84" i="3"/>
  <c r="DH83" i="3"/>
  <c r="DG83" i="3"/>
  <c r="DF83" i="3"/>
  <c r="DH82" i="3"/>
  <c r="DG82" i="3"/>
  <c r="DF82" i="3"/>
  <c r="DH81" i="3"/>
  <c r="DG81" i="3"/>
  <c r="DF81" i="3"/>
  <c r="DH80" i="3"/>
  <c r="DG80" i="3"/>
  <c r="DF80" i="3"/>
  <c r="DH79" i="3"/>
  <c r="DG79" i="3"/>
  <c r="DF79" i="3"/>
  <c r="DH75" i="3"/>
  <c r="DG75" i="3"/>
  <c r="DF75" i="3"/>
  <c r="DH74" i="3"/>
  <c r="DG74" i="3"/>
  <c r="DF74" i="3"/>
  <c r="DH73" i="3"/>
  <c r="DG73" i="3"/>
  <c r="DF73" i="3"/>
  <c r="DH72" i="3"/>
  <c r="DG72" i="3"/>
  <c r="DF72" i="3"/>
  <c r="DH71" i="3"/>
  <c r="DG71" i="3"/>
  <c r="DF71" i="3"/>
  <c r="DH70" i="3"/>
  <c r="DG70" i="3"/>
  <c r="DF70" i="3"/>
  <c r="DH69" i="3"/>
  <c r="DG69" i="3"/>
  <c r="DF69" i="3"/>
  <c r="DH68" i="3"/>
  <c r="DG68" i="3"/>
  <c r="DF68" i="3"/>
  <c r="DH65" i="3"/>
  <c r="DG65" i="3"/>
  <c r="DF65" i="3"/>
  <c r="DH64" i="3"/>
  <c r="DG64" i="3"/>
  <c r="DF64" i="3"/>
  <c r="DH63" i="3"/>
  <c r="DG63" i="3"/>
  <c r="DF63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4" i="3"/>
  <c r="DG54" i="3"/>
  <c r="DF54" i="3"/>
  <c r="DH53" i="3"/>
  <c r="DG53" i="3"/>
  <c r="DF53" i="3"/>
  <c r="DH52" i="3"/>
  <c r="DG52" i="3"/>
  <c r="DF52" i="3"/>
  <c r="DH51" i="3"/>
  <c r="DG51" i="3"/>
  <c r="DF51" i="3"/>
  <c r="DH50" i="3"/>
  <c r="DG50" i="3"/>
  <c r="DF50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8" i="3"/>
  <c r="DG38" i="3"/>
  <c r="DF38" i="3"/>
  <c r="DH37" i="3"/>
  <c r="DG37" i="3"/>
  <c r="DF37" i="3"/>
  <c r="DH36" i="3"/>
  <c r="DG36" i="3"/>
  <c r="DF36" i="3"/>
  <c r="DH35" i="3"/>
  <c r="DG35" i="3"/>
  <c r="DF35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6" i="3"/>
  <c r="DG26" i="3"/>
  <c r="DF26" i="3"/>
  <c r="DH25" i="3"/>
  <c r="DG25" i="3"/>
  <c r="DF25" i="3"/>
  <c r="DH24" i="3"/>
  <c r="DG24" i="3"/>
  <c r="DF24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CB2" i="2" s="1"/>
  <c r="DH14" i="3"/>
  <c r="DG14" i="3"/>
  <c r="DF14" i="3"/>
  <c r="DH11" i="3"/>
  <c r="DG11" i="3"/>
  <c r="DF11" i="3"/>
  <c r="DH10" i="3"/>
  <c r="DG10" i="3"/>
  <c r="DF10" i="3"/>
  <c r="DH9" i="3"/>
  <c r="DG9" i="3"/>
  <c r="DF9" i="3"/>
  <c r="DH8" i="3"/>
  <c r="DG8" i="3"/>
  <c r="DF8" i="3"/>
  <c r="CC2" i="2" s="1"/>
  <c r="DH7" i="3"/>
  <c r="CB4" i="2" s="1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DE87" i="3"/>
  <c r="DD87" i="3"/>
  <c r="DC87" i="3"/>
  <c r="DE86" i="3"/>
  <c r="DD86" i="3"/>
  <c r="DC86" i="3"/>
  <c r="DE85" i="3"/>
  <c r="DD85" i="3"/>
  <c r="DC85" i="3"/>
  <c r="DE84" i="3"/>
  <c r="DD84" i="3"/>
  <c r="DC84" i="3"/>
  <c r="DE83" i="3"/>
  <c r="DD83" i="3"/>
  <c r="DC83" i="3"/>
  <c r="DE82" i="3"/>
  <c r="DD82" i="3"/>
  <c r="DC82" i="3"/>
  <c r="DE81" i="3"/>
  <c r="DD81" i="3"/>
  <c r="DC81" i="3"/>
  <c r="DE80" i="3"/>
  <c r="DD80" i="3"/>
  <c r="DC80" i="3"/>
  <c r="DE79" i="3"/>
  <c r="DD79" i="3"/>
  <c r="DC79" i="3"/>
  <c r="DE76" i="3"/>
  <c r="DD76" i="3"/>
  <c r="DC76" i="3"/>
  <c r="DE75" i="3"/>
  <c r="DD75" i="3"/>
  <c r="DC75" i="3"/>
  <c r="DE74" i="3"/>
  <c r="DD74" i="3"/>
  <c r="DC74" i="3"/>
  <c r="DE73" i="3"/>
  <c r="DD73" i="3"/>
  <c r="DC73" i="3"/>
  <c r="DE72" i="3"/>
  <c r="DD72" i="3"/>
  <c r="DC72" i="3"/>
  <c r="DE71" i="3"/>
  <c r="DD71" i="3"/>
  <c r="DC71" i="3"/>
  <c r="DE70" i="3"/>
  <c r="DD70" i="3"/>
  <c r="DC70" i="3"/>
  <c r="DE69" i="3"/>
  <c r="DD69" i="3"/>
  <c r="DC69" i="3"/>
  <c r="DE68" i="3"/>
  <c r="DD68" i="3"/>
  <c r="DC68" i="3"/>
  <c r="DE65" i="3"/>
  <c r="DD65" i="3"/>
  <c r="DC65" i="3"/>
  <c r="DE64" i="3"/>
  <c r="DD64" i="3"/>
  <c r="DC64" i="3"/>
  <c r="DE63" i="3"/>
  <c r="DD63" i="3"/>
  <c r="DC63" i="3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51" i="3"/>
  <c r="DD51" i="3"/>
  <c r="DC51" i="3"/>
  <c r="DE50" i="3"/>
  <c r="DD50" i="3"/>
  <c r="DC50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8" i="3"/>
  <c r="DD38" i="3"/>
  <c r="DC38" i="3"/>
  <c r="DE37" i="3"/>
  <c r="DD37" i="3"/>
  <c r="DC37" i="3"/>
  <c r="DE36" i="3"/>
  <c r="DD36" i="3"/>
  <c r="DC36" i="3"/>
  <c r="DE35" i="3"/>
  <c r="DD35" i="3"/>
  <c r="DC35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6" i="3"/>
  <c r="DD26" i="3"/>
  <c r="DC26" i="3"/>
  <c r="DE25" i="3"/>
  <c r="DD25" i="3"/>
  <c r="DC25" i="3"/>
  <c r="DE24" i="3"/>
  <c r="DD24" i="3"/>
  <c r="DC24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4" i="3"/>
  <c r="DD14" i="3"/>
  <c r="DC14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BZ2" i="2" s="1"/>
  <c r="DE4" i="3"/>
  <c r="DD4" i="3"/>
  <c r="DC4" i="3"/>
  <c r="DE3" i="3"/>
  <c r="BZ4" i="2" s="1"/>
  <c r="DD3" i="3"/>
  <c r="DC3" i="3"/>
  <c r="DE2" i="3"/>
  <c r="BY4" i="2" s="1"/>
  <c r="DD2" i="3"/>
  <c r="BZ3" i="2" s="1"/>
  <c r="DC2" i="3"/>
  <c r="BY2" i="2" s="1"/>
  <c r="BH11" i="2"/>
  <c r="BB10" i="2"/>
  <c r="BD87" i="3"/>
  <c r="AY87" i="3"/>
  <c r="BD86" i="3"/>
  <c r="AY86" i="3"/>
  <c r="BD85" i="3"/>
  <c r="AY85" i="3"/>
  <c r="BD84" i="3"/>
  <c r="AY84" i="3"/>
  <c r="BD83" i="3"/>
  <c r="AY83" i="3"/>
  <c r="BD82" i="3"/>
  <c r="AY82" i="3"/>
  <c r="BD81" i="3"/>
  <c r="AY81" i="3"/>
  <c r="BD80" i="3"/>
  <c r="AY80" i="3"/>
  <c r="BD79" i="3"/>
  <c r="AY79" i="3"/>
  <c r="BD75" i="3"/>
  <c r="AY75" i="3"/>
  <c r="BD74" i="3"/>
  <c r="AY74" i="3"/>
  <c r="BD73" i="3"/>
  <c r="AY73" i="3"/>
  <c r="BD72" i="3"/>
  <c r="AY72" i="3"/>
  <c r="BD71" i="3"/>
  <c r="AY71" i="3"/>
  <c r="BD70" i="3"/>
  <c r="AY70" i="3"/>
  <c r="BD69" i="3"/>
  <c r="AY69" i="3"/>
  <c r="BD68" i="3"/>
  <c r="AY68" i="3"/>
  <c r="BD65" i="3"/>
  <c r="AY65" i="3"/>
  <c r="BD64" i="3"/>
  <c r="AY64" i="3"/>
  <c r="BD63" i="3"/>
  <c r="AY63" i="3"/>
  <c r="BD62" i="3"/>
  <c r="AY62" i="3"/>
  <c r="BD61" i="3"/>
  <c r="AY61" i="3"/>
  <c r="BD60" i="3"/>
  <c r="AY60" i="3"/>
  <c r="BD59" i="3"/>
  <c r="AY59" i="3"/>
  <c r="BD58" i="3"/>
  <c r="AY58" i="3"/>
  <c r="BD54" i="3"/>
  <c r="AY54" i="3"/>
  <c r="BD53" i="3"/>
  <c r="AY53" i="3"/>
  <c r="BD52" i="3"/>
  <c r="AY52" i="3"/>
  <c r="BD51" i="3"/>
  <c r="AY51" i="3"/>
  <c r="BD50" i="3"/>
  <c r="AY50" i="3"/>
  <c r="BD49" i="3"/>
  <c r="AY49" i="3"/>
  <c r="BD48" i="3"/>
  <c r="AY48" i="3"/>
  <c r="BD47" i="3"/>
  <c r="AY47" i="3"/>
  <c r="BD46" i="3"/>
  <c r="AY46" i="3"/>
  <c r="BD42" i="3"/>
  <c r="AY42" i="3"/>
  <c r="BD41" i="3"/>
  <c r="AY41" i="3"/>
  <c r="BD40" i="3"/>
  <c r="AY40" i="3"/>
  <c r="BD39" i="3"/>
  <c r="AY39" i="3"/>
  <c r="BD38" i="3"/>
  <c r="AY38" i="3"/>
  <c r="BD37" i="3"/>
  <c r="AY37" i="3"/>
  <c r="BD36" i="3"/>
  <c r="AY36" i="3"/>
  <c r="BD35" i="3"/>
  <c r="AY35" i="3"/>
  <c r="BD31" i="3"/>
  <c r="AY31" i="3"/>
  <c r="BD30" i="3"/>
  <c r="AY30" i="3"/>
  <c r="BD29" i="3"/>
  <c r="AY29" i="3"/>
  <c r="BD28" i="3"/>
  <c r="AY28" i="3"/>
  <c r="BD27" i="3"/>
  <c r="AY27" i="3"/>
  <c r="BD26" i="3"/>
  <c r="AY26" i="3"/>
  <c r="BD25" i="3"/>
  <c r="AY25" i="3"/>
  <c r="BD24" i="3"/>
  <c r="AY24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4" i="3"/>
  <c r="AY14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AY4" i="3"/>
  <c r="BD3" i="3"/>
  <c r="AY3" i="3"/>
  <c r="BD2" i="3"/>
  <c r="BI11" i="2" s="1"/>
  <c r="AY2" i="3"/>
  <c r="BH10" i="2" s="1"/>
  <c r="BC87" i="3"/>
  <c r="AX87" i="3"/>
  <c r="BC86" i="3"/>
  <c r="AX86" i="3"/>
  <c r="BC85" i="3"/>
  <c r="AX85" i="3"/>
  <c r="BC84" i="3"/>
  <c r="AX84" i="3"/>
  <c r="BC83" i="3"/>
  <c r="AX83" i="3"/>
  <c r="BC82" i="3"/>
  <c r="AX82" i="3"/>
  <c r="BC81" i="3"/>
  <c r="AX81" i="3"/>
  <c r="BC80" i="3"/>
  <c r="AX80" i="3"/>
  <c r="BC79" i="3"/>
  <c r="AX79" i="3"/>
  <c r="BC75" i="3"/>
  <c r="AX75" i="3"/>
  <c r="BC74" i="3"/>
  <c r="AX74" i="3"/>
  <c r="BC73" i="3"/>
  <c r="AX73" i="3"/>
  <c r="BC72" i="3"/>
  <c r="AX72" i="3"/>
  <c r="BC71" i="3"/>
  <c r="AX71" i="3"/>
  <c r="BC70" i="3"/>
  <c r="AX70" i="3"/>
  <c r="BC69" i="3"/>
  <c r="AX69" i="3"/>
  <c r="BC68" i="3"/>
  <c r="AX68" i="3"/>
  <c r="BC65" i="3"/>
  <c r="AX65" i="3"/>
  <c r="BC64" i="3"/>
  <c r="AX64" i="3"/>
  <c r="BC63" i="3"/>
  <c r="AX63" i="3"/>
  <c r="BC62" i="3"/>
  <c r="AX62" i="3"/>
  <c r="BC61" i="3"/>
  <c r="AX61" i="3"/>
  <c r="BC60" i="3"/>
  <c r="AX60" i="3"/>
  <c r="BC59" i="3"/>
  <c r="AX59" i="3"/>
  <c r="BC58" i="3"/>
  <c r="AX58" i="3"/>
  <c r="BC54" i="3"/>
  <c r="AX54" i="3"/>
  <c r="BC53" i="3"/>
  <c r="AX53" i="3"/>
  <c r="BC52" i="3"/>
  <c r="AX52" i="3"/>
  <c r="BC51" i="3"/>
  <c r="AX51" i="3"/>
  <c r="BC50" i="3"/>
  <c r="AX50" i="3"/>
  <c r="BC49" i="3"/>
  <c r="AX49" i="3"/>
  <c r="BC48" i="3"/>
  <c r="AX48" i="3"/>
  <c r="BC47" i="3"/>
  <c r="AX47" i="3"/>
  <c r="BC46" i="3"/>
  <c r="AX46" i="3"/>
  <c r="BC42" i="3"/>
  <c r="AX42" i="3"/>
  <c r="BC41" i="3"/>
  <c r="AX41" i="3"/>
  <c r="BC40" i="3"/>
  <c r="AX40" i="3"/>
  <c r="BC39" i="3"/>
  <c r="AX39" i="3"/>
  <c r="BC38" i="3"/>
  <c r="AX38" i="3"/>
  <c r="BC37" i="3"/>
  <c r="AX37" i="3"/>
  <c r="BC36" i="3"/>
  <c r="AX36" i="3"/>
  <c r="BC35" i="3"/>
  <c r="AX35" i="3"/>
  <c r="BC31" i="3"/>
  <c r="AX31" i="3"/>
  <c r="BC30" i="3"/>
  <c r="AX30" i="3"/>
  <c r="BC29" i="3"/>
  <c r="AX29" i="3"/>
  <c r="BC28" i="3"/>
  <c r="AX28" i="3"/>
  <c r="BC27" i="3"/>
  <c r="AX27" i="3"/>
  <c r="BC26" i="3"/>
  <c r="AX26" i="3"/>
  <c r="BC25" i="3"/>
  <c r="AX25" i="3"/>
  <c r="BC24" i="3"/>
  <c r="AX24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4" i="3"/>
  <c r="AX14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BF11" i="2" s="1"/>
  <c r="AX3" i="3"/>
  <c r="BE10" i="2" s="1"/>
  <c r="BC2" i="3"/>
  <c r="AX2" i="3"/>
  <c r="BF10" i="2" s="1"/>
  <c r="BB87" i="3"/>
  <c r="AW87" i="3"/>
  <c r="BB86" i="3"/>
  <c r="AW86" i="3"/>
  <c r="BB85" i="3"/>
  <c r="AW85" i="3"/>
  <c r="BB84" i="3"/>
  <c r="AW84" i="3"/>
  <c r="BB83" i="3"/>
  <c r="AW83" i="3"/>
  <c r="BB82" i="3"/>
  <c r="AW82" i="3"/>
  <c r="BB81" i="3"/>
  <c r="AW81" i="3"/>
  <c r="BB80" i="3"/>
  <c r="AW80" i="3"/>
  <c r="BB79" i="3"/>
  <c r="AW79" i="3"/>
  <c r="BB75" i="3"/>
  <c r="AW75" i="3"/>
  <c r="BB74" i="3"/>
  <c r="AW74" i="3"/>
  <c r="BB73" i="3"/>
  <c r="AW73" i="3"/>
  <c r="BB72" i="3"/>
  <c r="AW72" i="3"/>
  <c r="BB71" i="3"/>
  <c r="AW71" i="3"/>
  <c r="BB70" i="3"/>
  <c r="AW70" i="3"/>
  <c r="BB69" i="3"/>
  <c r="AW69" i="3"/>
  <c r="BB68" i="3"/>
  <c r="AW68" i="3"/>
  <c r="BB65" i="3"/>
  <c r="AW65" i="3"/>
  <c r="BB64" i="3"/>
  <c r="AW64" i="3"/>
  <c r="BB63" i="3"/>
  <c r="AW63" i="3"/>
  <c r="BB62" i="3"/>
  <c r="AW62" i="3"/>
  <c r="BB61" i="3"/>
  <c r="AW61" i="3"/>
  <c r="BB60" i="3"/>
  <c r="AW60" i="3"/>
  <c r="BB59" i="3"/>
  <c r="AW59" i="3"/>
  <c r="BB58" i="3"/>
  <c r="AW58" i="3"/>
  <c r="BB54" i="3"/>
  <c r="AW54" i="3"/>
  <c r="BB53" i="3"/>
  <c r="AW53" i="3"/>
  <c r="BB52" i="3"/>
  <c r="AW52" i="3"/>
  <c r="BB51" i="3"/>
  <c r="AW51" i="3"/>
  <c r="BB50" i="3"/>
  <c r="AW50" i="3"/>
  <c r="BB49" i="3"/>
  <c r="AW49" i="3"/>
  <c r="BB48" i="3"/>
  <c r="AW48" i="3"/>
  <c r="BB47" i="3"/>
  <c r="AW47" i="3"/>
  <c r="BB46" i="3"/>
  <c r="AW46" i="3"/>
  <c r="BB42" i="3"/>
  <c r="AW42" i="3"/>
  <c r="BB41" i="3"/>
  <c r="AW41" i="3"/>
  <c r="BB40" i="3"/>
  <c r="AW40" i="3"/>
  <c r="BB39" i="3"/>
  <c r="AW39" i="3"/>
  <c r="BB38" i="3"/>
  <c r="AW38" i="3"/>
  <c r="BB37" i="3"/>
  <c r="AW37" i="3"/>
  <c r="BB36" i="3"/>
  <c r="AW36" i="3"/>
  <c r="BB35" i="3"/>
  <c r="AW35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6" i="3"/>
  <c r="AW26" i="3"/>
  <c r="BB25" i="3"/>
  <c r="AW25" i="3"/>
  <c r="BB24" i="3"/>
  <c r="AW24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4" i="3"/>
  <c r="AW14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B2" i="3"/>
  <c r="BB11" i="2" s="1"/>
  <c r="AW2" i="3"/>
  <c r="BC10" i="2" s="1"/>
  <c r="BA87" i="3"/>
  <c r="AV87" i="3"/>
  <c r="BA86" i="3"/>
  <c r="AV86" i="3"/>
  <c r="BA85" i="3"/>
  <c r="AV85" i="3"/>
  <c r="BA84" i="3"/>
  <c r="AV84" i="3"/>
  <c r="BA83" i="3"/>
  <c r="AV83" i="3"/>
  <c r="BA82" i="3"/>
  <c r="AV82" i="3"/>
  <c r="BA81" i="3"/>
  <c r="AV81" i="3"/>
  <c r="BA80" i="3"/>
  <c r="AV80" i="3"/>
  <c r="BA79" i="3"/>
  <c r="AV79" i="3"/>
  <c r="BA76" i="3"/>
  <c r="AV76" i="3"/>
  <c r="BA75" i="3"/>
  <c r="AV75" i="3"/>
  <c r="BA74" i="3"/>
  <c r="AV74" i="3"/>
  <c r="BA73" i="3"/>
  <c r="AV73" i="3"/>
  <c r="BA72" i="3"/>
  <c r="AV72" i="3"/>
  <c r="BA71" i="3"/>
  <c r="AV71" i="3"/>
  <c r="BA70" i="3"/>
  <c r="AV70" i="3"/>
  <c r="BA69" i="3"/>
  <c r="AV69" i="3"/>
  <c r="BA68" i="3"/>
  <c r="AV68" i="3"/>
  <c r="BA65" i="3"/>
  <c r="AV65" i="3"/>
  <c r="BA64" i="3"/>
  <c r="AV64" i="3"/>
  <c r="BA63" i="3"/>
  <c r="AV63" i="3"/>
  <c r="BA62" i="3"/>
  <c r="AV62" i="3"/>
  <c r="BA61" i="3"/>
  <c r="AV61" i="3"/>
  <c r="BA60" i="3"/>
  <c r="AV60" i="3"/>
  <c r="BA59" i="3"/>
  <c r="AV59" i="3"/>
  <c r="BA58" i="3"/>
  <c r="AV58" i="3"/>
  <c r="BA55" i="3"/>
  <c r="AV55" i="3"/>
  <c r="BA54" i="3"/>
  <c r="AV54" i="3"/>
  <c r="BA53" i="3"/>
  <c r="AV53" i="3"/>
  <c r="BA52" i="3"/>
  <c r="AV52" i="3"/>
  <c r="BA51" i="3"/>
  <c r="AV51" i="3"/>
  <c r="BA50" i="3"/>
  <c r="AV50" i="3"/>
  <c r="BA49" i="3"/>
  <c r="AV49" i="3"/>
  <c r="BA48" i="3"/>
  <c r="AV48" i="3"/>
  <c r="BA47" i="3"/>
  <c r="AV47" i="3"/>
  <c r="BA46" i="3"/>
  <c r="AV46" i="3"/>
  <c r="BA43" i="3"/>
  <c r="AV43" i="3"/>
  <c r="BA42" i="3"/>
  <c r="AV42" i="3"/>
  <c r="BA41" i="3"/>
  <c r="AV41" i="3"/>
  <c r="BA40" i="3"/>
  <c r="AV40" i="3"/>
  <c r="BA39" i="3"/>
  <c r="AV39" i="3"/>
  <c r="BA38" i="3"/>
  <c r="AV38" i="3"/>
  <c r="BA37" i="3"/>
  <c r="AV37" i="3"/>
  <c r="BA36" i="3"/>
  <c r="AV36" i="3"/>
  <c r="BA35" i="3"/>
  <c r="AV35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6" i="3"/>
  <c r="AV26" i="3"/>
  <c r="BA25" i="3"/>
  <c r="AV25" i="3"/>
  <c r="BA24" i="3"/>
  <c r="AV24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4" i="3"/>
  <c r="AV14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BA3" i="3"/>
  <c r="AV3" i="3"/>
  <c r="BA2" i="3"/>
  <c r="AY11" i="2" s="1"/>
  <c r="AV2" i="3"/>
  <c r="AY10" i="2" s="1"/>
  <c r="AM87" i="3"/>
  <c r="AM86" i="3"/>
  <c r="AM85" i="3"/>
  <c r="AM84" i="3"/>
  <c r="AM83" i="3"/>
  <c r="AM82" i="3"/>
  <c r="AM81" i="3"/>
  <c r="AM80" i="3"/>
  <c r="AM79" i="3"/>
  <c r="AM75" i="3"/>
  <c r="AM74" i="3"/>
  <c r="AM73" i="3"/>
  <c r="AM72" i="3"/>
  <c r="AM71" i="3"/>
  <c r="AM70" i="3"/>
  <c r="AM69" i="3"/>
  <c r="AM68" i="3"/>
  <c r="AM65" i="3"/>
  <c r="AM64" i="3"/>
  <c r="AM63" i="3"/>
  <c r="AM62" i="3"/>
  <c r="AM61" i="3"/>
  <c r="AM60" i="3"/>
  <c r="AM59" i="3"/>
  <c r="AM58" i="3"/>
  <c r="AM54" i="3"/>
  <c r="AM53" i="3"/>
  <c r="AM52" i="3"/>
  <c r="AM51" i="3"/>
  <c r="AM50" i="3"/>
  <c r="AM49" i="3"/>
  <c r="AM48" i="3"/>
  <c r="AM47" i="3"/>
  <c r="AM46" i="3"/>
  <c r="AM42" i="3"/>
  <c r="AM41" i="3"/>
  <c r="AM40" i="3"/>
  <c r="AM39" i="3"/>
  <c r="AM38" i="3"/>
  <c r="AM37" i="3"/>
  <c r="AM36" i="3"/>
  <c r="AM35" i="3"/>
  <c r="AM31" i="3"/>
  <c r="AM30" i="3"/>
  <c r="AM29" i="3"/>
  <c r="AM28" i="3"/>
  <c r="AM27" i="3"/>
  <c r="AM26" i="3"/>
  <c r="AM25" i="3"/>
  <c r="AM24" i="3"/>
  <c r="AM20" i="3"/>
  <c r="AM19" i="3"/>
  <c r="AM18" i="3"/>
  <c r="AM17" i="3"/>
  <c r="AM16" i="3"/>
  <c r="AM15" i="3"/>
  <c r="AM14" i="3"/>
  <c r="AM11" i="3"/>
  <c r="AM10" i="3"/>
  <c r="AM9" i="3"/>
  <c r="AM8" i="3"/>
  <c r="AM7" i="3"/>
  <c r="AM6" i="3"/>
  <c r="AM5" i="3"/>
  <c r="AM4" i="3"/>
  <c r="AM3" i="3"/>
  <c r="AM2" i="3"/>
  <c r="BH8" i="2" s="1"/>
  <c r="AL87" i="3"/>
  <c r="AL86" i="3"/>
  <c r="AL85" i="3"/>
  <c r="AL84" i="3"/>
  <c r="AL83" i="3"/>
  <c r="AL82" i="3"/>
  <c r="AL81" i="3"/>
  <c r="AL80" i="3"/>
  <c r="AL79" i="3"/>
  <c r="AL75" i="3"/>
  <c r="AL74" i="3"/>
  <c r="AL73" i="3"/>
  <c r="AL72" i="3"/>
  <c r="AL71" i="3"/>
  <c r="AL70" i="3"/>
  <c r="AL69" i="3"/>
  <c r="AL68" i="3"/>
  <c r="AL65" i="3"/>
  <c r="AL64" i="3"/>
  <c r="AL63" i="3"/>
  <c r="AL62" i="3"/>
  <c r="AL61" i="3"/>
  <c r="AL60" i="3"/>
  <c r="AL59" i="3"/>
  <c r="AL58" i="3"/>
  <c r="AL54" i="3"/>
  <c r="AL53" i="3"/>
  <c r="AL52" i="3"/>
  <c r="AL51" i="3"/>
  <c r="AL50" i="3"/>
  <c r="AL49" i="3"/>
  <c r="AL48" i="3"/>
  <c r="AL47" i="3"/>
  <c r="AL46" i="3"/>
  <c r="AL42" i="3"/>
  <c r="AL41" i="3"/>
  <c r="AL40" i="3"/>
  <c r="AL39" i="3"/>
  <c r="AL38" i="3"/>
  <c r="AL37" i="3"/>
  <c r="AL36" i="3"/>
  <c r="AL35" i="3"/>
  <c r="AL31" i="3"/>
  <c r="AL30" i="3"/>
  <c r="AL29" i="3"/>
  <c r="AL28" i="3"/>
  <c r="AL27" i="3"/>
  <c r="AL26" i="3"/>
  <c r="AL25" i="3"/>
  <c r="AL24" i="3"/>
  <c r="AL21" i="3"/>
  <c r="AL20" i="3"/>
  <c r="AL19" i="3"/>
  <c r="AL18" i="3"/>
  <c r="AL17" i="3"/>
  <c r="AL16" i="3"/>
  <c r="AL15" i="3"/>
  <c r="AL14" i="3"/>
  <c r="AL11" i="3"/>
  <c r="AL10" i="3"/>
  <c r="AL9" i="3"/>
  <c r="AL8" i="3"/>
  <c r="AL7" i="3"/>
  <c r="AL6" i="3"/>
  <c r="AL5" i="3"/>
  <c r="AL4" i="3"/>
  <c r="AL3" i="3"/>
  <c r="AL2" i="3"/>
  <c r="BE8" i="2" s="1"/>
  <c r="AK87" i="3"/>
  <c r="AK86" i="3"/>
  <c r="AK85" i="3"/>
  <c r="AK84" i="3"/>
  <c r="AK83" i="3"/>
  <c r="AK82" i="3"/>
  <c r="AK81" i="3"/>
  <c r="AK80" i="3"/>
  <c r="AK79" i="3"/>
  <c r="AK75" i="3"/>
  <c r="AK74" i="3"/>
  <c r="AK73" i="3"/>
  <c r="AK72" i="3"/>
  <c r="AK71" i="3"/>
  <c r="AK70" i="3"/>
  <c r="AK69" i="3"/>
  <c r="AK68" i="3"/>
  <c r="AK65" i="3"/>
  <c r="AK64" i="3"/>
  <c r="AK63" i="3"/>
  <c r="AK62" i="3"/>
  <c r="AK61" i="3"/>
  <c r="AK60" i="3"/>
  <c r="AK59" i="3"/>
  <c r="AK58" i="3"/>
  <c r="AK54" i="3"/>
  <c r="AK53" i="3"/>
  <c r="AK52" i="3"/>
  <c r="AK51" i="3"/>
  <c r="AK50" i="3"/>
  <c r="AK49" i="3"/>
  <c r="AK48" i="3"/>
  <c r="AK47" i="3"/>
  <c r="AK46" i="3"/>
  <c r="AK42" i="3"/>
  <c r="AK41" i="3"/>
  <c r="AK40" i="3"/>
  <c r="AK39" i="3"/>
  <c r="AK38" i="3"/>
  <c r="AK37" i="3"/>
  <c r="AK36" i="3"/>
  <c r="AK35" i="3"/>
  <c r="AK32" i="3"/>
  <c r="AK31" i="3"/>
  <c r="AK30" i="3"/>
  <c r="AK29" i="3"/>
  <c r="AK28" i="3"/>
  <c r="AK27" i="3"/>
  <c r="AK26" i="3"/>
  <c r="AK25" i="3"/>
  <c r="AK24" i="3"/>
  <c r="AK21" i="3"/>
  <c r="AK20" i="3"/>
  <c r="AK19" i="3"/>
  <c r="AK18" i="3"/>
  <c r="AK17" i="3"/>
  <c r="AK16" i="3"/>
  <c r="AK15" i="3"/>
  <c r="AK14" i="3"/>
  <c r="AK11" i="3"/>
  <c r="AK10" i="3"/>
  <c r="AK9" i="3"/>
  <c r="AK8" i="3"/>
  <c r="AK7" i="3"/>
  <c r="AK6" i="3"/>
  <c r="AK5" i="3"/>
  <c r="AK4" i="3"/>
  <c r="AK3" i="3"/>
  <c r="BB8" i="2" s="1"/>
  <c r="AK2" i="3"/>
  <c r="BC8" i="2" s="1"/>
  <c r="AJ87" i="3"/>
  <c r="AJ86" i="3"/>
  <c r="AJ85" i="3"/>
  <c r="AJ84" i="3"/>
  <c r="AJ83" i="3"/>
  <c r="AJ82" i="3"/>
  <c r="AJ81" i="3"/>
  <c r="AJ80" i="3"/>
  <c r="AJ79" i="3"/>
  <c r="AJ76" i="3"/>
  <c r="AJ75" i="3"/>
  <c r="AJ74" i="3"/>
  <c r="AJ73" i="3"/>
  <c r="AJ72" i="3"/>
  <c r="AJ71" i="3"/>
  <c r="AJ70" i="3"/>
  <c r="AJ69" i="3"/>
  <c r="AJ68" i="3"/>
  <c r="AJ65" i="3"/>
  <c r="AJ64" i="3"/>
  <c r="AJ63" i="3"/>
  <c r="AJ62" i="3"/>
  <c r="AJ61" i="3"/>
  <c r="AJ60" i="3"/>
  <c r="AJ59" i="3"/>
  <c r="AJ58" i="3"/>
  <c r="AJ55" i="3"/>
  <c r="AJ54" i="3"/>
  <c r="AJ53" i="3"/>
  <c r="AJ52" i="3"/>
  <c r="AJ51" i="3"/>
  <c r="AJ50" i="3"/>
  <c r="AJ49" i="3"/>
  <c r="AJ48" i="3"/>
  <c r="AJ47" i="3"/>
  <c r="AJ46" i="3"/>
  <c r="AJ43" i="3"/>
  <c r="AJ42" i="3"/>
  <c r="AJ41" i="3"/>
  <c r="AJ40" i="3"/>
  <c r="AJ39" i="3"/>
  <c r="AJ38" i="3"/>
  <c r="AJ37" i="3"/>
  <c r="AJ36" i="3"/>
  <c r="AJ35" i="3"/>
  <c r="AJ32" i="3"/>
  <c r="AJ31" i="3"/>
  <c r="AJ30" i="3"/>
  <c r="AJ29" i="3"/>
  <c r="AJ28" i="3"/>
  <c r="AJ27" i="3"/>
  <c r="AJ26" i="3"/>
  <c r="AJ25" i="3"/>
  <c r="AJ24" i="3"/>
  <c r="AJ21" i="3"/>
  <c r="AJ20" i="3"/>
  <c r="AJ19" i="3"/>
  <c r="AJ18" i="3"/>
  <c r="AJ17" i="3"/>
  <c r="AJ16" i="3"/>
  <c r="AJ15" i="3"/>
  <c r="AJ14" i="3"/>
  <c r="AJ11" i="3"/>
  <c r="AJ10" i="3"/>
  <c r="AJ9" i="3"/>
  <c r="AJ8" i="3"/>
  <c r="AJ7" i="3"/>
  <c r="AJ6" i="3"/>
  <c r="AJ5" i="3"/>
  <c r="AJ4" i="3"/>
  <c r="AJ3" i="3"/>
  <c r="AJ2" i="3"/>
  <c r="AY8" i="2" s="1"/>
  <c r="X87" i="3"/>
  <c r="X86" i="3"/>
  <c r="X85" i="3"/>
  <c r="X84" i="3"/>
  <c r="X83" i="3"/>
  <c r="X82" i="3"/>
  <c r="X81" i="3"/>
  <c r="X80" i="3"/>
  <c r="X79" i="3"/>
  <c r="X75" i="3"/>
  <c r="X74" i="3"/>
  <c r="X73" i="3"/>
  <c r="X72" i="3"/>
  <c r="X71" i="3"/>
  <c r="X70" i="3"/>
  <c r="X69" i="3"/>
  <c r="X68" i="3"/>
  <c r="X65" i="3"/>
  <c r="X64" i="3"/>
  <c r="X63" i="3"/>
  <c r="X62" i="3"/>
  <c r="X61" i="3"/>
  <c r="X60" i="3"/>
  <c r="X59" i="3"/>
  <c r="X58" i="3"/>
  <c r="X54" i="3"/>
  <c r="X53" i="3"/>
  <c r="X52" i="3"/>
  <c r="X51" i="3"/>
  <c r="X50" i="3"/>
  <c r="X49" i="3"/>
  <c r="X48" i="3"/>
  <c r="X47" i="3"/>
  <c r="X46" i="3"/>
  <c r="X42" i="3"/>
  <c r="X41" i="3"/>
  <c r="X40" i="3"/>
  <c r="X39" i="3"/>
  <c r="X38" i="3"/>
  <c r="X37" i="3"/>
  <c r="X36" i="3"/>
  <c r="X35" i="3"/>
  <c r="X31" i="3"/>
  <c r="X30" i="3"/>
  <c r="X29" i="3"/>
  <c r="X28" i="3"/>
  <c r="X27" i="3"/>
  <c r="X26" i="3"/>
  <c r="X25" i="3"/>
  <c r="X24" i="3"/>
  <c r="X20" i="3"/>
  <c r="X19" i="3"/>
  <c r="X18" i="3"/>
  <c r="X17" i="3"/>
  <c r="X16" i="3"/>
  <c r="X15" i="3"/>
  <c r="X14" i="3"/>
  <c r="X11" i="3"/>
  <c r="X10" i="3"/>
  <c r="AH2" i="3" s="1"/>
  <c r="X9" i="3"/>
  <c r="X8" i="3"/>
  <c r="X7" i="3"/>
  <c r="X6" i="3"/>
  <c r="X5" i="3"/>
  <c r="X4" i="3"/>
  <c r="X3" i="3"/>
  <c r="X2" i="3"/>
  <c r="BH6" i="2" s="1"/>
  <c r="W87" i="3"/>
  <c r="W86" i="3"/>
  <c r="W85" i="3"/>
  <c r="W84" i="3"/>
  <c r="W83" i="3"/>
  <c r="W82" i="3"/>
  <c r="W81" i="3"/>
  <c r="W80" i="3"/>
  <c r="W79" i="3"/>
  <c r="W75" i="3"/>
  <c r="W74" i="3"/>
  <c r="W73" i="3"/>
  <c r="W72" i="3"/>
  <c r="W71" i="3"/>
  <c r="W70" i="3"/>
  <c r="W69" i="3"/>
  <c r="W68" i="3"/>
  <c r="W65" i="3"/>
  <c r="W64" i="3"/>
  <c r="W63" i="3"/>
  <c r="W62" i="3"/>
  <c r="W61" i="3"/>
  <c r="W60" i="3"/>
  <c r="W59" i="3"/>
  <c r="W58" i="3"/>
  <c r="W54" i="3"/>
  <c r="W53" i="3"/>
  <c r="W52" i="3"/>
  <c r="W51" i="3"/>
  <c r="W50" i="3"/>
  <c r="W49" i="3"/>
  <c r="W48" i="3"/>
  <c r="W47" i="3"/>
  <c r="W46" i="3"/>
  <c r="W42" i="3"/>
  <c r="W41" i="3"/>
  <c r="W40" i="3"/>
  <c r="W39" i="3"/>
  <c r="W38" i="3"/>
  <c r="W37" i="3"/>
  <c r="W36" i="3"/>
  <c r="W35" i="3"/>
  <c r="W31" i="3"/>
  <c r="W30" i="3"/>
  <c r="W29" i="3"/>
  <c r="W28" i="3"/>
  <c r="W27" i="3"/>
  <c r="W26" i="3"/>
  <c r="W25" i="3"/>
  <c r="W24" i="3"/>
  <c r="W21" i="3"/>
  <c r="W20" i="3"/>
  <c r="W19" i="3"/>
  <c r="W18" i="3"/>
  <c r="W17" i="3"/>
  <c r="W16" i="3"/>
  <c r="W15" i="3"/>
  <c r="W14" i="3"/>
  <c r="W11" i="3"/>
  <c r="W10" i="3"/>
  <c r="W9" i="3"/>
  <c r="W8" i="3"/>
  <c r="W7" i="3"/>
  <c r="W6" i="3"/>
  <c r="W5" i="3"/>
  <c r="W4" i="3"/>
  <c r="W3" i="3"/>
  <c r="W2" i="3"/>
  <c r="BE6" i="2" s="1"/>
  <c r="V87" i="3"/>
  <c r="V86" i="3"/>
  <c r="V85" i="3"/>
  <c r="V84" i="3"/>
  <c r="V83" i="3"/>
  <c r="V82" i="3"/>
  <c r="V81" i="3"/>
  <c r="V80" i="3"/>
  <c r="V79" i="3"/>
  <c r="V75" i="3"/>
  <c r="V74" i="3"/>
  <c r="V73" i="3"/>
  <c r="V72" i="3"/>
  <c r="V71" i="3"/>
  <c r="V70" i="3"/>
  <c r="V69" i="3"/>
  <c r="V68" i="3"/>
  <c r="V65" i="3"/>
  <c r="V64" i="3"/>
  <c r="V63" i="3"/>
  <c r="V62" i="3"/>
  <c r="V61" i="3"/>
  <c r="V60" i="3"/>
  <c r="V59" i="3"/>
  <c r="V58" i="3"/>
  <c r="V54" i="3"/>
  <c r="V53" i="3"/>
  <c r="V52" i="3"/>
  <c r="V51" i="3"/>
  <c r="V50" i="3"/>
  <c r="V49" i="3"/>
  <c r="V48" i="3"/>
  <c r="V47" i="3"/>
  <c r="V46" i="3"/>
  <c r="V42" i="3"/>
  <c r="V41" i="3"/>
  <c r="V40" i="3"/>
  <c r="V39" i="3"/>
  <c r="V38" i="3"/>
  <c r="V37" i="3"/>
  <c r="V36" i="3"/>
  <c r="V35" i="3"/>
  <c r="V32" i="3"/>
  <c r="V31" i="3"/>
  <c r="V30" i="3"/>
  <c r="V29" i="3"/>
  <c r="V28" i="3"/>
  <c r="V27" i="3"/>
  <c r="V26" i="3"/>
  <c r="V25" i="3"/>
  <c r="V24" i="3"/>
  <c r="V21" i="3"/>
  <c r="V20" i="3"/>
  <c r="V19" i="3"/>
  <c r="V18" i="3"/>
  <c r="V17" i="3"/>
  <c r="V16" i="3"/>
  <c r="V15" i="3"/>
  <c r="V14" i="3"/>
  <c r="V11" i="3"/>
  <c r="V10" i="3"/>
  <c r="V9" i="3"/>
  <c r="V8" i="3"/>
  <c r="V7" i="3"/>
  <c r="AF2" i="3" s="1"/>
  <c r="V6" i="3"/>
  <c r="V5" i="3"/>
  <c r="V4" i="3"/>
  <c r="V3" i="3"/>
  <c r="BB6" i="2" s="1"/>
  <c r="V2" i="3"/>
  <c r="BC6" i="2" s="1"/>
  <c r="U87" i="3"/>
  <c r="U86" i="3"/>
  <c r="U85" i="3"/>
  <c r="U84" i="3"/>
  <c r="U83" i="3"/>
  <c r="U82" i="3"/>
  <c r="U81" i="3"/>
  <c r="U80" i="3"/>
  <c r="U79" i="3"/>
  <c r="U76" i="3"/>
  <c r="U75" i="3"/>
  <c r="U74" i="3"/>
  <c r="U73" i="3"/>
  <c r="U72" i="3"/>
  <c r="U71" i="3"/>
  <c r="U70" i="3"/>
  <c r="U69" i="3"/>
  <c r="U68" i="3"/>
  <c r="U65" i="3"/>
  <c r="U64" i="3"/>
  <c r="U63" i="3"/>
  <c r="U62" i="3"/>
  <c r="U61" i="3"/>
  <c r="U60" i="3"/>
  <c r="U59" i="3"/>
  <c r="U58" i="3"/>
  <c r="U55" i="3"/>
  <c r="U54" i="3"/>
  <c r="U53" i="3"/>
  <c r="U52" i="3"/>
  <c r="U51" i="3"/>
  <c r="U50" i="3"/>
  <c r="U49" i="3"/>
  <c r="U48" i="3"/>
  <c r="U47" i="3"/>
  <c r="U46" i="3"/>
  <c r="U43" i="3"/>
  <c r="U42" i="3"/>
  <c r="U41" i="3"/>
  <c r="U40" i="3"/>
  <c r="U39" i="3"/>
  <c r="U38" i="3"/>
  <c r="U37" i="3"/>
  <c r="U36" i="3"/>
  <c r="U35" i="3"/>
  <c r="U32" i="3"/>
  <c r="U31" i="3"/>
  <c r="U30" i="3"/>
  <c r="U29" i="3"/>
  <c r="U28" i="3"/>
  <c r="U27" i="3"/>
  <c r="U26" i="3"/>
  <c r="U25" i="3"/>
  <c r="U24" i="3"/>
  <c r="U21" i="3"/>
  <c r="U20" i="3"/>
  <c r="U19" i="3"/>
  <c r="U18" i="3"/>
  <c r="U17" i="3"/>
  <c r="U16" i="3"/>
  <c r="U15" i="3"/>
  <c r="U14" i="3"/>
  <c r="U11" i="3"/>
  <c r="AE2" i="3" s="1"/>
  <c r="U10" i="3"/>
  <c r="U9" i="3"/>
  <c r="U8" i="3"/>
  <c r="U7" i="3"/>
  <c r="U6" i="3"/>
  <c r="U5" i="3"/>
  <c r="U4" i="3"/>
  <c r="U3" i="3"/>
  <c r="U2" i="3"/>
  <c r="AY6" i="2" s="1"/>
  <c r="S88" i="3"/>
  <c r="S87" i="3"/>
  <c r="S86" i="3"/>
  <c r="S85" i="3"/>
  <c r="S84" i="3"/>
  <c r="S83" i="3"/>
  <c r="S82" i="3"/>
  <c r="S81" i="3"/>
  <c r="S80" i="3"/>
  <c r="S79" i="3"/>
  <c r="S76" i="3"/>
  <c r="S75" i="3"/>
  <c r="S74" i="3"/>
  <c r="S73" i="3"/>
  <c r="S72" i="3"/>
  <c r="S71" i="3"/>
  <c r="S70" i="3"/>
  <c r="S69" i="3"/>
  <c r="S68" i="3"/>
  <c r="S65" i="3"/>
  <c r="S64" i="3"/>
  <c r="S63" i="3"/>
  <c r="S62" i="3"/>
  <c r="S61" i="3"/>
  <c r="S60" i="3"/>
  <c r="S59" i="3"/>
  <c r="S58" i="3"/>
  <c r="S54" i="3"/>
  <c r="S53" i="3"/>
  <c r="S52" i="3"/>
  <c r="S51" i="3"/>
  <c r="S50" i="3"/>
  <c r="S49" i="3"/>
  <c r="S48" i="3"/>
  <c r="S47" i="3"/>
  <c r="S46" i="3"/>
  <c r="S43" i="3"/>
  <c r="S42" i="3"/>
  <c r="S41" i="3"/>
  <c r="S40" i="3"/>
  <c r="S39" i="3"/>
  <c r="S38" i="3"/>
  <c r="S37" i="3"/>
  <c r="S36" i="3"/>
  <c r="S35" i="3"/>
  <c r="S32" i="3"/>
  <c r="S31" i="3"/>
  <c r="S30" i="3"/>
  <c r="S29" i="3"/>
  <c r="S28" i="3"/>
  <c r="S27" i="3"/>
  <c r="S26" i="3"/>
  <c r="S25" i="3"/>
  <c r="S24" i="3"/>
  <c r="S21" i="3"/>
  <c r="S20" i="3"/>
  <c r="S19" i="3"/>
  <c r="S18" i="3"/>
  <c r="S17" i="3"/>
  <c r="BH5" i="2" s="1"/>
  <c r="S16" i="3"/>
  <c r="S15" i="3"/>
  <c r="S14" i="3"/>
  <c r="S12" i="3"/>
  <c r="S11" i="3"/>
  <c r="S10" i="3"/>
  <c r="S9" i="3"/>
  <c r="S8" i="3"/>
  <c r="S7" i="3"/>
  <c r="S6" i="3"/>
  <c r="S5" i="3"/>
  <c r="S4" i="3"/>
  <c r="S3" i="3"/>
  <c r="S2" i="3"/>
  <c r="BI5" i="2" s="1"/>
  <c r="R88" i="3"/>
  <c r="R87" i="3"/>
  <c r="R86" i="3"/>
  <c r="R85" i="3"/>
  <c r="R84" i="3"/>
  <c r="R83" i="3"/>
  <c r="R82" i="3"/>
  <c r="R81" i="3"/>
  <c r="R80" i="3"/>
  <c r="R79" i="3"/>
  <c r="R76" i="3"/>
  <c r="R75" i="3"/>
  <c r="R74" i="3"/>
  <c r="R73" i="3"/>
  <c r="R72" i="3"/>
  <c r="R71" i="3"/>
  <c r="R70" i="3"/>
  <c r="R69" i="3"/>
  <c r="R68" i="3"/>
  <c r="R66" i="3"/>
  <c r="R65" i="3"/>
  <c r="R64" i="3"/>
  <c r="R63" i="3"/>
  <c r="R62" i="3"/>
  <c r="R61" i="3"/>
  <c r="R60" i="3"/>
  <c r="R59" i="3"/>
  <c r="R58" i="3"/>
  <c r="R55" i="3"/>
  <c r="R54" i="3"/>
  <c r="R53" i="3"/>
  <c r="R52" i="3"/>
  <c r="R51" i="3"/>
  <c r="R50" i="3"/>
  <c r="R49" i="3"/>
  <c r="R48" i="3"/>
  <c r="R47" i="3"/>
  <c r="R46" i="3"/>
  <c r="R43" i="3"/>
  <c r="R42" i="3"/>
  <c r="R41" i="3"/>
  <c r="R40" i="3"/>
  <c r="R39" i="3"/>
  <c r="R38" i="3"/>
  <c r="R37" i="3"/>
  <c r="R36" i="3"/>
  <c r="R35" i="3"/>
  <c r="R32" i="3"/>
  <c r="R31" i="3"/>
  <c r="R30" i="3"/>
  <c r="R29" i="3"/>
  <c r="R28" i="3"/>
  <c r="R27" i="3"/>
  <c r="R26" i="3"/>
  <c r="R25" i="3"/>
  <c r="R24" i="3"/>
  <c r="R22" i="3"/>
  <c r="R21" i="3"/>
  <c r="R20" i="3"/>
  <c r="R19" i="3"/>
  <c r="R18" i="3"/>
  <c r="R17" i="3"/>
  <c r="R16" i="3"/>
  <c r="R15" i="3"/>
  <c r="R14" i="3"/>
  <c r="R11" i="3"/>
  <c r="R10" i="3"/>
  <c r="R9" i="3"/>
  <c r="R8" i="3"/>
  <c r="R7" i="3"/>
  <c r="R6" i="3"/>
  <c r="R5" i="3"/>
  <c r="BE5" i="2" s="1"/>
  <c r="R4" i="3"/>
  <c r="R3" i="3"/>
  <c r="R2" i="3"/>
  <c r="BF5" i="2" s="1"/>
  <c r="Q87" i="3"/>
  <c r="Q86" i="3"/>
  <c r="Q85" i="3"/>
  <c r="Q84" i="3"/>
  <c r="Q83" i="3"/>
  <c r="Q82" i="3"/>
  <c r="Q81" i="3"/>
  <c r="Q80" i="3"/>
  <c r="Q79" i="3"/>
  <c r="Q75" i="3"/>
  <c r="Q74" i="3"/>
  <c r="Q73" i="3"/>
  <c r="Q72" i="3"/>
  <c r="Q71" i="3"/>
  <c r="Q70" i="3"/>
  <c r="Q69" i="3"/>
  <c r="Q68" i="3"/>
  <c r="Q66" i="3"/>
  <c r="Q65" i="3"/>
  <c r="Q64" i="3"/>
  <c r="Q63" i="3"/>
  <c r="Q62" i="3"/>
  <c r="Q61" i="3"/>
  <c r="Q60" i="3"/>
  <c r="Q59" i="3"/>
  <c r="Q58" i="3"/>
  <c r="Q55" i="3"/>
  <c r="Q54" i="3"/>
  <c r="Q53" i="3"/>
  <c r="Q52" i="3"/>
  <c r="Q51" i="3"/>
  <c r="Q50" i="3"/>
  <c r="Q49" i="3"/>
  <c r="Q48" i="3"/>
  <c r="Q47" i="3"/>
  <c r="Q46" i="3"/>
  <c r="Q42" i="3"/>
  <c r="Q41" i="3"/>
  <c r="Q40" i="3"/>
  <c r="Q39" i="3"/>
  <c r="Q38" i="3"/>
  <c r="Q37" i="3"/>
  <c r="Q36" i="3"/>
  <c r="Q35" i="3"/>
  <c r="Q33" i="3"/>
  <c r="Q32" i="3"/>
  <c r="Q31" i="3"/>
  <c r="Q30" i="3"/>
  <c r="Q29" i="3"/>
  <c r="Q28" i="3"/>
  <c r="Q27" i="3"/>
  <c r="Q26" i="3"/>
  <c r="Q25" i="3"/>
  <c r="Q24" i="3"/>
  <c r="Q22" i="3"/>
  <c r="Q21" i="3"/>
  <c r="Q20" i="3"/>
  <c r="Q19" i="3"/>
  <c r="Q18" i="3"/>
  <c r="Q17" i="3"/>
  <c r="Q16" i="3"/>
  <c r="Q15" i="3"/>
  <c r="Q14" i="3"/>
  <c r="Q11" i="3"/>
  <c r="Q10" i="3"/>
  <c r="Q9" i="3"/>
  <c r="Q8" i="3"/>
  <c r="Q7" i="3"/>
  <c r="Q6" i="3"/>
  <c r="Q5" i="3"/>
  <c r="Q4" i="3"/>
  <c r="BB5" i="2" s="1"/>
  <c r="Q3" i="3"/>
  <c r="BC5" i="2" s="1"/>
  <c r="Q2" i="3"/>
  <c r="P88" i="3"/>
  <c r="P87" i="3"/>
  <c r="P86" i="3"/>
  <c r="P85" i="3"/>
  <c r="P84" i="3"/>
  <c r="P83" i="3"/>
  <c r="P82" i="3"/>
  <c r="P81" i="3"/>
  <c r="P80" i="3"/>
  <c r="P79" i="3"/>
  <c r="P77" i="3"/>
  <c r="P76" i="3"/>
  <c r="P75" i="3"/>
  <c r="P74" i="3"/>
  <c r="P73" i="3"/>
  <c r="P72" i="3"/>
  <c r="P71" i="3"/>
  <c r="P70" i="3"/>
  <c r="P69" i="3"/>
  <c r="P68" i="3"/>
  <c r="P65" i="3"/>
  <c r="P64" i="3"/>
  <c r="P63" i="3"/>
  <c r="P62" i="3"/>
  <c r="P61" i="3"/>
  <c r="P60" i="3"/>
  <c r="P59" i="3"/>
  <c r="P58" i="3"/>
  <c r="P55" i="3"/>
  <c r="P54" i="3"/>
  <c r="P53" i="3"/>
  <c r="P52" i="3"/>
  <c r="P51" i="3"/>
  <c r="P50" i="3"/>
  <c r="P49" i="3"/>
  <c r="P48" i="3"/>
  <c r="P47" i="3"/>
  <c r="P46" i="3"/>
  <c r="P44" i="3"/>
  <c r="P43" i="3"/>
  <c r="P42" i="3"/>
  <c r="P41" i="3"/>
  <c r="P40" i="3"/>
  <c r="P39" i="3"/>
  <c r="P38" i="3"/>
  <c r="P37" i="3"/>
  <c r="P36" i="3"/>
  <c r="P35" i="3"/>
  <c r="P32" i="3"/>
  <c r="P31" i="3"/>
  <c r="P30" i="3"/>
  <c r="P29" i="3"/>
  <c r="P28" i="3"/>
  <c r="P27" i="3"/>
  <c r="P26" i="3"/>
  <c r="P25" i="3"/>
  <c r="P24" i="3"/>
  <c r="P21" i="3"/>
  <c r="P20" i="3"/>
  <c r="P19" i="3"/>
  <c r="P18" i="3"/>
  <c r="P17" i="3"/>
  <c r="P16" i="3"/>
  <c r="P15" i="3"/>
  <c r="P14" i="3"/>
  <c r="P12" i="3"/>
  <c r="AZ5" i="2" s="1"/>
  <c r="P11" i="3"/>
  <c r="P10" i="3"/>
  <c r="P9" i="3"/>
  <c r="P8" i="3"/>
  <c r="P7" i="3"/>
  <c r="P6" i="3"/>
  <c r="P5" i="3"/>
  <c r="P4" i="3"/>
  <c r="P3" i="3"/>
  <c r="P2" i="3"/>
  <c r="AY5" i="2" s="1"/>
  <c r="AZ4" i="2"/>
  <c r="N87" i="3"/>
  <c r="N86" i="3"/>
  <c r="N85" i="3"/>
  <c r="N84" i="3"/>
  <c r="N83" i="3"/>
  <c r="N82" i="3"/>
  <c r="N81" i="3"/>
  <c r="N80" i="3"/>
  <c r="N79" i="3"/>
  <c r="N75" i="3"/>
  <c r="N74" i="3"/>
  <c r="N73" i="3"/>
  <c r="N72" i="3"/>
  <c r="N71" i="3"/>
  <c r="N70" i="3"/>
  <c r="N69" i="3"/>
  <c r="N68" i="3"/>
  <c r="N65" i="3"/>
  <c r="N64" i="3"/>
  <c r="N63" i="3"/>
  <c r="N62" i="3"/>
  <c r="N61" i="3"/>
  <c r="N60" i="3"/>
  <c r="N59" i="3"/>
  <c r="N58" i="3"/>
  <c r="N54" i="3"/>
  <c r="N53" i="3"/>
  <c r="N52" i="3"/>
  <c r="N51" i="3"/>
  <c r="N50" i="3"/>
  <c r="N49" i="3"/>
  <c r="N48" i="3"/>
  <c r="N47" i="3"/>
  <c r="N46" i="3"/>
  <c r="N42" i="3"/>
  <c r="N41" i="3"/>
  <c r="N40" i="3"/>
  <c r="N39" i="3"/>
  <c r="N38" i="3"/>
  <c r="N37" i="3"/>
  <c r="N36" i="3"/>
  <c r="N35" i="3"/>
  <c r="N31" i="3"/>
  <c r="N30" i="3"/>
  <c r="N29" i="3"/>
  <c r="N28" i="3"/>
  <c r="N27" i="3"/>
  <c r="N26" i="3"/>
  <c r="N25" i="3"/>
  <c r="N24" i="3"/>
  <c r="N20" i="3"/>
  <c r="N19" i="3"/>
  <c r="N18" i="3"/>
  <c r="N17" i="3"/>
  <c r="N16" i="3"/>
  <c r="N15" i="3"/>
  <c r="N14" i="3"/>
  <c r="N11" i="3"/>
  <c r="N10" i="3"/>
  <c r="N9" i="3"/>
  <c r="N8" i="3"/>
  <c r="N7" i="3"/>
  <c r="N6" i="3"/>
  <c r="N5" i="3"/>
  <c r="BH4" i="2" s="1"/>
  <c r="N4" i="3"/>
  <c r="N3" i="3"/>
  <c r="N2" i="3"/>
  <c r="M87" i="3"/>
  <c r="M86" i="3"/>
  <c r="M85" i="3"/>
  <c r="M84" i="3"/>
  <c r="M83" i="3"/>
  <c r="M82" i="3"/>
  <c r="M81" i="3"/>
  <c r="M80" i="3"/>
  <c r="M79" i="3"/>
  <c r="M75" i="3"/>
  <c r="M74" i="3"/>
  <c r="M73" i="3"/>
  <c r="M72" i="3"/>
  <c r="M71" i="3"/>
  <c r="M70" i="3"/>
  <c r="M69" i="3"/>
  <c r="M68" i="3"/>
  <c r="M65" i="3"/>
  <c r="M64" i="3"/>
  <c r="M63" i="3"/>
  <c r="M62" i="3"/>
  <c r="M61" i="3"/>
  <c r="M60" i="3"/>
  <c r="M59" i="3"/>
  <c r="M58" i="3"/>
  <c r="M54" i="3"/>
  <c r="M53" i="3"/>
  <c r="M52" i="3"/>
  <c r="M51" i="3"/>
  <c r="M50" i="3"/>
  <c r="M49" i="3"/>
  <c r="M48" i="3"/>
  <c r="M47" i="3"/>
  <c r="M46" i="3"/>
  <c r="M42" i="3"/>
  <c r="M41" i="3"/>
  <c r="M40" i="3"/>
  <c r="M39" i="3"/>
  <c r="M38" i="3"/>
  <c r="M37" i="3"/>
  <c r="M36" i="3"/>
  <c r="M35" i="3"/>
  <c r="M31" i="3"/>
  <c r="M30" i="3"/>
  <c r="M29" i="3"/>
  <c r="M28" i="3"/>
  <c r="M27" i="3"/>
  <c r="M26" i="3"/>
  <c r="M25" i="3"/>
  <c r="M24" i="3"/>
  <c r="M21" i="3"/>
  <c r="M20" i="3"/>
  <c r="M19" i="3"/>
  <c r="M18" i="3"/>
  <c r="M17" i="3"/>
  <c r="M16" i="3"/>
  <c r="M15" i="3"/>
  <c r="M14" i="3"/>
  <c r="M11" i="3"/>
  <c r="BF4" i="2" s="1"/>
  <c r="M10" i="3"/>
  <c r="M9" i="3"/>
  <c r="M8" i="3"/>
  <c r="M7" i="3"/>
  <c r="M6" i="3"/>
  <c r="M5" i="3"/>
  <c r="M4" i="3"/>
  <c r="M3" i="3"/>
  <c r="M2" i="3"/>
  <c r="BE4" i="2" s="1"/>
  <c r="L87" i="3"/>
  <c r="L86" i="3"/>
  <c r="L85" i="3"/>
  <c r="L84" i="3"/>
  <c r="L83" i="3"/>
  <c r="L82" i="3"/>
  <c r="L81" i="3"/>
  <c r="L80" i="3"/>
  <c r="L79" i="3"/>
  <c r="L75" i="3"/>
  <c r="L74" i="3"/>
  <c r="L73" i="3"/>
  <c r="L72" i="3"/>
  <c r="L71" i="3"/>
  <c r="L70" i="3"/>
  <c r="L69" i="3"/>
  <c r="L68" i="3"/>
  <c r="L65" i="3"/>
  <c r="L64" i="3"/>
  <c r="L63" i="3"/>
  <c r="L62" i="3"/>
  <c r="L61" i="3"/>
  <c r="L60" i="3"/>
  <c r="L59" i="3"/>
  <c r="L58" i="3"/>
  <c r="L54" i="3"/>
  <c r="L53" i="3"/>
  <c r="L52" i="3"/>
  <c r="L51" i="3"/>
  <c r="L50" i="3"/>
  <c r="L49" i="3"/>
  <c r="L48" i="3"/>
  <c r="L47" i="3"/>
  <c r="L46" i="3"/>
  <c r="L42" i="3"/>
  <c r="L41" i="3"/>
  <c r="L40" i="3"/>
  <c r="L39" i="3"/>
  <c r="L38" i="3"/>
  <c r="L37" i="3"/>
  <c r="L36" i="3"/>
  <c r="L35" i="3"/>
  <c r="L32" i="3"/>
  <c r="L31" i="3"/>
  <c r="L30" i="3"/>
  <c r="L29" i="3"/>
  <c r="L28" i="3"/>
  <c r="L27" i="3"/>
  <c r="L26" i="3"/>
  <c r="L25" i="3"/>
  <c r="L24" i="3"/>
  <c r="L21" i="3"/>
  <c r="L20" i="3"/>
  <c r="L19" i="3"/>
  <c r="L18" i="3"/>
  <c r="L17" i="3"/>
  <c r="L16" i="3"/>
  <c r="L15" i="3"/>
  <c r="L14" i="3"/>
  <c r="L11" i="3"/>
  <c r="L10" i="3"/>
  <c r="L9" i="3"/>
  <c r="L8" i="3"/>
  <c r="L7" i="3"/>
  <c r="L6" i="3"/>
  <c r="L5" i="3"/>
  <c r="L4" i="3"/>
  <c r="L3" i="3"/>
  <c r="BB4" i="2" s="1"/>
  <c r="L2" i="3"/>
  <c r="BC4" i="2" s="1"/>
  <c r="K87" i="3"/>
  <c r="K86" i="3"/>
  <c r="K85" i="3"/>
  <c r="K84" i="3"/>
  <c r="K83" i="3"/>
  <c r="K82" i="3"/>
  <c r="K81" i="3"/>
  <c r="K80" i="3"/>
  <c r="K79" i="3"/>
  <c r="K76" i="3"/>
  <c r="K75" i="3"/>
  <c r="K74" i="3"/>
  <c r="K73" i="3"/>
  <c r="K72" i="3"/>
  <c r="K71" i="3"/>
  <c r="K70" i="3"/>
  <c r="K69" i="3"/>
  <c r="K68" i="3"/>
  <c r="K65" i="3"/>
  <c r="K64" i="3"/>
  <c r="K63" i="3"/>
  <c r="K62" i="3"/>
  <c r="K61" i="3"/>
  <c r="K60" i="3"/>
  <c r="K59" i="3"/>
  <c r="K58" i="3"/>
  <c r="K55" i="3"/>
  <c r="K54" i="3"/>
  <c r="K53" i="3"/>
  <c r="K52" i="3"/>
  <c r="K51" i="3"/>
  <c r="K50" i="3"/>
  <c r="K49" i="3"/>
  <c r="K48" i="3"/>
  <c r="K47" i="3"/>
  <c r="K46" i="3"/>
  <c r="K43" i="3"/>
  <c r="K42" i="3"/>
  <c r="K41" i="3"/>
  <c r="K40" i="3"/>
  <c r="K39" i="3"/>
  <c r="K38" i="3"/>
  <c r="K37" i="3"/>
  <c r="K36" i="3"/>
  <c r="K35" i="3"/>
  <c r="K32" i="3"/>
  <c r="K31" i="3"/>
  <c r="K30" i="3"/>
  <c r="K29" i="3"/>
  <c r="K28" i="3"/>
  <c r="K27" i="3"/>
  <c r="K26" i="3"/>
  <c r="K25" i="3"/>
  <c r="K24" i="3"/>
  <c r="K21" i="3"/>
  <c r="K20" i="3"/>
  <c r="K19" i="3"/>
  <c r="K18" i="3"/>
  <c r="K17" i="3"/>
  <c r="K16" i="3"/>
  <c r="K15" i="3"/>
  <c r="K14" i="3"/>
  <c r="K11" i="3"/>
  <c r="K10" i="3"/>
  <c r="K9" i="3"/>
  <c r="K8" i="3"/>
  <c r="AY4" i="2" s="1"/>
  <c r="K7" i="3"/>
  <c r="K6" i="3"/>
  <c r="K5" i="3"/>
  <c r="K4" i="3"/>
  <c r="K3" i="3"/>
  <c r="K2" i="3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G88" i="3"/>
  <c r="BF88" i="3"/>
  <c r="BP87" i="3"/>
  <c r="BO87" i="3"/>
  <c r="BM87" i="3"/>
  <c r="BL87" i="3"/>
  <c r="BG87" i="3"/>
  <c r="BF87" i="3"/>
  <c r="AC87" i="3"/>
  <c r="AR87" i="3" s="1"/>
  <c r="AB87" i="3"/>
  <c r="AQ87" i="3" s="1"/>
  <c r="AA87" i="3"/>
  <c r="AP87" i="3" s="1"/>
  <c r="Z87" i="3"/>
  <c r="AO87" i="3" s="1"/>
  <c r="BP86" i="3"/>
  <c r="BO86" i="3"/>
  <c r="BM86" i="3"/>
  <c r="BL86" i="3"/>
  <c r="BG86" i="3"/>
  <c r="BF86" i="3"/>
  <c r="AC86" i="3"/>
  <c r="AR86" i="3" s="1"/>
  <c r="AB86" i="3"/>
  <c r="AQ86" i="3" s="1"/>
  <c r="AA86" i="3"/>
  <c r="AP86" i="3" s="1"/>
  <c r="Z86" i="3"/>
  <c r="AO86" i="3" s="1"/>
  <c r="BP85" i="3"/>
  <c r="BO85" i="3"/>
  <c r="BM85" i="3"/>
  <c r="BL85" i="3"/>
  <c r="BG85" i="3"/>
  <c r="BF85" i="3"/>
  <c r="AC85" i="3"/>
  <c r="AR85" i="3" s="1"/>
  <c r="AB85" i="3"/>
  <c r="AQ85" i="3" s="1"/>
  <c r="AA85" i="3"/>
  <c r="AP85" i="3" s="1"/>
  <c r="Z85" i="3"/>
  <c r="AO85" i="3" s="1"/>
  <c r="BP84" i="3"/>
  <c r="BO84" i="3"/>
  <c r="BM84" i="3"/>
  <c r="BL84" i="3"/>
  <c r="BG84" i="3"/>
  <c r="BF84" i="3"/>
  <c r="AC84" i="3"/>
  <c r="AR84" i="3" s="1"/>
  <c r="AB84" i="3"/>
  <c r="AQ84" i="3" s="1"/>
  <c r="AA84" i="3"/>
  <c r="AP84" i="3" s="1"/>
  <c r="Z84" i="3"/>
  <c r="AO84" i="3" s="1"/>
  <c r="BP83" i="3"/>
  <c r="BO83" i="3"/>
  <c r="BM83" i="3"/>
  <c r="BL83" i="3"/>
  <c r="BG83" i="3"/>
  <c r="BF83" i="3"/>
  <c r="AC83" i="3"/>
  <c r="AR83" i="3" s="1"/>
  <c r="AB83" i="3"/>
  <c r="AQ83" i="3" s="1"/>
  <c r="AA83" i="3"/>
  <c r="Z83" i="3"/>
  <c r="AO83" i="3" s="1"/>
  <c r="BP82" i="3"/>
  <c r="BO82" i="3"/>
  <c r="BM82" i="3"/>
  <c r="BL82" i="3"/>
  <c r="BG82" i="3"/>
  <c r="BF82" i="3"/>
  <c r="AC82" i="3"/>
  <c r="AR82" i="3" s="1"/>
  <c r="AB82" i="3"/>
  <c r="AQ82" i="3" s="1"/>
  <c r="AA82" i="3"/>
  <c r="AP82" i="3" s="1"/>
  <c r="Z82" i="3"/>
  <c r="AO82" i="3" s="1"/>
  <c r="BP81" i="3"/>
  <c r="BO81" i="3"/>
  <c r="BM81" i="3"/>
  <c r="BL81" i="3"/>
  <c r="BG81" i="3"/>
  <c r="BF81" i="3"/>
  <c r="AC81" i="3"/>
  <c r="AR81" i="3" s="1"/>
  <c r="AB81" i="3"/>
  <c r="AQ81" i="3" s="1"/>
  <c r="AA81" i="3"/>
  <c r="AP81" i="3" s="1"/>
  <c r="Z81" i="3"/>
  <c r="AO81" i="3" s="1"/>
  <c r="BP80" i="3"/>
  <c r="BO80" i="3"/>
  <c r="BM80" i="3"/>
  <c r="BL80" i="3"/>
  <c r="BG80" i="3"/>
  <c r="BF80" i="3"/>
  <c r="AC80" i="3"/>
  <c r="AR80" i="3" s="1"/>
  <c r="AB80" i="3"/>
  <c r="AQ80" i="3" s="1"/>
  <c r="AA80" i="3"/>
  <c r="AP80" i="3" s="1"/>
  <c r="Z80" i="3"/>
  <c r="AO80" i="3" s="1"/>
  <c r="BP79" i="3"/>
  <c r="BO79" i="3"/>
  <c r="BM79" i="3"/>
  <c r="BL79" i="3"/>
  <c r="BG79" i="3"/>
  <c r="BF79" i="3"/>
  <c r="AC79" i="3"/>
  <c r="AR79" i="3" s="1"/>
  <c r="AB79" i="3"/>
  <c r="AA79" i="3"/>
  <c r="AP79" i="3" s="1"/>
  <c r="Z79" i="3"/>
  <c r="AO79" i="3" s="1"/>
  <c r="BO76" i="3"/>
  <c r="BL76" i="3"/>
  <c r="BG76" i="3"/>
  <c r="BF76" i="3"/>
  <c r="Z76" i="3"/>
  <c r="AO76" i="3" s="1"/>
  <c r="BP75" i="3"/>
  <c r="BO75" i="3"/>
  <c r="BM75" i="3"/>
  <c r="BL75" i="3"/>
  <c r="BG75" i="3"/>
  <c r="BF75" i="3"/>
  <c r="AC75" i="3"/>
  <c r="AR75" i="3" s="1"/>
  <c r="AB75" i="3"/>
  <c r="AQ75" i="3" s="1"/>
  <c r="AA75" i="3"/>
  <c r="AP75" i="3" s="1"/>
  <c r="Z75" i="3"/>
  <c r="AO75" i="3" s="1"/>
  <c r="BP74" i="3"/>
  <c r="BO74" i="3"/>
  <c r="BM74" i="3"/>
  <c r="BL74" i="3"/>
  <c r="BG74" i="3"/>
  <c r="BF74" i="3"/>
  <c r="AC74" i="3"/>
  <c r="AR74" i="3" s="1"/>
  <c r="AB74" i="3"/>
  <c r="AQ74" i="3" s="1"/>
  <c r="AA74" i="3"/>
  <c r="AP74" i="3" s="1"/>
  <c r="Z74" i="3"/>
  <c r="AO74" i="3" s="1"/>
  <c r="BP73" i="3"/>
  <c r="BO73" i="3"/>
  <c r="BM73" i="3"/>
  <c r="BL73" i="3"/>
  <c r="BG73" i="3"/>
  <c r="BF73" i="3"/>
  <c r="AC73" i="3"/>
  <c r="AB73" i="3"/>
  <c r="AQ73" i="3" s="1"/>
  <c r="AA73" i="3"/>
  <c r="AP73" i="3" s="1"/>
  <c r="Z73" i="3"/>
  <c r="AO73" i="3" s="1"/>
  <c r="BP72" i="3"/>
  <c r="BO72" i="3"/>
  <c r="BM72" i="3"/>
  <c r="BL72" i="3"/>
  <c r="BG72" i="3"/>
  <c r="BF72" i="3"/>
  <c r="AC72" i="3"/>
  <c r="AR72" i="3" s="1"/>
  <c r="AB72" i="3"/>
  <c r="AQ72" i="3" s="1"/>
  <c r="AA72" i="3"/>
  <c r="AP72" i="3" s="1"/>
  <c r="Z72" i="3"/>
  <c r="AO72" i="3" s="1"/>
  <c r="BP71" i="3"/>
  <c r="BO71" i="3"/>
  <c r="BM71" i="3"/>
  <c r="BL71" i="3"/>
  <c r="BG71" i="3"/>
  <c r="BF71" i="3"/>
  <c r="AC71" i="3"/>
  <c r="AR71" i="3" s="1"/>
  <c r="AB71" i="3"/>
  <c r="AQ71" i="3" s="1"/>
  <c r="AA71" i="3"/>
  <c r="AP71" i="3" s="1"/>
  <c r="Z71" i="3"/>
  <c r="AO71" i="3" s="1"/>
  <c r="BP70" i="3"/>
  <c r="BO70" i="3"/>
  <c r="BM70" i="3"/>
  <c r="BL70" i="3"/>
  <c r="BG70" i="3"/>
  <c r="BF70" i="3"/>
  <c r="AC70" i="3"/>
  <c r="AR70" i="3" s="1"/>
  <c r="AB70" i="3"/>
  <c r="AQ70" i="3" s="1"/>
  <c r="AA70" i="3"/>
  <c r="AP70" i="3" s="1"/>
  <c r="Z70" i="3"/>
  <c r="BP69" i="3"/>
  <c r="BO69" i="3"/>
  <c r="BM69" i="3"/>
  <c r="BL69" i="3"/>
  <c r="BG69" i="3"/>
  <c r="BF69" i="3"/>
  <c r="AC69" i="3"/>
  <c r="AR69" i="3" s="1"/>
  <c r="AB69" i="3"/>
  <c r="AQ69" i="3" s="1"/>
  <c r="AA69" i="3"/>
  <c r="AP69" i="3" s="1"/>
  <c r="Z69" i="3"/>
  <c r="AO69" i="3" s="1"/>
  <c r="BP68" i="3"/>
  <c r="BO68" i="3"/>
  <c r="BM68" i="3"/>
  <c r="BL68" i="3"/>
  <c r="BG68" i="3"/>
  <c r="BF68" i="3"/>
  <c r="AC68" i="3"/>
  <c r="AR68" i="3" s="1"/>
  <c r="AB68" i="3"/>
  <c r="AQ68" i="3" s="1"/>
  <c r="AA68" i="3"/>
  <c r="AP68" i="3" s="1"/>
  <c r="Z68" i="3"/>
  <c r="AO68" i="3" s="1"/>
  <c r="BP66" i="3"/>
  <c r="BO66" i="3"/>
  <c r="BG66" i="3"/>
  <c r="BF66" i="3"/>
  <c r="BP65" i="3"/>
  <c r="BO65" i="3"/>
  <c r="BM65" i="3"/>
  <c r="BL65" i="3"/>
  <c r="BG65" i="3"/>
  <c r="BF65" i="3"/>
  <c r="AC65" i="3"/>
  <c r="AR65" i="3" s="1"/>
  <c r="AB65" i="3"/>
  <c r="AQ65" i="3" s="1"/>
  <c r="AA65" i="3"/>
  <c r="AP65" i="3" s="1"/>
  <c r="Z65" i="3"/>
  <c r="AO65" i="3" s="1"/>
  <c r="BP64" i="3"/>
  <c r="BO64" i="3"/>
  <c r="BM64" i="3"/>
  <c r="BL64" i="3"/>
  <c r="BG64" i="3"/>
  <c r="BF64" i="3"/>
  <c r="AC64" i="3"/>
  <c r="AR64" i="3" s="1"/>
  <c r="AB64" i="3"/>
  <c r="AQ64" i="3" s="1"/>
  <c r="AA64" i="3"/>
  <c r="AP64" i="3" s="1"/>
  <c r="Z64" i="3"/>
  <c r="AO64" i="3" s="1"/>
  <c r="BP63" i="3"/>
  <c r="BO63" i="3"/>
  <c r="BM63" i="3"/>
  <c r="BL63" i="3"/>
  <c r="BG63" i="3"/>
  <c r="BF63" i="3"/>
  <c r="AC63" i="3"/>
  <c r="AR63" i="3" s="1"/>
  <c r="AB63" i="3"/>
  <c r="AQ63" i="3" s="1"/>
  <c r="AA63" i="3"/>
  <c r="AP63" i="3" s="1"/>
  <c r="Z63" i="3"/>
  <c r="AO63" i="3" s="1"/>
  <c r="BP62" i="3"/>
  <c r="BO62" i="3"/>
  <c r="BM62" i="3"/>
  <c r="BL62" i="3"/>
  <c r="BG62" i="3"/>
  <c r="BF62" i="3"/>
  <c r="AC62" i="3"/>
  <c r="AR62" i="3" s="1"/>
  <c r="AB62" i="3"/>
  <c r="AQ62" i="3" s="1"/>
  <c r="AA62" i="3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A58" i="3"/>
  <c r="AP58" i="3" s="1"/>
  <c r="Z58" i="3"/>
  <c r="AO58" i="3" s="1"/>
  <c r="BP55" i="3"/>
  <c r="BO55" i="3"/>
  <c r="BL55" i="3"/>
  <c r="BG55" i="3"/>
  <c r="BF55" i="3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B52" i="3"/>
  <c r="AQ52" i="3" s="1"/>
  <c r="AA52" i="3"/>
  <c r="AP52" i="3" s="1"/>
  <c r="Z52" i="3"/>
  <c r="AO52" i="3" s="1"/>
  <c r="BP51" i="3"/>
  <c r="BO51" i="3"/>
  <c r="BM51" i="3"/>
  <c r="BL51" i="3"/>
  <c r="BG51" i="3"/>
  <c r="BF51" i="3"/>
  <c r="AC51" i="3"/>
  <c r="AR51" i="3" s="1"/>
  <c r="AB51" i="3"/>
  <c r="AQ51" i="3" s="1"/>
  <c r="AA51" i="3"/>
  <c r="AP51" i="3" s="1"/>
  <c r="Z51" i="3"/>
  <c r="AO51" i="3" s="1"/>
  <c r="BP50" i="3"/>
  <c r="BO50" i="3"/>
  <c r="BM50" i="3"/>
  <c r="BL50" i="3"/>
  <c r="BG50" i="3"/>
  <c r="BF50" i="3"/>
  <c r="AC50" i="3"/>
  <c r="AR50" i="3" s="1"/>
  <c r="AB50" i="3"/>
  <c r="AQ50" i="3" s="1"/>
  <c r="AA50" i="3"/>
  <c r="AP50" i="3" s="1"/>
  <c r="Z50" i="3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O43" i="3"/>
  <c r="BL43" i="3"/>
  <c r="BG43" i="3"/>
  <c r="BF43" i="3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8" i="3"/>
  <c r="BO38" i="3"/>
  <c r="BM38" i="3"/>
  <c r="BL38" i="3"/>
  <c r="BG38" i="3"/>
  <c r="BF38" i="3"/>
  <c r="AC38" i="3"/>
  <c r="AR38" i="3" s="1"/>
  <c r="AB38" i="3"/>
  <c r="AQ38" i="3" s="1"/>
  <c r="AA38" i="3"/>
  <c r="AP38" i="3" s="1"/>
  <c r="Z38" i="3"/>
  <c r="AO38" i="3" s="1"/>
  <c r="BP37" i="3"/>
  <c r="BO37" i="3"/>
  <c r="BM37" i="3"/>
  <c r="BL37" i="3"/>
  <c r="BG37" i="3"/>
  <c r="BF37" i="3"/>
  <c r="AC37" i="3"/>
  <c r="AR37" i="3" s="1"/>
  <c r="AB37" i="3"/>
  <c r="AQ37" i="3" s="1"/>
  <c r="AA37" i="3"/>
  <c r="AP37" i="3" s="1"/>
  <c r="Z37" i="3"/>
  <c r="AO37" i="3" s="1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F33" i="3"/>
  <c r="BP32" i="3"/>
  <c r="BO32" i="3"/>
  <c r="BM32" i="3"/>
  <c r="BL32" i="3"/>
  <c r="BG32" i="3"/>
  <c r="BF32" i="3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B30" i="3"/>
  <c r="AQ30" i="3" s="1"/>
  <c r="AA30" i="3"/>
  <c r="AP30" i="3" s="1"/>
  <c r="Z30" i="3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P26" i="3"/>
  <c r="BO26" i="3"/>
  <c r="BM26" i="3"/>
  <c r="BL26" i="3"/>
  <c r="BG26" i="3"/>
  <c r="BF26" i="3"/>
  <c r="AC26" i="3"/>
  <c r="AR26" i="3" s="1"/>
  <c r="AB26" i="3"/>
  <c r="AQ26" i="3" s="1"/>
  <c r="AA26" i="3"/>
  <c r="AP26" i="3" s="1"/>
  <c r="Z26" i="3"/>
  <c r="AO26" i="3" s="1"/>
  <c r="BP25" i="3"/>
  <c r="BO25" i="3"/>
  <c r="BM25" i="3"/>
  <c r="BL25" i="3"/>
  <c r="BG25" i="3"/>
  <c r="BF25" i="3"/>
  <c r="AC25" i="3"/>
  <c r="AR25" i="3" s="1"/>
  <c r="AB25" i="3"/>
  <c r="AQ25" i="3" s="1"/>
  <c r="AA25" i="3"/>
  <c r="AP25" i="3" s="1"/>
  <c r="Z25" i="3"/>
  <c r="AO25" i="3" s="1"/>
  <c r="BP24" i="3"/>
  <c r="BO24" i="3"/>
  <c r="BM24" i="3"/>
  <c r="BL24" i="3"/>
  <c r="BG24" i="3"/>
  <c r="BF24" i="3"/>
  <c r="AC24" i="3"/>
  <c r="AR24" i="3" s="1"/>
  <c r="AB24" i="3"/>
  <c r="AQ24" i="3" s="1"/>
  <c r="AA24" i="3"/>
  <c r="AP24" i="3" s="1"/>
  <c r="Z24" i="3"/>
  <c r="AO24" i="3" s="1"/>
  <c r="BF22" i="3"/>
  <c r="BP21" i="3"/>
  <c r="BO21" i="3"/>
  <c r="BM21" i="3"/>
  <c r="BL21" i="3"/>
  <c r="BG21" i="3"/>
  <c r="BF21" i="3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Z20" i="3"/>
  <c r="AO20" i="3" s="1"/>
  <c r="BP19" i="3"/>
  <c r="BO19" i="3"/>
  <c r="BM19" i="3"/>
  <c r="BL19" i="3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AQ16" i="3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A15" i="3"/>
  <c r="AP15" i="3" s="1"/>
  <c r="Z15" i="3"/>
  <c r="AO15" i="3" s="1"/>
  <c r="BP14" i="3"/>
  <c r="BO14" i="3"/>
  <c r="BM14" i="3"/>
  <c r="BL14" i="3"/>
  <c r="BG14" i="3"/>
  <c r="BF14" i="3"/>
  <c r="AC14" i="3"/>
  <c r="AR14" i="3" s="1"/>
  <c r="AB14" i="3"/>
  <c r="AQ14" i="3" s="1"/>
  <c r="AA14" i="3"/>
  <c r="AP14" i="3" s="1"/>
  <c r="Z14" i="3"/>
  <c r="AO14" i="3" s="1"/>
  <c r="BP12" i="3"/>
  <c r="BG12" i="3"/>
  <c r="BF12" i="3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BP9" i="3"/>
  <c r="BO9" i="3"/>
  <c r="BM9" i="3"/>
  <c r="BL9" i="3"/>
  <c r="BQ8" i="2" s="1"/>
  <c r="BG9" i="3"/>
  <c r="BF9" i="3"/>
  <c r="AC9" i="3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P8" i="2" s="1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O6" i="3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AC3" i="3"/>
  <c r="BH7" i="2" s="1"/>
  <c r="AB3" i="3"/>
  <c r="BF7" i="2" s="1"/>
  <c r="AA3" i="3"/>
  <c r="BB7" i="2" s="1"/>
  <c r="Z3" i="3"/>
  <c r="AO3" i="3" s="1"/>
  <c r="BP2" i="3"/>
  <c r="BP15" i="2" s="1"/>
  <c r="BO2" i="3"/>
  <c r="BP14" i="2" s="1"/>
  <c r="BM2" i="3"/>
  <c r="BP9" i="2" s="1"/>
  <c r="BL2" i="3"/>
  <c r="BG2" i="3"/>
  <c r="BP3" i="2" s="1"/>
  <c r="BF2" i="3"/>
  <c r="BP2" i="2" s="1"/>
  <c r="AC2" i="3"/>
  <c r="BI7" i="2" s="1"/>
  <c r="AB2" i="3"/>
  <c r="AQ2" i="3" s="1"/>
  <c r="AA2" i="3"/>
  <c r="Z2" i="3"/>
  <c r="AO2" i="3" s="1"/>
  <c r="AP3" i="3" l="1"/>
  <c r="AG2" i="3"/>
  <c r="BE11" i="2"/>
  <c r="CE4" i="2"/>
  <c r="AF2" i="4"/>
  <c r="X3" i="2"/>
  <c r="AR2" i="2"/>
  <c r="AR4" i="2"/>
  <c r="BQ15" i="2"/>
  <c r="BC11" i="2"/>
  <c r="AZ7" i="2"/>
  <c r="BQ14" i="2"/>
  <c r="CH2" i="2"/>
  <c r="CH4" i="2"/>
  <c r="CU3" i="2"/>
  <c r="AA3" i="2"/>
  <c r="AU2" i="2"/>
  <c r="AU4" i="2"/>
  <c r="BE7" i="2"/>
  <c r="BC7" i="2"/>
  <c r="AY7" i="2"/>
  <c r="AZ11" i="2"/>
  <c r="AT4" i="3"/>
  <c r="BQ3" i="2"/>
  <c r="BY3" i="2"/>
  <c r="CL2" i="2"/>
  <c r="CL4" i="2"/>
  <c r="AT6" i="3"/>
  <c r="AQ3" i="3"/>
  <c r="AD3" i="2"/>
  <c r="AL3" i="2"/>
  <c r="BI6" i="2"/>
  <c r="BI8" i="2"/>
  <c r="BI10" i="2"/>
  <c r="BQ2" i="2"/>
  <c r="CB3" i="2"/>
  <c r="CO2" i="2"/>
  <c r="CO4" i="2"/>
  <c r="AG3" i="2"/>
  <c r="AO3" i="2"/>
  <c r="BF6" i="2"/>
  <c r="BF8" i="2"/>
  <c r="AR2" i="3"/>
  <c r="BM2" i="2" s="1"/>
  <c r="BI4" i="2"/>
  <c r="CE3" i="2"/>
  <c r="CR2" i="2"/>
  <c r="CR4" i="2"/>
  <c r="AR3" i="3"/>
  <c r="X4" i="2"/>
  <c r="AR3" i="2"/>
  <c r="AA2" i="2"/>
  <c r="AA4" i="2"/>
  <c r="AU3" i="2"/>
  <c r="BQ12" i="2"/>
  <c r="AZ6" i="2"/>
  <c r="AZ8" i="2"/>
  <c r="AZ10" i="2"/>
  <c r="BM2" i="4"/>
  <c r="BQ9" i="2"/>
  <c r="AD2" i="2"/>
  <c r="AD4" i="2"/>
  <c r="AL2" i="2"/>
  <c r="AL4" i="2"/>
  <c r="BQ11" i="2"/>
  <c r="AT2" i="3" l="1"/>
  <c r="BL2" i="2"/>
</calcChain>
</file>

<file path=xl/sharedStrings.xml><?xml version="1.0" encoding="utf-8"?>
<sst xmlns="http://schemas.openxmlformats.org/spreadsheetml/2006/main" count="1264" uniqueCount="331">
  <si>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</si>
  <si>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</si>
  <si>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</si>
  <si>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</si>
  <si>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</si>
  <si>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</si>
  <si>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</si>
  <si>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</si>
  <si>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</si>
  <si>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</si>
  <si>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</si>
  <si>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</si>
  <si>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</si>
  <si>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</si>
  <si>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</si>
  <si>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</si>
  <si>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</si>
  <si>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</si>
  <si>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</si>
  <si>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</si>
  <si>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</si>
  <si>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</si>
  <si>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</si>
  <si>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</si>
  <si>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</si>
  <si>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</si>
  <si>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</si>
  <si>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</si>
  <si>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</si>
  <si>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</si>
  <si>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</si>
  <si>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</si>
  <si>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</si>
  <si>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</si>
  <si>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</si>
  <si>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</si>
  <si>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</si>
  <si>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</si>
  <si>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</si>
  <si>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</si>
  <si>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</si>
  <si>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</si>
  <si>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</si>
  <si>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</si>
  <si>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</si>
  <si>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</si>
  <si>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</si>
  <si>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</si>
  <si>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</si>
  <si>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</si>
  <si>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</si>
  <si>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</si>
  <si>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</si>
  <si>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</si>
  <si>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</si>
  <si>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</si>
  <si>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</si>
  <si>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</si>
  <si>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</si>
  <si>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</si>
  <si>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</si>
  <si>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</si>
  <si>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</si>
  <si>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</si>
  <si>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</si>
  <si>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</si>
  <si>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</si>
  <si>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</si>
  <si>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</si>
  <si>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</si>
  <si>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</si>
  <si>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</si>
  <si>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</si>
  <si>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</si>
  <si>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</si>
  <si>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</si>
  <si>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</si>
  <si>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</si>
  <si>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</si>
  <si>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</si>
  <si>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</si>
  <si>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</si>
  <si>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</si>
  <si>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</si>
  <si>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</si>
  <si>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</si>
  <si>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</si>
  <si>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</si>
  <si>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</si>
  <si>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</si>
  <si>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</si>
  <si>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</si>
  <si>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</si>
  <si>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</si>
  <si>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</si>
  <si>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</si>
  <si>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</si>
  <si>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</si>
  <si>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</si>
  <si>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</si>
  <si>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</si>
  <si>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</si>
  <si>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</si>
  <si>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</si>
  <si>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</si>
  <si>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</si>
  <si>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</si>
  <si>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</si>
  <si>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</si>
  <si>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</si>
  <si>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</si>
  <si>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</si>
  <si>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</si>
  <si>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</si>
  <si>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</si>
  <si>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</si>
  <si>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</si>
  <si>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</si>
  <si>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</si>
  <si>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</si>
  <si>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</si>
  <si>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</si>
  <si>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</si>
  <si>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</si>
  <si>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</si>
  <si>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</si>
  <si>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</si>
  <si>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</si>
  <si>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</si>
  <si>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</si>
  <si>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</si>
  <si>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</si>
  <si>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</si>
  <si>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</si>
  <si>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</si>
  <si>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</si>
  <si>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</si>
  <si>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</si>
  <si>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</si>
  <si>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</si>
  <si>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</si>
  <si>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</si>
  <si>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</si>
  <si>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</si>
  <si>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</si>
  <si>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</si>
  <si>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</si>
  <si>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</si>
  <si>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</si>
  <si>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</si>
  <si>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</si>
  <si>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</si>
  <si>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</si>
  <si>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</si>
  <si>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</si>
  <si>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</si>
  <si>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</si>
  <si>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</si>
  <si>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</si>
  <si>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</si>
  <si>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</si>
  <si>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</si>
  <si>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</si>
  <si>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</si>
  <si>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</si>
  <si>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</si>
  <si>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</si>
  <si>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</si>
  <si>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</si>
  <si>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</si>
  <si>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</si>
  <si>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</si>
  <si>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</si>
  <si>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</si>
  <si>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</si>
  <si>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</si>
  <si>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</si>
  <si>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</si>
  <si>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</si>
  <si>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</si>
  <si>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</si>
  <si>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</si>
  <si>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</si>
  <si>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</si>
  <si>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</si>
  <si>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</si>
  <si>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</si>
  <si>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</si>
  <si>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</si>
  <si>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</si>
  <si>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</si>
  <si>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</si>
  <si>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</si>
  <si>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</si>
  <si>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</si>
  <si>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</si>
  <si>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</si>
  <si>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</si>
  <si>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</si>
  <si>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</si>
  <si>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</si>
  <si>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</si>
  <si>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</si>
  <si>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</si>
  <si>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</si>
  <si>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</si>
  <si>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</si>
  <si>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</si>
  <si>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</si>
  <si>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</si>
  <si>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</si>
  <si>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</si>
  <si>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</si>
  <si>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</si>
  <si>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</si>
  <si>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</si>
  <si>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</si>
  <si>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</si>
  <si>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</si>
  <si>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</si>
  <si>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</si>
  <si>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</si>
  <si>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</si>
  <si>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</si>
  <si>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</si>
  <si>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</si>
  <si>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</si>
  <si>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</si>
  <si>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</si>
  <si>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</si>
  <si>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</si>
  <si>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</si>
  <si>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</si>
  <si>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</si>
  <si>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</si>
  <si>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</si>
  <si>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</si>
  <si>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</si>
  <si>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</si>
  <si>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</si>
  <si>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</si>
  <si>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</si>
  <si>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</si>
  <si>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</si>
  <si>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</si>
  <si>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</si>
  <si>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</si>
  <si>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</si>
  <si>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</si>
  <si>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</si>
  <si>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</si>
  <si>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</si>
  <si>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</si>
  <si>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</si>
  <si>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</si>
  <si>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</si>
  <si>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</si>
  <si>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</si>
  <si>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</si>
  <si>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</si>
  <si>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4234</t>
  </si>
  <si>
    <t>2341</t>
  </si>
  <si>
    <t>3412</t>
  </si>
  <si>
    <t>4123</t>
  </si>
  <si>
    <t>1234</t>
  </si>
  <si>
    <t>3214</t>
  </si>
  <si>
    <t>2143</t>
  </si>
  <si>
    <t>1432</t>
  </si>
  <si>
    <t>4321</t>
  </si>
  <si>
    <t>3213</t>
  </si>
  <si>
    <t>2134</t>
  </si>
  <si>
    <t>1342</t>
  </si>
  <si>
    <t>3421</t>
  </si>
  <si>
    <t>4214</t>
  </si>
  <si>
    <t>2142</t>
  </si>
  <si>
    <t>4231</t>
  </si>
  <si>
    <t>1341</t>
  </si>
  <si>
    <t>1231</t>
  </si>
  <si>
    <t>2314</t>
  </si>
  <si>
    <t>4124</t>
  </si>
  <si>
    <t>1243</t>
  </si>
  <si>
    <t>2431</t>
  </si>
  <si>
    <t>4312</t>
  </si>
  <si>
    <t>3123</t>
  </si>
  <si>
    <t>3423</t>
  </si>
  <si>
    <t>Ab</t>
  </si>
  <si>
    <t>Other</t>
  </si>
  <si>
    <t>Ca</t>
  </si>
  <si>
    <t>Cb</t>
  </si>
  <si>
    <t>Rb</t>
  </si>
  <si>
    <t>Ra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</si>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</sst>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Graph!$D$5:$D$260</c:f>
              <c:numCache>
                <c:formatCode>General</c:formatCode>
                <c:ptCount val="256"/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5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4-4071-9476-8B141656406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Graph!$B$5:$B$260</c:f>
              <c:numCache>
                <c:formatCode>General</c:formatCode>
                <c:ptCount val="2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E4-4071-9476-8B141656406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Graph!$C$5:$C$260</c:f>
              <c:numCache>
                <c:formatCode>General</c:formatCode>
                <c:ptCount val="256"/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4-4071-9476-8B141656406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Graph!$E$5:$E$260</c:f>
              <c:numCache>
                <c:formatCode>General</c:formatCode>
                <c:ptCount val="25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E4-4071-9476-8B141656406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Graph!$G$5:$G$260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E4-4071-9476-8B141656406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Graph!$A$4:$A$261</c:f>
              <c:numCache>
                <c:formatCode>General</c:formatCode>
                <c:ptCount val="2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</c:numCache>
            </c:numRef>
          </c:xVal>
          <c:yVal>
            <c:numRef>
              <c:f>Graph!$H$5:$H$260</c:f>
              <c:numCache>
                <c:formatCode>General</c:formatCode>
                <c:ptCount val="25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E4-4071-9476-8B141656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415231"/>
        <c:axId val="1644416671"/>
      </c:scatterChart>
      <c:valAx>
        <c:axId val="1644415231"/>
        <c:scaling>
          <c:orientation val="minMax"/>
          <c:max val="260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644416671"/>
        <c:crosses val="autoZero"/>
        <c:crossBetween val="midCat"/>
      </c:valAx>
      <c:valAx>
        <c:axId val="1644416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4415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Graph!$D$264:$D$442</c:f>
              <c:numCache>
                <c:formatCode>General</c:formatCode>
                <c:ptCount val="17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1A-47F2-8E31-741C995FC5FA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Graph!$B$264:$B$442</c:f>
              <c:numCache>
                <c:formatCode>General</c:formatCode>
                <c:ptCount val="179"/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1A-47F2-8E31-741C995FC5FA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Graph!$C$264:$C$442</c:f>
              <c:numCache>
                <c:formatCode>General</c:formatCode>
                <c:ptCount val="179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1A-47F2-8E31-741C995FC5FA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Graph!$E$264:$E$442</c:f>
              <c:numCache>
                <c:formatCode>General</c:formatCode>
                <c:ptCount val="179"/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1A-47F2-8E31-741C995FC5FA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Graph!$G$264:$G$442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1A-47F2-8E31-741C995FC5FA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Graph!$A$263:$A$443</c:f>
              <c:numCache>
                <c:formatCode>General</c:formatCode>
                <c:ptCount val="181"/>
                <c:pt idx="0">
                  <c:v>262</c:v>
                </c:pt>
                <c:pt idx="1">
                  <c:v>263</c:v>
                </c:pt>
                <c:pt idx="2">
                  <c:v>264</c:v>
                </c:pt>
                <c:pt idx="3">
                  <c:v>265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269</c:v>
                </c:pt>
                <c:pt idx="8">
                  <c:v>270</c:v>
                </c:pt>
                <c:pt idx="9">
                  <c:v>271</c:v>
                </c:pt>
                <c:pt idx="10">
                  <c:v>272</c:v>
                </c:pt>
                <c:pt idx="11">
                  <c:v>273</c:v>
                </c:pt>
                <c:pt idx="12">
                  <c:v>274</c:v>
                </c:pt>
                <c:pt idx="13">
                  <c:v>275</c:v>
                </c:pt>
                <c:pt idx="14">
                  <c:v>276</c:v>
                </c:pt>
                <c:pt idx="15">
                  <c:v>277</c:v>
                </c:pt>
                <c:pt idx="16">
                  <c:v>278</c:v>
                </c:pt>
                <c:pt idx="17">
                  <c:v>279</c:v>
                </c:pt>
                <c:pt idx="18">
                  <c:v>280</c:v>
                </c:pt>
                <c:pt idx="19">
                  <c:v>281</c:v>
                </c:pt>
                <c:pt idx="20">
                  <c:v>282</c:v>
                </c:pt>
                <c:pt idx="21">
                  <c:v>283</c:v>
                </c:pt>
                <c:pt idx="22">
                  <c:v>284</c:v>
                </c:pt>
                <c:pt idx="23">
                  <c:v>285</c:v>
                </c:pt>
                <c:pt idx="24">
                  <c:v>286</c:v>
                </c:pt>
                <c:pt idx="25">
                  <c:v>287</c:v>
                </c:pt>
                <c:pt idx="26">
                  <c:v>288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292</c:v>
                </c:pt>
                <c:pt idx="31">
                  <c:v>293</c:v>
                </c:pt>
                <c:pt idx="32">
                  <c:v>294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298</c:v>
                </c:pt>
                <c:pt idx="37">
                  <c:v>299</c:v>
                </c:pt>
                <c:pt idx="38">
                  <c:v>300</c:v>
                </c:pt>
                <c:pt idx="39">
                  <c:v>301</c:v>
                </c:pt>
                <c:pt idx="40">
                  <c:v>302</c:v>
                </c:pt>
                <c:pt idx="41">
                  <c:v>303</c:v>
                </c:pt>
                <c:pt idx="42">
                  <c:v>304</c:v>
                </c:pt>
                <c:pt idx="43">
                  <c:v>305</c:v>
                </c:pt>
                <c:pt idx="44">
                  <c:v>306</c:v>
                </c:pt>
                <c:pt idx="45">
                  <c:v>307</c:v>
                </c:pt>
                <c:pt idx="46">
                  <c:v>308</c:v>
                </c:pt>
                <c:pt idx="47">
                  <c:v>309</c:v>
                </c:pt>
                <c:pt idx="48">
                  <c:v>310</c:v>
                </c:pt>
                <c:pt idx="49">
                  <c:v>311</c:v>
                </c:pt>
                <c:pt idx="50">
                  <c:v>312</c:v>
                </c:pt>
                <c:pt idx="51">
                  <c:v>313</c:v>
                </c:pt>
                <c:pt idx="52">
                  <c:v>314</c:v>
                </c:pt>
                <c:pt idx="53">
                  <c:v>315</c:v>
                </c:pt>
                <c:pt idx="54">
                  <c:v>316</c:v>
                </c:pt>
                <c:pt idx="55">
                  <c:v>317</c:v>
                </c:pt>
                <c:pt idx="56">
                  <c:v>318</c:v>
                </c:pt>
                <c:pt idx="57">
                  <c:v>319</c:v>
                </c:pt>
                <c:pt idx="58">
                  <c:v>320</c:v>
                </c:pt>
                <c:pt idx="59">
                  <c:v>321</c:v>
                </c:pt>
                <c:pt idx="60">
                  <c:v>322</c:v>
                </c:pt>
                <c:pt idx="61">
                  <c:v>323</c:v>
                </c:pt>
                <c:pt idx="62">
                  <c:v>324</c:v>
                </c:pt>
                <c:pt idx="63">
                  <c:v>325</c:v>
                </c:pt>
                <c:pt idx="64">
                  <c:v>326</c:v>
                </c:pt>
                <c:pt idx="65">
                  <c:v>327</c:v>
                </c:pt>
                <c:pt idx="66">
                  <c:v>328</c:v>
                </c:pt>
                <c:pt idx="67">
                  <c:v>329</c:v>
                </c:pt>
                <c:pt idx="68">
                  <c:v>330</c:v>
                </c:pt>
                <c:pt idx="69">
                  <c:v>331</c:v>
                </c:pt>
                <c:pt idx="70">
                  <c:v>332</c:v>
                </c:pt>
                <c:pt idx="71">
                  <c:v>333</c:v>
                </c:pt>
                <c:pt idx="72">
                  <c:v>334</c:v>
                </c:pt>
                <c:pt idx="73">
                  <c:v>335</c:v>
                </c:pt>
                <c:pt idx="74">
                  <c:v>336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340</c:v>
                </c:pt>
                <c:pt idx="79">
                  <c:v>341</c:v>
                </c:pt>
                <c:pt idx="80">
                  <c:v>342</c:v>
                </c:pt>
                <c:pt idx="81">
                  <c:v>343</c:v>
                </c:pt>
                <c:pt idx="82">
                  <c:v>344</c:v>
                </c:pt>
                <c:pt idx="83">
                  <c:v>345</c:v>
                </c:pt>
                <c:pt idx="84">
                  <c:v>346</c:v>
                </c:pt>
                <c:pt idx="85">
                  <c:v>347</c:v>
                </c:pt>
                <c:pt idx="86">
                  <c:v>348</c:v>
                </c:pt>
                <c:pt idx="87">
                  <c:v>349</c:v>
                </c:pt>
                <c:pt idx="88">
                  <c:v>350</c:v>
                </c:pt>
                <c:pt idx="89">
                  <c:v>351</c:v>
                </c:pt>
                <c:pt idx="90">
                  <c:v>352</c:v>
                </c:pt>
                <c:pt idx="91">
                  <c:v>353</c:v>
                </c:pt>
                <c:pt idx="92">
                  <c:v>354</c:v>
                </c:pt>
                <c:pt idx="93">
                  <c:v>355</c:v>
                </c:pt>
                <c:pt idx="94">
                  <c:v>356</c:v>
                </c:pt>
                <c:pt idx="95">
                  <c:v>357</c:v>
                </c:pt>
                <c:pt idx="96">
                  <c:v>358</c:v>
                </c:pt>
                <c:pt idx="97">
                  <c:v>359</c:v>
                </c:pt>
                <c:pt idx="98">
                  <c:v>360</c:v>
                </c:pt>
                <c:pt idx="99">
                  <c:v>361</c:v>
                </c:pt>
                <c:pt idx="100">
                  <c:v>362</c:v>
                </c:pt>
                <c:pt idx="101">
                  <c:v>363</c:v>
                </c:pt>
                <c:pt idx="102">
                  <c:v>364</c:v>
                </c:pt>
                <c:pt idx="103">
                  <c:v>365</c:v>
                </c:pt>
                <c:pt idx="104">
                  <c:v>366</c:v>
                </c:pt>
                <c:pt idx="105">
                  <c:v>367</c:v>
                </c:pt>
                <c:pt idx="106">
                  <c:v>368</c:v>
                </c:pt>
                <c:pt idx="107">
                  <c:v>369</c:v>
                </c:pt>
                <c:pt idx="108">
                  <c:v>370</c:v>
                </c:pt>
                <c:pt idx="109">
                  <c:v>371</c:v>
                </c:pt>
                <c:pt idx="110">
                  <c:v>372</c:v>
                </c:pt>
                <c:pt idx="111">
                  <c:v>373</c:v>
                </c:pt>
                <c:pt idx="112">
                  <c:v>374</c:v>
                </c:pt>
                <c:pt idx="113">
                  <c:v>375</c:v>
                </c:pt>
                <c:pt idx="114">
                  <c:v>376</c:v>
                </c:pt>
                <c:pt idx="115">
                  <c:v>377</c:v>
                </c:pt>
                <c:pt idx="116">
                  <c:v>378</c:v>
                </c:pt>
                <c:pt idx="117">
                  <c:v>379</c:v>
                </c:pt>
                <c:pt idx="118">
                  <c:v>380</c:v>
                </c:pt>
                <c:pt idx="119">
                  <c:v>381</c:v>
                </c:pt>
                <c:pt idx="120">
                  <c:v>382</c:v>
                </c:pt>
                <c:pt idx="121">
                  <c:v>383</c:v>
                </c:pt>
                <c:pt idx="122">
                  <c:v>384</c:v>
                </c:pt>
                <c:pt idx="123">
                  <c:v>385</c:v>
                </c:pt>
                <c:pt idx="124">
                  <c:v>386</c:v>
                </c:pt>
                <c:pt idx="125">
                  <c:v>387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391</c:v>
                </c:pt>
                <c:pt idx="130">
                  <c:v>392</c:v>
                </c:pt>
                <c:pt idx="131">
                  <c:v>393</c:v>
                </c:pt>
                <c:pt idx="132">
                  <c:v>394</c:v>
                </c:pt>
                <c:pt idx="133">
                  <c:v>395</c:v>
                </c:pt>
                <c:pt idx="134">
                  <c:v>396</c:v>
                </c:pt>
                <c:pt idx="135">
                  <c:v>397</c:v>
                </c:pt>
                <c:pt idx="136">
                  <c:v>398</c:v>
                </c:pt>
                <c:pt idx="137">
                  <c:v>399</c:v>
                </c:pt>
                <c:pt idx="138">
                  <c:v>400</c:v>
                </c:pt>
                <c:pt idx="139">
                  <c:v>401</c:v>
                </c:pt>
                <c:pt idx="140">
                  <c:v>402</c:v>
                </c:pt>
                <c:pt idx="141">
                  <c:v>403</c:v>
                </c:pt>
                <c:pt idx="142">
                  <c:v>404</c:v>
                </c:pt>
                <c:pt idx="143">
                  <c:v>405</c:v>
                </c:pt>
                <c:pt idx="144">
                  <c:v>406</c:v>
                </c:pt>
                <c:pt idx="145">
                  <c:v>407</c:v>
                </c:pt>
                <c:pt idx="146">
                  <c:v>408</c:v>
                </c:pt>
                <c:pt idx="147">
                  <c:v>409</c:v>
                </c:pt>
                <c:pt idx="148">
                  <c:v>410</c:v>
                </c:pt>
                <c:pt idx="149">
                  <c:v>411</c:v>
                </c:pt>
                <c:pt idx="150">
                  <c:v>412</c:v>
                </c:pt>
                <c:pt idx="151">
                  <c:v>413</c:v>
                </c:pt>
                <c:pt idx="152">
                  <c:v>414</c:v>
                </c:pt>
                <c:pt idx="153">
                  <c:v>415</c:v>
                </c:pt>
                <c:pt idx="154">
                  <c:v>416</c:v>
                </c:pt>
                <c:pt idx="155">
                  <c:v>417</c:v>
                </c:pt>
                <c:pt idx="156">
                  <c:v>418</c:v>
                </c:pt>
                <c:pt idx="157">
                  <c:v>419</c:v>
                </c:pt>
                <c:pt idx="158">
                  <c:v>420</c:v>
                </c:pt>
                <c:pt idx="159">
                  <c:v>421</c:v>
                </c:pt>
                <c:pt idx="160">
                  <c:v>422</c:v>
                </c:pt>
                <c:pt idx="161">
                  <c:v>423</c:v>
                </c:pt>
                <c:pt idx="162">
                  <c:v>424</c:v>
                </c:pt>
                <c:pt idx="163">
                  <c:v>425</c:v>
                </c:pt>
                <c:pt idx="164">
                  <c:v>426</c:v>
                </c:pt>
                <c:pt idx="165">
                  <c:v>427</c:v>
                </c:pt>
                <c:pt idx="166">
                  <c:v>428</c:v>
                </c:pt>
                <c:pt idx="167">
                  <c:v>429</c:v>
                </c:pt>
                <c:pt idx="168">
                  <c:v>430</c:v>
                </c:pt>
                <c:pt idx="169">
                  <c:v>431</c:v>
                </c:pt>
                <c:pt idx="170">
                  <c:v>432</c:v>
                </c:pt>
                <c:pt idx="171">
                  <c:v>433</c:v>
                </c:pt>
                <c:pt idx="172">
                  <c:v>434</c:v>
                </c:pt>
                <c:pt idx="173">
                  <c:v>435</c:v>
                </c:pt>
                <c:pt idx="174">
                  <c:v>436</c:v>
                </c:pt>
                <c:pt idx="175">
                  <c:v>437</c:v>
                </c:pt>
                <c:pt idx="176">
                  <c:v>438</c:v>
                </c:pt>
                <c:pt idx="177">
                  <c:v>439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</c:numCache>
            </c:numRef>
          </c:xVal>
          <c:yVal>
            <c:numRef>
              <c:f>Graph!$H$264:$H$442</c:f>
              <c:numCache>
                <c:formatCode>General</c:formatCode>
                <c:ptCount val="17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F1A-47F2-8E31-741C995F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602767"/>
        <c:axId val="1881750015"/>
      </c:scatterChart>
      <c:valAx>
        <c:axId val="1731602767"/>
        <c:scaling>
          <c:orientation val="minMax"/>
          <c:max val="442"/>
          <c:min val="262"/>
        </c:scaling>
        <c:delete val="0"/>
        <c:axPos val="b"/>
        <c:numFmt formatCode="General" sourceLinked="1"/>
        <c:majorTickMark val="out"/>
        <c:minorTickMark val="none"/>
        <c:tickLblPos val="nextTo"/>
        <c:crossAx val="1881750015"/>
        <c:crosses val="autoZero"/>
        <c:crossBetween val="midCat"/>
      </c:valAx>
      <c:valAx>
        <c:axId val="18817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16027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Graph!$D$446:$D$653</c:f>
              <c:numCache>
                <c:formatCode>General</c:formatCode>
                <c:ptCount val="208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2-4993-BD1D-2EC09563B82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Graph!$B$446:$B$653</c:f>
              <c:numCache>
                <c:formatCode>General</c:formatCode>
                <c:ptCount val="208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32-4993-BD1D-2EC09563B82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Graph!$C$446:$C$653</c:f>
              <c:numCache>
                <c:formatCode>General</c:formatCode>
                <c:ptCount val="20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32-4993-BD1D-2EC09563B82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Graph!$E$446:$E$653</c:f>
              <c:numCache>
                <c:formatCode>General</c:formatCode>
                <c:ptCount val="208"/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32-4993-BD1D-2EC09563B82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Graph!$G$446:$G$653</c:f>
              <c:numCache>
                <c:formatCode>General</c:formatCode>
                <c:ptCount val="20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32-4993-BD1D-2EC09563B82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Graph!$A$445:$A$654</c:f>
              <c:numCache>
                <c:formatCode>General</c:formatCode>
                <c:ptCount val="210"/>
                <c:pt idx="0">
                  <c:v>444</c:v>
                </c:pt>
                <c:pt idx="1">
                  <c:v>445</c:v>
                </c:pt>
                <c:pt idx="2">
                  <c:v>446</c:v>
                </c:pt>
                <c:pt idx="3">
                  <c:v>447</c:v>
                </c:pt>
                <c:pt idx="4">
                  <c:v>448</c:v>
                </c:pt>
                <c:pt idx="5">
                  <c:v>449</c:v>
                </c:pt>
                <c:pt idx="6">
                  <c:v>450</c:v>
                </c:pt>
                <c:pt idx="7">
                  <c:v>451</c:v>
                </c:pt>
                <c:pt idx="8">
                  <c:v>452</c:v>
                </c:pt>
                <c:pt idx="9">
                  <c:v>453</c:v>
                </c:pt>
                <c:pt idx="10">
                  <c:v>454</c:v>
                </c:pt>
                <c:pt idx="11">
                  <c:v>455</c:v>
                </c:pt>
                <c:pt idx="12">
                  <c:v>456</c:v>
                </c:pt>
                <c:pt idx="13">
                  <c:v>457</c:v>
                </c:pt>
                <c:pt idx="14">
                  <c:v>458</c:v>
                </c:pt>
                <c:pt idx="15">
                  <c:v>459</c:v>
                </c:pt>
                <c:pt idx="16">
                  <c:v>460</c:v>
                </c:pt>
                <c:pt idx="17">
                  <c:v>461</c:v>
                </c:pt>
                <c:pt idx="18">
                  <c:v>462</c:v>
                </c:pt>
                <c:pt idx="19">
                  <c:v>463</c:v>
                </c:pt>
                <c:pt idx="20">
                  <c:v>464</c:v>
                </c:pt>
                <c:pt idx="21">
                  <c:v>465</c:v>
                </c:pt>
                <c:pt idx="22">
                  <c:v>466</c:v>
                </c:pt>
                <c:pt idx="23">
                  <c:v>467</c:v>
                </c:pt>
                <c:pt idx="24">
                  <c:v>468</c:v>
                </c:pt>
                <c:pt idx="25">
                  <c:v>469</c:v>
                </c:pt>
                <c:pt idx="26">
                  <c:v>470</c:v>
                </c:pt>
                <c:pt idx="27">
                  <c:v>471</c:v>
                </c:pt>
                <c:pt idx="28">
                  <c:v>472</c:v>
                </c:pt>
                <c:pt idx="29">
                  <c:v>473</c:v>
                </c:pt>
                <c:pt idx="30">
                  <c:v>474</c:v>
                </c:pt>
                <c:pt idx="31">
                  <c:v>475</c:v>
                </c:pt>
                <c:pt idx="32">
                  <c:v>476</c:v>
                </c:pt>
                <c:pt idx="33">
                  <c:v>477</c:v>
                </c:pt>
                <c:pt idx="34">
                  <c:v>478</c:v>
                </c:pt>
                <c:pt idx="35">
                  <c:v>479</c:v>
                </c:pt>
                <c:pt idx="36">
                  <c:v>480</c:v>
                </c:pt>
                <c:pt idx="37">
                  <c:v>481</c:v>
                </c:pt>
                <c:pt idx="38">
                  <c:v>482</c:v>
                </c:pt>
                <c:pt idx="39">
                  <c:v>483</c:v>
                </c:pt>
                <c:pt idx="40">
                  <c:v>484</c:v>
                </c:pt>
                <c:pt idx="41">
                  <c:v>485</c:v>
                </c:pt>
                <c:pt idx="42">
                  <c:v>486</c:v>
                </c:pt>
                <c:pt idx="43">
                  <c:v>487</c:v>
                </c:pt>
                <c:pt idx="44">
                  <c:v>488</c:v>
                </c:pt>
                <c:pt idx="45">
                  <c:v>489</c:v>
                </c:pt>
                <c:pt idx="46">
                  <c:v>490</c:v>
                </c:pt>
                <c:pt idx="47">
                  <c:v>491</c:v>
                </c:pt>
                <c:pt idx="48">
                  <c:v>492</c:v>
                </c:pt>
                <c:pt idx="49">
                  <c:v>493</c:v>
                </c:pt>
                <c:pt idx="50">
                  <c:v>494</c:v>
                </c:pt>
                <c:pt idx="51">
                  <c:v>495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503</c:v>
                </c:pt>
                <c:pt idx="60">
                  <c:v>504</c:v>
                </c:pt>
                <c:pt idx="61">
                  <c:v>505</c:v>
                </c:pt>
                <c:pt idx="62">
                  <c:v>506</c:v>
                </c:pt>
                <c:pt idx="63">
                  <c:v>507</c:v>
                </c:pt>
                <c:pt idx="64">
                  <c:v>508</c:v>
                </c:pt>
                <c:pt idx="65">
                  <c:v>509</c:v>
                </c:pt>
                <c:pt idx="66">
                  <c:v>510</c:v>
                </c:pt>
                <c:pt idx="67">
                  <c:v>511</c:v>
                </c:pt>
                <c:pt idx="68">
                  <c:v>512</c:v>
                </c:pt>
                <c:pt idx="69">
                  <c:v>513</c:v>
                </c:pt>
                <c:pt idx="70">
                  <c:v>514</c:v>
                </c:pt>
                <c:pt idx="71">
                  <c:v>515</c:v>
                </c:pt>
                <c:pt idx="72">
                  <c:v>516</c:v>
                </c:pt>
                <c:pt idx="73">
                  <c:v>517</c:v>
                </c:pt>
                <c:pt idx="74">
                  <c:v>518</c:v>
                </c:pt>
                <c:pt idx="75">
                  <c:v>519</c:v>
                </c:pt>
                <c:pt idx="76">
                  <c:v>520</c:v>
                </c:pt>
                <c:pt idx="77">
                  <c:v>521</c:v>
                </c:pt>
                <c:pt idx="78">
                  <c:v>522</c:v>
                </c:pt>
                <c:pt idx="79">
                  <c:v>523</c:v>
                </c:pt>
                <c:pt idx="80">
                  <c:v>524</c:v>
                </c:pt>
                <c:pt idx="81">
                  <c:v>525</c:v>
                </c:pt>
                <c:pt idx="82">
                  <c:v>526</c:v>
                </c:pt>
                <c:pt idx="83">
                  <c:v>527</c:v>
                </c:pt>
                <c:pt idx="84">
                  <c:v>528</c:v>
                </c:pt>
                <c:pt idx="85">
                  <c:v>529</c:v>
                </c:pt>
                <c:pt idx="86">
                  <c:v>530</c:v>
                </c:pt>
                <c:pt idx="87">
                  <c:v>531</c:v>
                </c:pt>
                <c:pt idx="88">
                  <c:v>532</c:v>
                </c:pt>
                <c:pt idx="89">
                  <c:v>533</c:v>
                </c:pt>
                <c:pt idx="90">
                  <c:v>534</c:v>
                </c:pt>
                <c:pt idx="91">
                  <c:v>535</c:v>
                </c:pt>
                <c:pt idx="92">
                  <c:v>536</c:v>
                </c:pt>
                <c:pt idx="93">
                  <c:v>537</c:v>
                </c:pt>
                <c:pt idx="94">
                  <c:v>538</c:v>
                </c:pt>
                <c:pt idx="95">
                  <c:v>539</c:v>
                </c:pt>
                <c:pt idx="96">
                  <c:v>540</c:v>
                </c:pt>
                <c:pt idx="97">
                  <c:v>541</c:v>
                </c:pt>
                <c:pt idx="98">
                  <c:v>542</c:v>
                </c:pt>
                <c:pt idx="99">
                  <c:v>543</c:v>
                </c:pt>
                <c:pt idx="100">
                  <c:v>544</c:v>
                </c:pt>
                <c:pt idx="101">
                  <c:v>545</c:v>
                </c:pt>
                <c:pt idx="102">
                  <c:v>546</c:v>
                </c:pt>
                <c:pt idx="103">
                  <c:v>547</c:v>
                </c:pt>
                <c:pt idx="104">
                  <c:v>548</c:v>
                </c:pt>
                <c:pt idx="105">
                  <c:v>549</c:v>
                </c:pt>
                <c:pt idx="106">
                  <c:v>550</c:v>
                </c:pt>
                <c:pt idx="107">
                  <c:v>551</c:v>
                </c:pt>
                <c:pt idx="108">
                  <c:v>552</c:v>
                </c:pt>
                <c:pt idx="109">
                  <c:v>553</c:v>
                </c:pt>
                <c:pt idx="110">
                  <c:v>554</c:v>
                </c:pt>
                <c:pt idx="111">
                  <c:v>555</c:v>
                </c:pt>
                <c:pt idx="112">
                  <c:v>556</c:v>
                </c:pt>
                <c:pt idx="113">
                  <c:v>557</c:v>
                </c:pt>
                <c:pt idx="114">
                  <c:v>558</c:v>
                </c:pt>
                <c:pt idx="115">
                  <c:v>559</c:v>
                </c:pt>
                <c:pt idx="116">
                  <c:v>560</c:v>
                </c:pt>
                <c:pt idx="117">
                  <c:v>561</c:v>
                </c:pt>
                <c:pt idx="118">
                  <c:v>562</c:v>
                </c:pt>
                <c:pt idx="119">
                  <c:v>563</c:v>
                </c:pt>
                <c:pt idx="120">
                  <c:v>564</c:v>
                </c:pt>
                <c:pt idx="121">
                  <c:v>565</c:v>
                </c:pt>
                <c:pt idx="122">
                  <c:v>566</c:v>
                </c:pt>
                <c:pt idx="123">
                  <c:v>567</c:v>
                </c:pt>
                <c:pt idx="124">
                  <c:v>568</c:v>
                </c:pt>
                <c:pt idx="125">
                  <c:v>569</c:v>
                </c:pt>
                <c:pt idx="126">
                  <c:v>570</c:v>
                </c:pt>
                <c:pt idx="127">
                  <c:v>571</c:v>
                </c:pt>
                <c:pt idx="128">
                  <c:v>572</c:v>
                </c:pt>
                <c:pt idx="129">
                  <c:v>573</c:v>
                </c:pt>
                <c:pt idx="130">
                  <c:v>574</c:v>
                </c:pt>
                <c:pt idx="131">
                  <c:v>575</c:v>
                </c:pt>
                <c:pt idx="132">
                  <c:v>576</c:v>
                </c:pt>
                <c:pt idx="133">
                  <c:v>577</c:v>
                </c:pt>
                <c:pt idx="134">
                  <c:v>578</c:v>
                </c:pt>
                <c:pt idx="135">
                  <c:v>579</c:v>
                </c:pt>
                <c:pt idx="136">
                  <c:v>580</c:v>
                </c:pt>
                <c:pt idx="137">
                  <c:v>581</c:v>
                </c:pt>
                <c:pt idx="138">
                  <c:v>582</c:v>
                </c:pt>
                <c:pt idx="139">
                  <c:v>583</c:v>
                </c:pt>
                <c:pt idx="140">
                  <c:v>584</c:v>
                </c:pt>
                <c:pt idx="141">
                  <c:v>585</c:v>
                </c:pt>
                <c:pt idx="142">
                  <c:v>586</c:v>
                </c:pt>
                <c:pt idx="143">
                  <c:v>587</c:v>
                </c:pt>
                <c:pt idx="144">
                  <c:v>588</c:v>
                </c:pt>
                <c:pt idx="145">
                  <c:v>589</c:v>
                </c:pt>
                <c:pt idx="146">
                  <c:v>590</c:v>
                </c:pt>
                <c:pt idx="147">
                  <c:v>591</c:v>
                </c:pt>
                <c:pt idx="148">
                  <c:v>592</c:v>
                </c:pt>
                <c:pt idx="149">
                  <c:v>593</c:v>
                </c:pt>
                <c:pt idx="150">
                  <c:v>594</c:v>
                </c:pt>
                <c:pt idx="151">
                  <c:v>595</c:v>
                </c:pt>
                <c:pt idx="152">
                  <c:v>596</c:v>
                </c:pt>
                <c:pt idx="153">
                  <c:v>597</c:v>
                </c:pt>
                <c:pt idx="154">
                  <c:v>598</c:v>
                </c:pt>
                <c:pt idx="155">
                  <c:v>599</c:v>
                </c:pt>
                <c:pt idx="156">
                  <c:v>600</c:v>
                </c:pt>
                <c:pt idx="157">
                  <c:v>601</c:v>
                </c:pt>
                <c:pt idx="158">
                  <c:v>602</c:v>
                </c:pt>
                <c:pt idx="159">
                  <c:v>603</c:v>
                </c:pt>
                <c:pt idx="160">
                  <c:v>604</c:v>
                </c:pt>
                <c:pt idx="161">
                  <c:v>605</c:v>
                </c:pt>
                <c:pt idx="162">
                  <c:v>606</c:v>
                </c:pt>
                <c:pt idx="163">
                  <c:v>607</c:v>
                </c:pt>
                <c:pt idx="164">
                  <c:v>608</c:v>
                </c:pt>
                <c:pt idx="165">
                  <c:v>609</c:v>
                </c:pt>
                <c:pt idx="166">
                  <c:v>610</c:v>
                </c:pt>
                <c:pt idx="167">
                  <c:v>611</c:v>
                </c:pt>
                <c:pt idx="168">
                  <c:v>612</c:v>
                </c:pt>
                <c:pt idx="169">
                  <c:v>613</c:v>
                </c:pt>
                <c:pt idx="170">
                  <c:v>614</c:v>
                </c:pt>
                <c:pt idx="171">
                  <c:v>615</c:v>
                </c:pt>
                <c:pt idx="172">
                  <c:v>616</c:v>
                </c:pt>
                <c:pt idx="173">
                  <c:v>617</c:v>
                </c:pt>
                <c:pt idx="174">
                  <c:v>618</c:v>
                </c:pt>
                <c:pt idx="175">
                  <c:v>619</c:v>
                </c:pt>
                <c:pt idx="176">
                  <c:v>620</c:v>
                </c:pt>
                <c:pt idx="177">
                  <c:v>621</c:v>
                </c:pt>
                <c:pt idx="178">
                  <c:v>622</c:v>
                </c:pt>
                <c:pt idx="179">
                  <c:v>623</c:v>
                </c:pt>
                <c:pt idx="180">
                  <c:v>624</c:v>
                </c:pt>
                <c:pt idx="181">
                  <c:v>625</c:v>
                </c:pt>
                <c:pt idx="182">
                  <c:v>626</c:v>
                </c:pt>
                <c:pt idx="183">
                  <c:v>627</c:v>
                </c:pt>
                <c:pt idx="184">
                  <c:v>628</c:v>
                </c:pt>
                <c:pt idx="185">
                  <c:v>629</c:v>
                </c:pt>
                <c:pt idx="186">
                  <c:v>630</c:v>
                </c:pt>
                <c:pt idx="187">
                  <c:v>631</c:v>
                </c:pt>
                <c:pt idx="188">
                  <c:v>632</c:v>
                </c:pt>
                <c:pt idx="189">
                  <c:v>633</c:v>
                </c:pt>
                <c:pt idx="190">
                  <c:v>634</c:v>
                </c:pt>
                <c:pt idx="191">
                  <c:v>635</c:v>
                </c:pt>
                <c:pt idx="192">
                  <c:v>636</c:v>
                </c:pt>
                <c:pt idx="193">
                  <c:v>637</c:v>
                </c:pt>
                <c:pt idx="194">
                  <c:v>638</c:v>
                </c:pt>
                <c:pt idx="195">
                  <c:v>639</c:v>
                </c:pt>
                <c:pt idx="196">
                  <c:v>640</c:v>
                </c:pt>
                <c:pt idx="197">
                  <c:v>641</c:v>
                </c:pt>
                <c:pt idx="198">
                  <c:v>642</c:v>
                </c:pt>
                <c:pt idx="199">
                  <c:v>643</c:v>
                </c:pt>
                <c:pt idx="200">
                  <c:v>644</c:v>
                </c:pt>
                <c:pt idx="201">
                  <c:v>645</c:v>
                </c:pt>
                <c:pt idx="202">
                  <c:v>646</c:v>
                </c:pt>
                <c:pt idx="203">
                  <c:v>647</c:v>
                </c:pt>
                <c:pt idx="204">
                  <c:v>648</c:v>
                </c:pt>
                <c:pt idx="205">
                  <c:v>649</c:v>
                </c:pt>
                <c:pt idx="206">
                  <c:v>650</c:v>
                </c:pt>
                <c:pt idx="207">
                  <c:v>651</c:v>
                </c:pt>
                <c:pt idx="208">
                  <c:v>652</c:v>
                </c:pt>
                <c:pt idx="209">
                  <c:v>653</c:v>
                </c:pt>
              </c:numCache>
            </c:numRef>
          </c:xVal>
          <c:yVal>
            <c:numRef>
              <c:f>Graph!$H$446:$H$653</c:f>
              <c:numCache>
                <c:formatCode>General</c:formatCode>
                <c:ptCount val="20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32-4993-BD1D-2EC09563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700287"/>
        <c:axId val="1645700767"/>
      </c:scatterChart>
      <c:valAx>
        <c:axId val="1645700287"/>
        <c:scaling>
          <c:orientation val="minMax"/>
          <c:max val="653"/>
          <c:min val="444"/>
        </c:scaling>
        <c:delete val="0"/>
        <c:axPos val="b"/>
        <c:numFmt formatCode="General" sourceLinked="1"/>
        <c:majorTickMark val="out"/>
        <c:minorTickMark val="none"/>
        <c:tickLblPos val="nextTo"/>
        <c:crossAx val="1645700767"/>
        <c:crosses val="autoZero"/>
        <c:crossBetween val="midCat"/>
      </c:valAx>
      <c:valAx>
        <c:axId val="16457007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57002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Graph!$D$657:$D$846</c:f>
              <c:numCache>
                <c:formatCode>General</c:formatCode>
                <c:ptCount val="190"/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06-41A2-ABF5-1F157589AE54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Graph!$B$657:$B$846</c:f>
              <c:numCache>
                <c:formatCode>General</c:formatCode>
                <c:ptCount val="1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06-41A2-ABF5-1F157589AE54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Graph!$C$657:$C$846</c:f>
              <c:numCache>
                <c:formatCode>General</c:formatCode>
                <c:ptCount val="190"/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06-41A2-ABF5-1F157589AE54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Graph!$E$657:$E$846</c:f>
              <c:numCache>
                <c:formatCode>General</c:formatCode>
                <c:ptCount val="190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06-41A2-ABF5-1F157589AE54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Graph!$G$657:$G$846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06-41A2-ABF5-1F157589AE54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Graph!$A$656:$A$847</c:f>
              <c:numCache>
                <c:formatCode>General</c:formatCode>
                <c:ptCount val="192"/>
                <c:pt idx="0">
                  <c:v>655</c:v>
                </c:pt>
                <c:pt idx="1">
                  <c:v>656</c:v>
                </c:pt>
                <c:pt idx="2">
                  <c:v>657</c:v>
                </c:pt>
                <c:pt idx="3">
                  <c:v>658</c:v>
                </c:pt>
                <c:pt idx="4">
                  <c:v>659</c:v>
                </c:pt>
                <c:pt idx="5">
                  <c:v>660</c:v>
                </c:pt>
                <c:pt idx="6">
                  <c:v>661</c:v>
                </c:pt>
                <c:pt idx="7">
                  <c:v>662</c:v>
                </c:pt>
                <c:pt idx="8">
                  <c:v>663</c:v>
                </c:pt>
                <c:pt idx="9">
                  <c:v>664</c:v>
                </c:pt>
                <c:pt idx="10">
                  <c:v>665</c:v>
                </c:pt>
                <c:pt idx="11">
                  <c:v>666</c:v>
                </c:pt>
                <c:pt idx="12">
                  <c:v>667</c:v>
                </c:pt>
                <c:pt idx="13">
                  <c:v>668</c:v>
                </c:pt>
                <c:pt idx="14">
                  <c:v>669</c:v>
                </c:pt>
                <c:pt idx="15">
                  <c:v>670</c:v>
                </c:pt>
                <c:pt idx="16">
                  <c:v>671</c:v>
                </c:pt>
                <c:pt idx="17">
                  <c:v>672</c:v>
                </c:pt>
                <c:pt idx="18">
                  <c:v>673</c:v>
                </c:pt>
                <c:pt idx="19">
                  <c:v>674</c:v>
                </c:pt>
                <c:pt idx="20">
                  <c:v>675</c:v>
                </c:pt>
                <c:pt idx="21">
                  <c:v>676</c:v>
                </c:pt>
                <c:pt idx="22">
                  <c:v>677</c:v>
                </c:pt>
                <c:pt idx="23">
                  <c:v>678</c:v>
                </c:pt>
                <c:pt idx="24">
                  <c:v>679</c:v>
                </c:pt>
                <c:pt idx="25">
                  <c:v>680</c:v>
                </c:pt>
                <c:pt idx="26">
                  <c:v>681</c:v>
                </c:pt>
                <c:pt idx="27">
                  <c:v>682</c:v>
                </c:pt>
                <c:pt idx="28">
                  <c:v>683</c:v>
                </c:pt>
                <c:pt idx="29">
                  <c:v>684</c:v>
                </c:pt>
                <c:pt idx="30">
                  <c:v>685</c:v>
                </c:pt>
                <c:pt idx="31">
                  <c:v>686</c:v>
                </c:pt>
                <c:pt idx="32">
                  <c:v>687</c:v>
                </c:pt>
                <c:pt idx="33">
                  <c:v>688</c:v>
                </c:pt>
                <c:pt idx="34">
                  <c:v>689</c:v>
                </c:pt>
                <c:pt idx="35">
                  <c:v>690</c:v>
                </c:pt>
                <c:pt idx="36">
                  <c:v>691</c:v>
                </c:pt>
                <c:pt idx="37">
                  <c:v>692</c:v>
                </c:pt>
                <c:pt idx="38">
                  <c:v>693</c:v>
                </c:pt>
                <c:pt idx="39">
                  <c:v>694</c:v>
                </c:pt>
                <c:pt idx="40">
                  <c:v>695</c:v>
                </c:pt>
                <c:pt idx="41">
                  <c:v>696</c:v>
                </c:pt>
                <c:pt idx="42">
                  <c:v>697</c:v>
                </c:pt>
                <c:pt idx="43">
                  <c:v>698</c:v>
                </c:pt>
                <c:pt idx="44">
                  <c:v>699</c:v>
                </c:pt>
                <c:pt idx="45">
                  <c:v>700</c:v>
                </c:pt>
                <c:pt idx="46">
                  <c:v>701</c:v>
                </c:pt>
                <c:pt idx="47">
                  <c:v>702</c:v>
                </c:pt>
                <c:pt idx="48">
                  <c:v>703</c:v>
                </c:pt>
                <c:pt idx="49">
                  <c:v>704</c:v>
                </c:pt>
                <c:pt idx="50">
                  <c:v>705</c:v>
                </c:pt>
                <c:pt idx="51">
                  <c:v>706</c:v>
                </c:pt>
                <c:pt idx="52">
                  <c:v>707</c:v>
                </c:pt>
                <c:pt idx="53">
                  <c:v>708</c:v>
                </c:pt>
                <c:pt idx="54">
                  <c:v>709</c:v>
                </c:pt>
                <c:pt idx="55">
                  <c:v>710</c:v>
                </c:pt>
                <c:pt idx="56">
                  <c:v>711</c:v>
                </c:pt>
                <c:pt idx="57">
                  <c:v>712</c:v>
                </c:pt>
                <c:pt idx="58">
                  <c:v>713</c:v>
                </c:pt>
                <c:pt idx="59">
                  <c:v>714</c:v>
                </c:pt>
                <c:pt idx="60">
                  <c:v>715</c:v>
                </c:pt>
                <c:pt idx="61">
                  <c:v>716</c:v>
                </c:pt>
                <c:pt idx="62">
                  <c:v>717</c:v>
                </c:pt>
                <c:pt idx="63">
                  <c:v>718</c:v>
                </c:pt>
                <c:pt idx="64">
                  <c:v>719</c:v>
                </c:pt>
                <c:pt idx="65">
                  <c:v>720</c:v>
                </c:pt>
                <c:pt idx="66">
                  <c:v>721</c:v>
                </c:pt>
                <c:pt idx="67">
                  <c:v>722</c:v>
                </c:pt>
                <c:pt idx="68">
                  <c:v>723</c:v>
                </c:pt>
                <c:pt idx="69">
                  <c:v>724</c:v>
                </c:pt>
                <c:pt idx="70">
                  <c:v>725</c:v>
                </c:pt>
                <c:pt idx="71">
                  <c:v>726</c:v>
                </c:pt>
                <c:pt idx="72">
                  <c:v>727</c:v>
                </c:pt>
                <c:pt idx="73">
                  <c:v>728</c:v>
                </c:pt>
                <c:pt idx="74">
                  <c:v>729</c:v>
                </c:pt>
                <c:pt idx="75">
                  <c:v>730</c:v>
                </c:pt>
                <c:pt idx="76">
                  <c:v>731</c:v>
                </c:pt>
                <c:pt idx="77">
                  <c:v>732</c:v>
                </c:pt>
                <c:pt idx="78">
                  <c:v>733</c:v>
                </c:pt>
                <c:pt idx="79">
                  <c:v>734</c:v>
                </c:pt>
                <c:pt idx="80">
                  <c:v>735</c:v>
                </c:pt>
                <c:pt idx="81">
                  <c:v>736</c:v>
                </c:pt>
                <c:pt idx="82">
                  <c:v>737</c:v>
                </c:pt>
                <c:pt idx="83">
                  <c:v>738</c:v>
                </c:pt>
                <c:pt idx="84">
                  <c:v>739</c:v>
                </c:pt>
                <c:pt idx="85">
                  <c:v>740</c:v>
                </c:pt>
                <c:pt idx="86">
                  <c:v>741</c:v>
                </c:pt>
                <c:pt idx="87">
                  <c:v>742</c:v>
                </c:pt>
                <c:pt idx="88">
                  <c:v>743</c:v>
                </c:pt>
                <c:pt idx="89">
                  <c:v>744</c:v>
                </c:pt>
                <c:pt idx="90">
                  <c:v>745</c:v>
                </c:pt>
                <c:pt idx="91">
                  <c:v>746</c:v>
                </c:pt>
                <c:pt idx="92">
                  <c:v>747</c:v>
                </c:pt>
                <c:pt idx="93">
                  <c:v>748</c:v>
                </c:pt>
                <c:pt idx="94">
                  <c:v>749</c:v>
                </c:pt>
                <c:pt idx="95">
                  <c:v>750</c:v>
                </c:pt>
                <c:pt idx="96">
                  <c:v>751</c:v>
                </c:pt>
                <c:pt idx="97">
                  <c:v>752</c:v>
                </c:pt>
                <c:pt idx="98">
                  <c:v>753</c:v>
                </c:pt>
                <c:pt idx="99">
                  <c:v>754</c:v>
                </c:pt>
                <c:pt idx="100">
                  <c:v>755</c:v>
                </c:pt>
                <c:pt idx="101">
                  <c:v>756</c:v>
                </c:pt>
                <c:pt idx="102">
                  <c:v>757</c:v>
                </c:pt>
                <c:pt idx="103">
                  <c:v>758</c:v>
                </c:pt>
                <c:pt idx="104">
                  <c:v>759</c:v>
                </c:pt>
                <c:pt idx="105">
                  <c:v>760</c:v>
                </c:pt>
                <c:pt idx="106">
                  <c:v>761</c:v>
                </c:pt>
                <c:pt idx="107">
                  <c:v>762</c:v>
                </c:pt>
                <c:pt idx="108">
                  <c:v>763</c:v>
                </c:pt>
                <c:pt idx="109">
                  <c:v>764</c:v>
                </c:pt>
                <c:pt idx="110">
                  <c:v>765</c:v>
                </c:pt>
                <c:pt idx="111">
                  <c:v>766</c:v>
                </c:pt>
                <c:pt idx="112">
                  <c:v>767</c:v>
                </c:pt>
                <c:pt idx="113">
                  <c:v>768</c:v>
                </c:pt>
                <c:pt idx="114">
                  <c:v>769</c:v>
                </c:pt>
                <c:pt idx="115">
                  <c:v>770</c:v>
                </c:pt>
                <c:pt idx="116">
                  <c:v>771</c:v>
                </c:pt>
                <c:pt idx="117">
                  <c:v>772</c:v>
                </c:pt>
                <c:pt idx="118">
                  <c:v>773</c:v>
                </c:pt>
                <c:pt idx="119">
                  <c:v>774</c:v>
                </c:pt>
                <c:pt idx="120">
                  <c:v>775</c:v>
                </c:pt>
                <c:pt idx="121">
                  <c:v>776</c:v>
                </c:pt>
                <c:pt idx="122">
                  <c:v>777</c:v>
                </c:pt>
                <c:pt idx="123">
                  <c:v>778</c:v>
                </c:pt>
                <c:pt idx="124">
                  <c:v>779</c:v>
                </c:pt>
                <c:pt idx="125">
                  <c:v>780</c:v>
                </c:pt>
                <c:pt idx="126">
                  <c:v>781</c:v>
                </c:pt>
                <c:pt idx="127">
                  <c:v>782</c:v>
                </c:pt>
                <c:pt idx="128">
                  <c:v>783</c:v>
                </c:pt>
                <c:pt idx="129">
                  <c:v>784</c:v>
                </c:pt>
                <c:pt idx="130">
                  <c:v>785</c:v>
                </c:pt>
                <c:pt idx="131">
                  <c:v>786</c:v>
                </c:pt>
                <c:pt idx="132">
                  <c:v>787</c:v>
                </c:pt>
                <c:pt idx="133">
                  <c:v>788</c:v>
                </c:pt>
                <c:pt idx="134">
                  <c:v>789</c:v>
                </c:pt>
                <c:pt idx="135">
                  <c:v>790</c:v>
                </c:pt>
                <c:pt idx="136">
                  <c:v>791</c:v>
                </c:pt>
                <c:pt idx="137">
                  <c:v>792</c:v>
                </c:pt>
                <c:pt idx="138">
                  <c:v>793</c:v>
                </c:pt>
                <c:pt idx="139">
                  <c:v>794</c:v>
                </c:pt>
                <c:pt idx="140">
                  <c:v>795</c:v>
                </c:pt>
                <c:pt idx="141">
                  <c:v>796</c:v>
                </c:pt>
                <c:pt idx="142">
                  <c:v>797</c:v>
                </c:pt>
                <c:pt idx="143">
                  <c:v>798</c:v>
                </c:pt>
                <c:pt idx="144">
                  <c:v>799</c:v>
                </c:pt>
                <c:pt idx="145">
                  <c:v>800</c:v>
                </c:pt>
                <c:pt idx="146">
                  <c:v>801</c:v>
                </c:pt>
                <c:pt idx="147">
                  <c:v>802</c:v>
                </c:pt>
                <c:pt idx="148">
                  <c:v>803</c:v>
                </c:pt>
                <c:pt idx="149">
                  <c:v>804</c:v>
                </c:pt>
                <c:pt idx="150">
                  <c:v>805</c:v>
                </c:pt>
                <c:pt idx="151">
                  <c:v>806</c:v>
                </c:pt>
                <c:pt idx="152">
                  <c:v>807</c:v>
                </c:pt>
                <c:pt idx="153">
                  <c:v>808</c:v>
                </c:pt>
                <c:pt idx="154">
                  <c:v>809</c:v>
                </c:pt>
                <c:pt idx="155">
                  <c:v>810</c:v>
                </c:pt>
                <c:pt idx="156">
                  <c:v>811</c:v>
                </c:pt>
                <c:pt idx="157">
                  <c:v>812</c:v>
                </c:pt>
                <c:pt idx="158">
                  <c:v>813</c:v>
                </c:pt>
                <c:pt idx="159">
                  <c:v>814</c:v>
                </c:pt>
                <c:pt idx="160">
                  <c:v>815</c:v>
                </c:pt>
                <c:pt idx="161">
                  <c:v>816</c:v>
                </c:pt>
                <c:pt idx="162">
                  <c:v>817</c:v>
                </c:pt>
                <c:pt idx="163">
                  <c:v>818</c:v>
                </c:pt>
                <c:pt idx="164">
                  <c:v>819</c:v>
                </c:pt>
                <c:pt idx="165">
                  <c:v>820</c:v>
                </c:pt>
                <c:pt idx="166">
                  <c:v>821</c:v>
                </c:pt>
                <c:pt idx="167">
                  <c:v>822</c:v>
                </c:pt>
                <c:pt idx="168">
                  <c:v>823</c:v>
                </c:pt>
                <c:pt idx="169">
                  <c:v>824</c:v>
                </c:pt>
                <c:pt idx="170">
                  <c:v>825</c:v>
                </c:pt>
                <c:pt idx="171">
                  <c:v>826</c:v>
                </c:pt>
                <c:pt idx="172">
                  <c:v>827</c:v>
                </c:pt>
                <c:pt idx="173">
                  <c:v>828</c:v>
                </c:pt>
                <c:pt idx="174">
                  <c:v>829</c:v>
                </c:pt>
                <c:pt idx="175">
                  <c:v>830</c:v>
                </c:pt>
                <c:pt idx="176">
                  <c:v>831</c:v>
                </c:pt>
                <c:pt idx="177">
                  <c:v>832</c:v>
                </c:pt>
                <c:pt idx="178">
                  <c:v>833</c:v>
                </c:pt>
                <c:pt idx="179">
                  <c:v>834</c:v>
                </c:pt>
                <c:pt idx="180">
                  <c:v>835</c:v>
                </c:pt>
                <c:pt idx="181">
                  <c:v>836</c:v>
                </c:pt>
                <c:pt idx="182">
                  <c:v>837</c:v>
                </c:pt>
                <c:pt idx="183">
                  <c:v>838</c:v>
                </c:pt>
                <c:pt idx="184">
                  <c:v>839</c:v>
                </c:pt>
                <c:pt idx="185">
                  <c:v>840</c:v>
                </c:pt>
                <c:pt idx="186">
                  <c:v>841</c:v>
                </c:pt>
                <c:pt idx="187">
                  <c:v>842</c:v>
                </c:pt>
                <c:pt idx="188">
                  <c:v>843</c:v>
                </c:pt>
                <c:pt idx="189">
                  <c:v>844</c:v>
                </c:pt>
                <c:pt idx="190">
                  <c:v>845</c:v>
                </c:pt>
                <c:pt idx="191">
                  <c:v>846</c:v>
                </c:pt>
              </c:numCache>
            </c:numRef>
          </c:xVal>
          <c:yVal>
            <c:numRef>
              <c:f>Graph!$H$657:$H$846</c:f>
              <c:numCache>
                <c:formatCode>General</c:formatCode>
                <c:ptCount val="1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06-41A2-ABF5-1F157589A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71039"/>
        <c:axId val="1911906495"/>
      </c:scatterChart>
      <c:valAx>
        <c:axId val="1906871039"/>
        <c:scaling>
          <c:orientation val="minMax"/>
          <c:max val="846"/>
          <c:min val="655"/>
        </c:scaling>
        <c:delete val="0"/>
        <c:axPos val="b"/>
        <c:numFmt formatCode="General" sourceLinked="1"/>
        <c:majorTickMark val="out"/>
        <c:minorTickMark val="none"/>
        <c:tickLblPos val="nextTo"/>
        <c:crossAx val="1911906495"/>
        <c:crosses val="autoZero"/>
        <c:crossBetween val="midCat"/>
      </c:valAx>
      <c:valAx>
        <c:axId val="19119064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68710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Graph!$D$850:$D$1081</c:f>
              <c:numCache>
                <c:formatCode>General</c:formatCode>
                <c:ptCount val="232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B-4F3D-8F6A-7DA000A640E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Graph!$B$850:$B$1081</c:f>
              <c:numCache>
                <c:formatCode>General</c:formatCode>
                <c:ptCount val="2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DB-4F3D-8F6A-7DA000A640E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Graph!$C$850:$C$1081</c:f>
              <c:numCache>
                <c:formatCode>General</c:formatCode>
                <c:ptCount val="232"/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DB-4F3D-8F6A-7DA000A640E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Graph!$E$850:$E$1081</c:f>
              <c:numCache>
                <c:formatCode>General</c:formatCode>
                <c:ptCount val="232"/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DB-4F3D-8F6A-7DA000A640E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Graph!$G$850:$G$1081</c:f>
              <c:numCache>
                <c:formatCode>General</c:formatCode>
                <c:ptCount val="2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DB-4F3D-8F6A-7DA000A640E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Graph!$A$849:$A$1082</c:f>
              <c:numCache>
                <c:formatCode>General</c:formatCode>
                <c:ptCount val="234"/>
                <c:pt idx="0">
                  <c:v>848</c:v>
                </c:pt>
                <c:pt idx="1">
                  <c:v>849</c:v>
                </c:pt>
                <c:pt idx="2">
                  <c:v>850</c:v>
                </c:pt>
                <c:pt idx="3">
                  <c:v>851</c:v>
                </c:pt>
                <c:pt idx="4">
                  <c:v>852</c:v>
                </c:pt>
                <c:pt idx="5">
                  <c:v>853</c:v>
                </c:pt>
                <c:pt idx="6">
                  <c:v>854</c:v>
                </c:pt>
                <c:pt idx="7">
                  <c:v>855</c:v>
                </c:pt>
                <c:pt idx="8">
                  <c:v>856</c:v>
                </c:pt>
                <c:pt idx="9">
                  <c:v>857</c:v>
                </c:pt>
                <c:pt idx="10">
                  <c:v>858</c:v>
                </c:pt>
                <c:pt idx="11">
                  <c:v>859</c:v>
                </c:pt>
                <c:pt idx="12">
                  <c:v>860</c:v>
                </c:pt>
                <c:pt idx="13">
                  <c:v>861</c:v>
                </c:pt>
                <c:pt idx="14">
                  <c:v>862</c:v>
                </c:pt>
                <c:pt idx="15">
                  <c:v>863</c:v>
                </c:pt>
                <c:pt idx="16">
                  <c:v>864</c:v>
                </c:pt>
                <c:pt idx="17">
                  <c:v>865</c:v>
                </c:pt>
                <c:pt idx="18">
                  <c:v>866</c:v>
                </c:pt>
                <c:pt idx="19">
                  <c:v>867</c:v>
                </c:pt>
                <c:pt idx="20">
                  <c:v>868</c:v>
                </c:pt>
                <c:pt idx="21">
                  <c:v>869</c:v>
                </c:pt>
                <c:pt idx="22">
                  <c:v>870</c:v>
                </c:pt>
                <c:pt idx="23">
                  <c:v>871</c:v>
                </c:pt>
                <c:pt idx="24">
                  <c:v>872</c:v>
                </c:pt>
                <c:pt idx="25">
                  <c:v>873</c:v>
                </c:pt>
                <c:pt idx="26">
                  <c:v>874</c:v>
                </c:pt>
                <c:pt idx="27">
                  <c:v>875</c:v>
                </c:pt>
                <c:pt idx="28">
                  <c:v>876</c:v>
                </c:pt>
                <c:pt idx="29">
                  <c:v>877</c:v>
                </c:pt>
                <c:pt idx="30">
                  <c:v>878</c:v>
                </c:pt>
                <c:pt idx="31">
                  <c:v>879</c:v>
                </c:pt>
                <c:pt idx="32">
                  <c:v>880</c:v>
                </c:pt>
                <c:pt idx="33">
                  <c:v>881</c:v>
                </c:pt>
                <c:pt idx="34">
                  <c:v>882</c:v>
                </c:pt>
                <c:pt idx="35">
                  <c:v>883</c:v>
                </c:pt>
                <c:pt idx="36">
                  <c:v>884</c:v>
                </c:pt>
                <c:pt idx="37">
                  <c:v>885</c:v>
                </c:pt>
                <c:pt idx="38">
                  <c:v>886</c:v>
                </c:pt>
                <c:pt idx="39">
                  <c:v>887</c:v>
                </c:pt>
                <c:pt idx="40">
                  <c:v>888</c:v>
                </c:pt>
                <c:pt idx="41">
                  <c:v>889</c:v>
                </c:pt>
                <c:pt idx="42">
                  <c:v>890</c:v>
                </c:pt>
                <c:pt idx="43">
                  <c:v>891</c:v>
                </c:pt>
                <c:pt idx="44">
                  <c:v>892</c:v>
                </c:pt>
                <c:pt idx="45">
                  <c:v>893</c:v>
                </c:pt>
                <c:pt idx="46">
                  <c:v>894</c:v>
                </c:pt>
                <c:pt idx="47">
                  <c:v>895</c:v>
                </c:pt>
                <c:pt idx="48">
                  <c:v>896</c:v>
                </c:pt>
                <c:pt idx="49">
                  <c:v>897</c:v>
                </c:pt>
                <c:pt idx="50">
                  <c:v>898</c:v>
                </c:pt>
                <c:pt idx="51">
                  <c:v>899</c:v>
                </c:pt>
                <c:pt idx="52">
                  <c:v>900</c:v>
                </c:pt>
                <c:pt idx="53">
                  <c:v>901</c:v>
                </c:pt>
                <c:pt idx="54">
                  <c:v>902</c:v>
                </c:pt>
                <c:pt idx="55">
                  <c:v>903</c:v>
                </c:pt>
                <c:pt idx="56">
                  <c:v>904</c:v>
                </c:pt>
                <c:pt idx="57">
                  <c:v>905</c:v>
                </c:pt>
                <c:pt idx="58">
                  <c:v>906</c:v>
                </c:pt>
                <c:pt idx="59">
                  <c:v>907</c:v>
                </c:pt>
                <c:pt idx="60">
                  <c:v>908</c:v>
                </c:pt>
                <c:pt idx="61">
                  <c:v>909</c:v>
                </c:pt>
                <c:pt idx="62">
                  <c:v>910</c:v>
                </c:pt>
                <c:pt idx="63">
                  <c:v>911</c:v>
                </c:pt>
                <c:pt idx="64">
                  <c:v>912</c:v>
                </c:pt>
                <c:pt idx="65">
                  <c:v>913</c:v>
                </c:pt>
                <c:pt idx="66">
                  <c:v>914</c:v>
                </c:pt>
                <c:pt idx="67">
                  <c:v>915</c:v>
                </c:pt>
                <c:pt idx="68">
                  <c:v>916</c:v>
                </c:pt>
                <c:pt idx="69">
                  <c:v>917</c:v>
                </c:pt>
                <c:pt idx="70">
                  <c:v>918</c:v>
                </c:pt>
                <c:pt idx="71">
                  <c:v>919</c:v>
                </c:pt>
                <c:pt idx="72">
                  <c:v>920</c:v>
                </c:pt>
                <c:pt idx="73">
                  <c:v>921</c:v>
                </c:pt>
                <c:pt idx="74">
                  <c:v>922</c:v>
                </c:pt>
                <c:pt idx="75">
                  <c:v>923</c:v>
                </c:pt>
                <c:pt idx="76">
                  <c:v>924</c:v>
                </c:pt>
                <c:pt idx="77">
                  <c:v>925</c:v>
                </c:pt>
                <c:pt idx="78">
                  <c:v>926</c:v>
                </c:pt>
                <c:pt idx="79">
                  <c:v>927</c:v>
                </c:pt>
                <c:pt idx="80">
                  <c:v>928</c:v>
                </c:pt>
                <c:pt idx="81">
                  <c:v>929</c:v>
                </c:pt>
                <c:pt idx="82">
                  <c:v>930</c:v>
                </c:pt>
                <c:pt idx="83">
                  <c:v>931</c:v>
                </c:pt>
                <c:pt idx="84">
                  <c:v>932</c:v>
                </c:pt>
                <c:pt idx="85">
                  <c:v>933</c:v>
                </c:pt>
                <c:pt idx="86">
                  <c:v>934</c:v>
                </c:pt>
                <c:pt idx="87">
                  <c:v>935</c:v>
                </c:pt>
                <c:pt idx="88">
                  <c:v>936</c:v>
                </c:pt>
                <c:pt idx="89">
                  <c:v>937</c:v>
                </c:pt>
                <c:pt idx="90">
                  <c:v>938</c:v>
                </c:pt>
                <c:pt idx="91">
                  <c:v>939</c:v>
                </c:pt>
                <c:pt idx="92">
                  <c:v>940</c:v>
                </c:pt>
                <c:pt idx="93">
                  <c:v>941</c:v>
                </c:pt>
                <c:pt idx="94">
                  <c:v>942</c:v>
                </c:pt>
                <c:pt idx="95">
                  <c:v>943</c:v>
                </c:pt>
                <c:pt idx="96">
                  <c:v>944</c:v>
                </c:pt>
                <c:pt idx="97">
                  <c:v>945</c:v>
                </c:pt>
                <c:pt idx="98">
                  <c:v>946</c:v>
                </c:pt>
                <c:pt idx="99">
                  <c:v>947</c:v>
                </c:pt>
                <c:pt idx="100">
                  <c:v>948</c:v>
                </c:pt>
                <c:pt idx="101">
                  <c:v>949</c:v>
                </c:pt>
                <c:pt idx="102">
                  <c:v>950</c:v>
                </c:pt>
                <c:pt idx="103">
                  <c:v>951</c:v>
                </c:pt>
                <c:pt idx="104">
                  <c:v>952</c:v>
                </c:pt>
                <c:pt idx="105">
                  <c:v>953</c:v>
                </c:pt>
                <c:pt idx="106">
                  <c:v>954</c:v>
                </c:pt>
                <c:pt idx="107">
                  <c:v>955</c:v>
                </c:pt>
                <c:pt idx="108">
                  <c:v>956</c:v>
                </c:pt>
                <c:pt idx="109">
                  <c:v>957</c:v>
                </c:pt>
                <c:pt idx="110">
                  <c:v>958</c:v>
                </c:pt>
                <c:pt idx="111">
                  <c:v>959</c:v>
                </c:pt>
                <c:pt idx="112">
                  <c:v>960</c:v>
                </c:pt>
                <c:pt idx="113">
                  <c:v>961</c:v>
                </c:pt>
                <c:pt idx="114">
                  <c:v>962</c:v>
                </c:pt>
                <c:pt idx="115">
                  <c:v>963</c:v>
                </c:pt>
                <c:pt idx="116">
                  <c:v>964</c:v>
                </c:pt>
                <c:pt idx="117">
                  <c:v>965</c:v>
                </c:pt>
                <c:pt idx="118">
                  <c:v>966</c:v>
                </c:pt>
                <c:pt idx="119">
                  <c:v>967</c:v>
                </c:pt>
                <c:pt idx="120">
                  <c:v>968</c:v>
                </c:pt>
                <c:pt idx="121">
                  <c:v>969</c:v>
                </c:pt>
                <c:pt idx="122">
                  <c:v>970</c:v>
                </c:pt>
                <c:pt idx="123">
                  <c:v>971</c:v>
                </c:pt>
                <c:pt idx="124">
                  <c:v>972</c:v>
                </c:pt>
                <c:pt idx="125">
                  <c:v>973</c:v>
                </c:pt>
                <c:pt idx="126">
                  <c:v>974</c:v>
                </c:pt>
                <c:pt idx="127">
                  <c:v>975</c:v>
                </c:pt>
                <c:pt idx="128">
                  <c:v>976</c:v>
                </c:pt>
                <c:pt idx="129">
                  <c:v>977</c:v>
                </c:pt>
                <c:pt idx="130">
                  <c:v>978</c:v>
                </c:pt>
                <c:pt idx="131">
                  <c:v>979</c:v>
                </c:pt>
                <c:pt idx="132">
                  <c:v>980</c:v>
                </c:pt>
                <c:pt idx="133">
                  <c:v>981</c:v>
                </c:pt>
                <c:pt idx="134">
                  <c:v>982</c:v>
                </c:pt>
                <c:pt idx="135">
                  <c:v>983</c:v>
                </c:pt>
                <c:pt idx="136">
                  <c:v>984</c:v>
                </c:pt>
                <c:pt idx="137">
                  <c:v>985</c:v>
                </c:pt>
                <c:pt idx="138">
                  <c:v>986</c:v>
                </c:pt>
                <c:pt idx="139">
                  <c:v>987</c:v>
                </c:pt>
                <c:pt idx="140">
                  <c:v>988</c:v>
                </c:pt>
                <c:pt idx="141">
                  <c:v>989</c:v>
                </c:pt>
                <c:pt idx="142">
                  <c:v>990</c:v>
                </c:pt>
                <c:pt idx="143">
                  <c:v>991</c:v>
                </c:pt>
                <c:pt idx="144">
                  <c:v>992</c:v>
                </c:pt>
                <c:pt idx="145">
                  <c:v>993</c:v>
                </c:pt>
                <c:pt idx="146">
                  <c:v>994</c:v>
                </c:pt>
                <c:pt idx="147">
                  <c:v>995</c:v>
                </c:pt>
                <c:pt idx="148">
                  <c:v>996</c:v>
                </c:pt>
                <c:pt idx="149">
                  <c:v>997</c:v>
                </c:pt>
                <c:pt idx="150">
                  <c:v>998</c:v>
                </c:pt>
                <c:pt idx="151">
                  <c:v>999</c:v>
                </c:pt>
                <c:pt idx="152">
                  <c:v>1000</c:v>
                </c:pt>
                <c:pt idx="153">
                  <c:v>1001</c:v>
                </c:pt>
                <c:pt idx="154">
                  <c:v>1002</c:v>
                </c:pt>
                <c:pt idx="155">
                  <c:v>1003</c:v>
                </c:pt>
                <c:pt idx="156">
                  <c:v>1004</c:v>
                </c:pt>
                <c:pt idx="157">
                  <c:v>1005</c:v>
                </c:pt>
                <c:pt idx="158">
                  <c:v>1006</c:v>
                </c:pt>
                <c:pt idx="159">
                  <c:v>1007</c:v>
                </c:pt>
                <c:pt idx="160">
                  <c:v>1008</c:v>
                </c:pt>
                <c:pt idx="161">
                  <c:v>1009</c:v>
                </c:pt>
                <c:pt idx="162">
                  <c:v>1010</c:v>
                </c:pt>
                <c:pt idx="163">
                  <c:v>1011</c:v>
                </c:pt>
                <c:pt idx="164">
                  <c:v>1012</c:v>
                </c:pt>
                <c:pt idx="165">
                  <c:v>1013</c:v>
                </c:pt>
                <c:pt idx="166">
                  <c:v>1014</c:v>
                </c:pt>
                <c:pt idx="167">
                  <c:v>1015</c:v>
                </c:pt>
                <c:pt idx="168">
                  <c:v>1016</c:v>
                </c:pt>
                <c:pt idx="169">
                  <c:v>1017</c:v>
                </c:pt>
                <c:pt idx="170">
                  <c:v>1018</c:v>
                </c:pt>
                <c:pt idx="171">
                  <c:v>1019</c:v>
                </c:pt>
                <c:pt idx="172">
                  <c:v>1020</c:v>
                </c:pt>
                <c:pt idx="173">
                  <c:v>1021</c:v>
                </c:pt>
                <c:pt idx="174">
                  <c:v>1022</c:v>
                </c:pt>
                <c:pt idx="175">
                  <c:v>1023</c:v>
                </c:pt>
                <c:pt idx="176">
                  <c:v>1024</c:v>
                </c:pt>
                <c:pt idx="177">
                  <c:v>1025</c:v>
                </c:pt>
                <c:pt idx="178">
                  <c:v>1026</c:v>
                </c:pt>
                <c:pt idx="179">
                  <c:v>1027</c:v>
                </c:pt>
                <c:pt idx="180">
                  <c:v>1028</c:v>
                </c:pt>
                <c:pt idx="181">
                  <c:v>1029</c:v>
                </c:pt>
                <c:pt idx="182">
                  <c:v>1030</c:v>
                </c:pt>
                <c:pt idx="183">
                  <c:v>1031</c:v>
                </c:pt>
                <c:pt idx="184">
                  <c:v>1032</c:v>
                </c:pt>
                <c:pt idx="185">
                  <c:v>1033</c:v>
                </c:pt>
                <c:pt idx="186">
                  <c:v>1034</c:v>
                </c:pt>
                <c:pt idx="187">
                  <c:v>1035</c:v>
                </c:pt>
                <c:pt idx="188">
                  <c:v>1036</c:v>
                </c:pt>
                <c:pt idx="189">
                  <c:v>1037</c:v>
                </c:pt>
                <c:pt idx="190">
                  <c:v>1038</c:v>
                </c:pt>
                <c:pt idx="191">
                  <c:v>1039</c:v>
                </c:pt>
                <c:pt idx="192">
                  <c:v>1040</c:v>
                </c:pt>
                <c:pt idx="193">
                  <c:v>1041</c:v>
                </c:pt>
                <c:pt idx="194">
                  <c:v>1042</c:v>
                </c:pt>
                <c:pt idx="195">
                  <c:v>1043</c:v>
                </c:pt>
                <c:pt idx="196">
                  <c:v>1044</c:v>
                </c:pt>
                <c:pt idx="197">
                  <c:v>1045</c:v>
                </c:pt>
                <c:pt idx="198">
                  <c:v>1046</c:v>
                </c:pt>
                <c:pt idx="199">
                  <c:v>1047</c:v>
                </c:pt>
                <c:pt idx="200">
                  <c:v>1048</c:v>
                </c:pt>
                <c:pt idx="201">
                  <c:v>1049</c:v>
                </c:pt>
                <c:pt idx="202">
                  <c:v>1050</c:v>
                </c:pt>
                <c:pt idx="203">
                  <c:v>1051</c:v>
                </c:pt>
                <c:pt idx="204">
                  <c:v>1052</c:v>
                </c:pt>
                <c:pt idx="205">
                  <c:v>1053</c:v>
                </c:pt>
                <c:pt idx="206">
                  <c:v>1054</c:v>
                </c:pt>
                <c:pt idx="207">
                  <c:v>1055</c:v>
                </c:pt>
                <c:pt idx="208">
                  <c:v>1056</c:v>
                </c:pt>
                <c:pt idx="209">
                  <c:v>1057</c:v>
                </c:pt>
                <c:pt idx="210">
                  <c:v>1058</c:v>
                </c:pt>
                <c:pt idx="211">
                  <c:v>1059</c:v>
                </c:pt>
                <c:pt idx="212">
                  <c:v>1060</c:v>
                </c:pt>
                <c:pt idx="213">
                  <c:v>1061</c:v>
                </c:pt>
                <c:pt idx="214">
                  <c:v>1062</c:v>
                </c:pt>
                <c:pt idx="215">
                  <c:v>1063</c:v>
                </c:pt>
                <c:pt idx="216">
                  <c:v>1064</c:v>
                </c:pt>
                <c:pt idx="217">
                  <c:v>1065</c:v>
                </c:pt>
                <c:pt idx="218">
                  <c:v>1066</c:v>
                </c:pt>
                <c:pt idx="219">
                  <c:v>1067</c:v>
                </c:pt>
                <c:pt idx="220">
                  <c:v>1068</c:v>
                </c:pt>
                <c:pt idx="221">
                  <c:v>1069</c:v>
                </c:pt>
                <c:pt idx="222">
                  <c:v>1070</c:v>
                </c:pt>
                <c:pt idx="223">
                  <c:v>1071</c:v>
                </c:pt>
                <c:pt idx="224">
                  <c:v>1072</c:v>
                </c:pt>
                <c:pt idx="225">
                  <c:v>1073</c:v>
                </c:pt>
                <c:pt idx="226">
                  <c:v>1074</c:v>
                </c:pt>
                <c:pt idx="227">
                  <c:v>1075</c:v>
                </c:pt>
                <c:pt idx="228">
                  <c:v>1076</c:v>
                </c:pt>
                <c:pt idx="229">
                  <c:v>1077</c:v>
                </c:pt>
                <c:pt idx="230">
                  <c:v>1078</c:v>
                </c:pt>
                <c:pt idx="231">
                  <c:v>1079</c:v>
                </c:pt>
                <c:pt idx="232">
                  <c:v>1080</c:v>
                </c:pt>
                <c:pt idx="233">
                  <c:v>1081</c:v>
                </c:pt>
              </c:numCache>
            </c:numRef>
          </c:xVal>
          <c:yVal>
            <c:numRef>
              <c:f>Graph!$H$850:$H$1081</c:f>
              <c:numCache>
                <c:formatCode>General</c:formatCode>
                <c:ptCount val="23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DB-4F3D-8F6A-7DA000A64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44559"/>
        <c:axId val="1905543599"/>
      </c:scatterChart>
      <c:valAx>
        <c:axId val="1905544559"/>
        <c:scaling>
          <c:orientation val="minMax"/>
          <c:max val="1081"/>
          <c:min val="848"/>
        </c:scaling>
        <c:delete val="0"/>
        <c:axPos val="b"/>
        <c:numFmt formatCode="General" sourceLinked="1"/>
        <c:majorTickMark val="out"/>
        <c:minorTickMark val="none"/>
        <c:tickLblPos val="nextTo"/>
        <c:crossAx val="1905543599"/>
        <c:crosses val="autoZero"/>
        <c:crossBetween val="midCat"/>
      </c:valAx>
      <c:valAx>
        <c:axId val="1905543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55445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6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Graph!$D$1085:$D$1275</c:f>
              <c:numCache>
                <c:formatCode>General</c:formatCode>
                <c:ptCount val="191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9-4A95-9730-5B89195CD2E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Graph!$B$1085:$B$1275</c:f>
              <c:numCache>
                <c:formatCode>General</c:formatCode>
                <c:ptCount val="191"/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9-4A95-9730-5B89195CD2E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Graph!$C$1085:$C$1275</c:f>
              <c:numCache>
                <c:formatCode>General</c:formatCode>
                <c:ptCount val="1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9-4A95-9730-5B89195CD2E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Graph!$E$1085:$E$1275</c:f>
              <c:numCache>
                <c:formatCode>General</c:formatCode>
                <c:ptCount val="191"/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9-4A95-9730-5B89195CD2E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Graph!$G$1085:$G$1275</c:f>
              <c:numCache>
                <c:formatCode>General</c:formatCode>
                <c:ptCount val="1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9-4A95-9730-5B89195CD2E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Graph!$A$1084:$A$1276</c:f>
              <c:numCache>
                <c:formatCode>General</c:formatCode>
                <c:ptCount val="193"/>
                <c:pt idx="0">
                  <c:v>1083</c:v>
                </c:pt>
                <c:pt idx="1">
                  <c:v>1084</c:v>
                </c:pt>
                <c:pt idx="2">
                  <c:v>1085</c:v>
                </c:pt>
                <c:pt idx="3">
                  <c:v>1086</c:v>
                </c:pt>
                <c:pt idx="4">
                  <c:v>1087</c:v>
                </c:pt>
                <c:pt idx="5">
                  <c:v>1088</c:v>
                </c:pt>
                <c:pt idx="6">
                  <c:v>1089</c:v>
                </c:pt>
                <c:pt idx="7">
                  <c:v>1090</c:v>
                </c:pt>
                <c:pt idx="8">
                  <c:v>1091</c:v>
                </c:pt>
                <c:pt idx="9">
                  <c:v>1092</c:v>
                </c:pt>
                <c:pt idx="10">
                  <c:v>1093</c:v>
                </c:pt>
                <c:pt idx="11">
                  <c:v>1094</c:v>
                </c:pt>
                <c:pt idx="12">
                  <c:v>1095</c:v>
                </c:pt>
                <c:pt idx="13">
                  <c:v>1096</c:v>
                </c:pt>
                <c:pt idx="14">
                  <c:v>1097</c:v>
                </c:pt>
                <c:pt idx="15">
                  <c:v>1098</c:v>
                </c:pt>
                <c:pt idx="16">
                  <c:v>1099</c:v>
                </c:pt>
                <c:pt idx="17">
                  <c:v>1100</c:v>
                </c:pt>
                <c:pt idx="18">
                  <c:v>1101</c:v>
                </c:pt>
                <c:pt idx="19">
                  <c:v>1102</c:v>
                </c:pt>
                <c:pt idx="20">
                  <c:v>1103</c:v>
                </c:pt>
                <c:pt idx="21">
                  <c:v>1104</c:v>
                </c:pt>
                <c:pt idx="22">
                  <c:v>1105</c:v>
                </c:pt>
                <c:pt idx="23">
                  <c:v>1106</c:v>
                </c:pt>
                <c:pt idx="24">
                  <c:v>1107</c:v>
                </c:pt>
                <c:pt idx="25">
                  <c:v>1108</c:v>
                </c:pt>
                <c:pt idx="26">
                  <c:v>1109</c:v>
                </c:pt>
                <c:pt idx="27">
                  <c:v>1110</c:v>
                </c:pt>
                <c:pt idx="28">
                  <c:v>1111</c:v>
                </c:pt>
                <c:pt idx="29">
                  <c:v>1112</c:v>
                </c:pt>
                <c:pt idx="30">
                  <c:v>1113</c:v>
                </c:pt>
                <c:pt idx="31">
                  <c:v>1114</c:v>
                </c:pt>
                <c:pt idx="32">
                  <c:v>1115</c:v>
                </c:pt>
                <c:pt idx="33">
                  <c:v>1116</c:v>
                </c:pt>
                <c:pt idx="34">
                  <c:v>1117</c:v>
                </c:pt>
                <c:pt idx="35">
                  <c:v>1118</c:v>
                </c:pt>
                <c:pt idx="36">
                  <c:v>1119</c:v>
                </c:pt>
                <c:pt idx="37">
                  <c:v>1120</c:v>
                </c:pt>
                <c:pt idx="38">
                  <c:v>1121</c:v>
                </c:pt>
                <c:pt idx="39">
                  <c:v>1122</c:v>
                </c:pt>
                <c:pt idx="40">
                  <c:v>1123</c:v>
                </c:pt>
                <c:pt idx="41">
                  <c:v>1124</c:v>
                </c:pt>
                <c:pt idx="42">
                  <c:v>1125</c:v>
                </c:pt>
                <c:pt idx="43">
                  <c:v>1126</c:v>
                </c:pt>
                <c:pt idx="44">
                  <c:v>1127</c:v>
                </c:pt>
                <c:pt idx="45">
                  <c:v>1128</c:v>
                </c:pt>
                <c:pt idx="46">
                  <c:v>1129</c:v>
                </c:pt>
                <c:pt idx="47">
                  <c:v>1130</c:v>
                </c:pt>
                <c:pt idx="48">
                  <c:v>1131</c:v>
                </c:pt>
                <c:pt idx="49">
                  <c:v>1132</c:v>
                </c:pt>
                <c:pt idx="50">
                  <c:v>1133</c:v>
                </c:pt>
                <c:pt idx="51">
                  <c:v>1134</c:v>
                </c:pt>
                <c:pt idx="52">
                  <c:v>1135</c:v>
                </c:pt>
                <c:pt idx="53">
                  <c:v>1136</c:v>
                </c:pt>
                <c:pt idx="54">
                  <c:v>1137</c:v>
                </c:pt>
                <c:pt idx="55">
                  <c:v>1138</c:v>
                </c:pt>
                <c:pt idx="56">
                  <c:v>1139</c:v>
                </c:pt>
                <c:pt idx="57">
                  <c:v>1140</c:v>
                </c:pt>
                <c:pt idx="58">
                  <c:v>1141</c:v>
                </c:pt>
                <c:pt idx="59">
                  <c:v>1142</c:v>
                </c:pt>
                <c:pt idx="60">
                  <c:v>1143</c:v>
                </c:pt>
                <c:pt idx="61">
                  <c:v>1144</c:v>
                </c:pt>
                <c:pt idx="62">
                  <c:v>1145</c:v>
                </c:pt>
                <c:pt idx="63">
                  <c:v>1146</c:v>
                </c:pt>
                <c:pt idx="64">
                  <c:v>1147</c:v>
                </c:pt>
                <c:pt idx="65">
                  <c:v>1148</c:v>
                </c:pt>
                <c:pt idx="66">
                  <c:v>1149</c:v>
                </c:pt>
                <c:pt idx="67">
                  <c:v>1150</c:v>
                </c:pt>
                <c:pt idx="68">
                  <c:v>1151</c:v>
                </c:pt>
                <c:pt idx="69">
                  <c:v>1152</c:v>
                </c:pt>
                <c:pt idx="70">
                  <c:v>1153</c:v>
                </c:pt>
                <c:pt idx="71">
                  <c:v>1154</c:v>
                </c:pt>
                <c:pt idx="72">
                  <c:v>1155</c:v>
                </c:pt>
                <c:pt idx="73">
                  <c:v>1156</c:v>
                </c:pt>
                <c:pt idx="74">
                  <c:v>1157</c:v>
                </c:pt>
                <c:pt idx="75">
                  <c:v>1158</c:v>
                </c:pt>
                <c:pt idx="76">
                  <c:v>1159</c:v>
                </c:pt>
                <c:pt idx="77">
                  <c:v>1160</c:v>
                </c:pt>
                <c:pt idx="78">
                  <c:v>1161</c:v>
                </c:pt>
                <c:pt idx="79">
                  <c:v>1162</c:v>
                </c:pt>
                <c:pt idx="80">
                  <c:v>1163</c:v>
                </c:pt>
                <c:pt idx="81">
                  <c:v>1164</c:v>
                </c:pt>
                <c:pt idx="82">
                  <c:v>1165</c:v>
                </c:pt>
                <c:pt idx="83">
                  <c:v>1166</c:v>
                </c:pt>
                <c:pt idx="84">
                  <c:v>1167</c:v>
                </c:pt>
                <c:pt idx="85">
                  <c:v>1168</c:v>
                </c:pt>
                <c:pt idx="86">
                  <c:v>1169</c:v>
                </c:pt>
                <c:pt idx="87">
                  <c:v>1170</c:v>
                </c:pt>
                <c:pt idx="88">
                  <c:v>1171</c:v>
                </c:pt>
                <c:pt idx="89">
                  <c:v>1172</c:v>
                </c:pt>
                <c:pt idx="90">
                  <c:v>1173</c:v>
                </c:pt>
                <c:pt idx="91">
                  <c:v>1174</c:v>
                </c:pt>
                <c:pt idx="92">
                  <c:v>1175</c:v>
                </c:pt>
                <c:pt idx="93">
                  <c:v>1176</c:v>
                </c:pt>
                <c:pt idx="94">
                  <c:v>1177</c:v>
                </c:pt>
                <c:pt idx="95">
                  <c:v>1178</c:v>
                </c:pt>
                <c:pt idx="96">
                  <c:v>1179</c:v>
                </c:pt>
                <c:pt idx="97">
                  <c:v>1180</c:v>
                </c:pt>
                <c:pt idx="98">
                  <c:v>1181</c:v>
                </c:pt>
                <c:pt idx="99">
                  <c:v>1182</c:v>
                </c:pt>
                <c:pt idx="100">
                  <c:v>1183</c:v>
                </c:pt>
                <c:pt idx="101">
                  <c:v>1184</c:v>
                </c:pt>
                <c:pt idx="102">
                  <c:v>1185</c:v>
                </c:pt>
                <c:pt idx="103">
                  <c:v>1186</c:v>
                </c:pt>
                <c:pt idx="104">
                  <c:v>1187</c:v>
                </c:pt>
                <c:pt idx="105">
                  <c:v>1188</c:v>
                </c:pt>
                <c:pt idx="106">
                  <c:v>1189</c:v>
                </c:pt>
                <c:pt idx="107">
                  <c:v>1190</c:v>
                </c:pt>
                <c:pt idx="108">
                  <c:v>1191</c:v>
                </c:pt>
                <c:pt idx="109">
                  <c:v>1192</c:v>
                </c:pt>
                <c:pt idx="110">
                  <c:v>1193</c:v>
                </c:pt>
                <c:pt idx="111">
                  <c:v>1194</c:v>
                </c:pt>
                <c:pt idx="112">
                  <c:v>1195</c:v>
                </c:pt>
                <c:pt idx="113">
                  <c:v>1196</c:v>
                </c:pt>
                <c:pt idx="114">
                  <c:v>1197</c:v>
                </c:pt>
                <c:pt idx="115">
                  <c:v>1198</c:v>
                </c:pt>
                <c:pt idx="116">
                  <c:v>1199</c:v>
                </c:pt>
                <c:pt idx="117">
                  <c:v>1200</c:v>
                </c:pt>
                <c:pt idx="118">
                  <c:v>1201</c:v>
                </c:pt>
                <c:pt idx="119">
                  <c:v>1202</c:v>
                </c:pt>
                <c:pt idx="120">
                  <c:v>1203</c:v>
                </c:pt>
                <c:pt idx="121">
                  <c:v>1204</c:v>
                </c:pt>
                <c:pt idx="122">
                  <c:v>1205</c:v>
                </c:pt>
                <c:pt idx="123">
                  <c:v>1206</c:v>
                </c:pt>
                <c:pt idx="124">
                  <c:v>1207</c:v>
                </c:pt>
                <c:pt idx="125">
                  <c:v>1208</c:v>
                </c:pt>
                <c:pt idx="126">
                  <c:v>1209</c:v>
                </c:pt>
                <c:pt idx="127">
                  <c:v>1210</c:v>
                </c:pt>
                <c:pt idx="128">
                  <c:v>1211</c:v>
                </c:pt>
                <c:pt idx="129">
                  <c:v>1212</c:v>
                </c:pt>
                <c:pt idx="130">
                  <c:v>1213</c:v>
                </c:pt>
                <c:pt idx="131">
                  <c:v>1214</c:v>
                </c:pt>
                <c:pt idx="132">
                  <c:v>1215</c:v>
                </c:pt>
                <c:pt idx="133">
                  <c:v>1216</c:v>
                </c:pt>
                <c:pt idx="134">
                  <c:v>1217</c:v>
                </c:pt>
                <c:pt idx="135">
                  <c:v>1218</c:v>
                </c:pt>
                <c:pt idx="136">
                  <c:v>1219</c:v>
                </c:pt>
                <c:pt idx="137">
                  <c:v>1220</c:v>
                </c:pt>
                <c:pt idx="138">
                  <c:v>1221</c:v>
                </c:pt>
                <c:pt idx="139">
                  <c:v>1222</c:v>
                </c:pt>
                <c:pt idx="140">
                  <c:v>1223</c:v>
                </c:pt>
                <c:pt idx="141">
                  <c:v>1224</c:v>
                </c:pt>
                <c:pt idx="142">
                  <c:v>1225</c:v>
                </c:pt>
                <c:pt idx="143">
                  <c:v>1226</c:v>
                </c:pt>
                <c:pt idx="144">
                  <c:v>1227</c:v>
                </c:pt>
                <c:pt idx="145">
                  <c:v>1228</c:v>
                </c:pt>
                <c:pt idx="146">
                  <c:v>1229</c:v>
                </c:pt>
                <c:pt idx="147">
                  <c:v>1230</c:v>
                </c:pt>
                <c:pt idx="148">
                  <c:v>1231</c:v>
                </c:pt>
                <c:pt idx="149">
                  <c:v>1232</c:v>
                </c:pt>
                <c:pt idx="150">
                  <c:v>1233</c:v>
                </c:pt>
                <c:pt idx="151">
                  <c:v>1234</c:v>
                </c:pt>
                <c:pt idx="152">
                  <c:v>1235</c:v>
                </c:pt>
                <c:pt idx="153">
                  <c:v>1236</c:v>
                </c:pt>
                <c:pt idx="154">
                  <c:v>1237</c:v>
                </c:pt>
                <c:pt idx="155">
                  <c:v>1238</c:v>
                </c:pt>
                <c:pt idx="156">
                  <c:v>1239</c:v>
                </c:pt>
                <c:pt idx="157">
                  <c:v>1240</c:v>
                </c:pt>
                <c:pt idx="158">
                  <c:v>1241</c:v>
                </c:pt>
                <c:pt idx="159">
                  <c:v>1242</c:v>
                </c:pt>
                <c:pt idx="160">
                  <c:v>1243</c:v>
                </c:pt>
                <c:pt idx="161">
                  <c:v>1244</c:v>
                </c:pt>
                <c:pt idx="162">
                  <c:v>1245</c:v>
                </c:pt>
                <c:pt idx="163">
                  <c:v>1246</c:v>
                </c:pt>
                <c:pt idx="164">
                  <c:v>1247</c:v>
                </c:pt>
                <c:pt idx="165">
                  <c:v>1248</c:v>
                </c:pt>
                <c:pt idx="166">
                  <c:v>1249</c:v>
                </c:pt>
                <c:pt idx="167">
                  <c:v>1250</c:v>
                </c:pt>
                <c:pt idx="168">
                  <c:v>1251</c:v>
                </c:pt>
                <c:pt idx="169">
                  <c:v>1252</c:v>
                </c:pt>
                <c:pt idx="170">
                  <c:v>1253</c:v>
                </c:pt>
                <c:pt idx="171">
                  <c:v>1254</c:v>
                </c:pt>
                <c:pt idx="172">
                  <c:v>1255</c:v>
                </c:pt>
                <c:pt idx="173">
                  <c:v>1256</c:v>
                </c:pt>
                <c:pt idx="174">
                  <c:v>1257</c:v>
                </c:pt>
                <c:pt idx="175">
                  <c:v>1258</c:v>
                </c:pt>
                <c:pt idx="176">
                  <c:v>1259</c:v>
                </c:pt>
                <c:pt idx="177">
                  <c:v>1260</c:v>
                </c:pt>
                <c:pt idx="178">
                  <c:v>1261</c:v>
                </c:pt>
                <c:pt idx="179">
                  <c:v>1262</c:v>
                </c:pt>
                <c:pt idx="180">
                  <c:v>1263</c:v>
                </c:pt>
                <c:pt idx="181">
                  <c:v>1264</c:v>
                </c:pt>
                <c:pt idx="182">
                  <c:v>1265</c:v>
                </c:pt>
                <c:pt idx="183">
                  <c:v>1266</c:v>
                </c:pt>
                <c:pt idx="184">
                  <c:v>1267</c:v>
                </c:pt>
                <c:pt idx="185">
                  <c:v>1268</c:v>
                </c:pt>
                <c:pt idx="186">
                  <c:v>1269</c:v>
                </c:pt>
                <c:pt idx="187">
                  <c:v>1270</c:v>
                </c:pt>
                <c:pt idx="188">
                  <c:v>1271</c:v>
                </c:pt>
                <c:pt idx="189">
                  <c:v>1272</c:v>
                </c:pt>
                <c:pt idx="190">
                  <c:v>1273</c:v>
                </c:pt>
                <c:pt idx="191">
                  <c:v>1274</c:v>
                </c:pt>
                <c:pt idx="192">
                  <c:v>1275</c:v>
                </c:pt>
              </c:numCache>
            </c:numRef>
          </c:xVal>
          <c:yVal>
            <c:numRef>
              <c:f>Graph!$H$1085:$H$1275</c:f>
              <c:numCache>
                <c:formatCode>General</c:formatCode>
                <c:ptCount val="1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9-4A95-9730-5B89195CD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63615"/>
        <c:axId val="1908463135"/>
      </c:scatterChart>
      <c:valAx>
        <c:axId val="1908463615"/>
        <c:scaling>
          <c:orientation val="minMax"/>
          <c:max val="1275"/>
          <c:min val="1083"/>
        </c:scaling>
        <c:delete val="0"/>
        <c:axPos val="b"/>
        <c:numFmt formatCode="General" sourceLinked="1"/>
        <c:majorTickMark val="out"/>
        <c:minorTickMark val="none"/>
        <c:tickLblPos val="nextTo"/>
        <c:crossAx val="1908463135"/>
        <c:crosses val="autoZero"/>
        <c:crossBetween val="midCat"/>
      </c:valAx>
      <c:valAx>
        <c:axId val="1908463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084636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7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Graph!$D$1279:$D$1474</c:f>
              <c:numCache>
                <c:formatCode>General</c:formatCode>
                <c:ptCount val="196"/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E-4D53-ACFB-C4D03219D9F8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Graph!$B$1279:$B$1474</c:f>
              <c:numCache>
                <c:formatCode>General</c:formatCode>
                <c:ptCount val="1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E-4D53-ACFB-C4D03219D9F8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Graph!$C$1279:$C$1474</c:f>
              <c:numCache>
                <c:formatCode>General</c:formatCode>
                <c:ptCount val="196"/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4">
                  <c:v>2</c:v>
                </c:pt>
                <c:pt idx="19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E-4D53-ACFB-C4D03219D9F8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Graph!$E$1279:$E$1474</c:f>
              <c:numCache>
                <c:formatCode>General</c:formatCode>
                <c:ptCount val="196"/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E-4D53-ACFB-C4D03219D9F8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Graph!$G$1279:$G$1474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8E-4D53-ACFB-C4D03219D9F8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Graph!$A$1278:$A$1475</c:f>
              <c:numCache>
                <c:formatCode>General</c:formatCode>
                <c:ptCount val="198"/>
                <c:pt idx="0">
                  <c:v>1277</c:v>
                </c:pt>
                <c:pt idx="1">
                  <c:v>1278</c:v>
                </c:pt>
                <c:pt idx="2">
                  <c:v>1279</c:v>
                </c:pt>
                <c:pt idx="3">
                  <c:v>1280</c:v>
                </c:pt>
                <c:pt idx="4">
                  <c:v>1281</c:v>
                </c:pt>
                <c:pt idx="5">
                  <c:v>1282</c:v>
                </c:pt>
                <c:pt idx="6">
                  <c:v>1283</c:v>
                </c:pt>
                <c:pt idx="7">
                  <c:v>1284</c:v>
                </c:pt>
                <c:pt idx="8">
                  <c:v>1285</c:v>
                </c:pt>
                <c:pt idx="9">
                  <c:v>1286</c:v>
                </c:pt>
                <c:pt idx="10">
                  <c:v>1287</c:v>
                </c:pt>
                <c:pt idx="11">
                  <c:v>1288</c:v>
                </c:pt>
                <c:pt idx="12">
                  <c:v>1289</c:v>
                </c:pt>
                <c:pt idx="13">
                  <c:v>1290</c:v>
                </c:pt>
                <c:pt idx="14">
                  <c:v>1291</c:v>
                </c:pt>
                <c:pt idx="15">
                  <c:v>1292</c:v>
                </c:pt>
                <c:pt idx="16">
                  <c:v>1293</c:v>
                </c:pt>
                <c:pt idx="17">
                  <c:v>1294</c:v>
                </c:pt>
                <c:pt idx="18">
                  <c:v>1295</c:v>
                </c:pt>
                <c:pt idx="19">
                  <c:v>1296</c:v>
                </c:pt>
                <c:pt idx="20">
                  <c:v>1297</c:v>
                </c:pt>
                <c:pt idx="21">
                  <c:v>1298</c:v>
                </c:pt>
                <c:pt idx="22">
                  <c:v>1299</c:v>
                </c:pt>
                <c:pt idx="23">
                  <c:v>1300</c:v>
                </c:pt>
                <c:pt idx="24">
                  <c:v>1301</c:v>
                </c:pt>
                <c:pt idx="25">
                  <c:v>1302</c:v>
                </c:pt>
                <c:pt idx="26">
                  <c:v>1303</c:v>
                </c:pt>
                <c:pt idx="27">
                  <c:v>1304</c:v>
                </c:pt>
                <c:pt idx="28">
                  <c:v>1305</c:v>
                </c:pt>
                <c:pt idx="29">
                  <c:v>1306</c:v>
                </c:pt>
                <c:pt idx="30">
                  <c:v>1307</c:v>
                </c:pt>
                <c:pt idx="31">
                  <c:v>1308</c:v>
                </c:pt>
                <c:pt idx="32">
                  <c:v>1309</c:v>
                </c:pt>
                <c:pt idx="33">
                  <c:v>1310</c:v>
                </c:pt>
                <c:pt idx="34">
                  <c:v>1311</c:v>
                </c:pt>
                <c:pt idx="35">
                  <c:v>1312</c:v>
                </c:pt>
                <c:pt idx="36">
                  <c:v>1313</c:v>
                </c:pt>
                <c:pt idx="37">
                  <c:v>1314</c:v>
                </c:pt>
                <c:pt idx="38">
                  <c:v>1315</c:v>
                </c:pt>
                <c:pt idx="39">
                  <c:v>1316</c:v>
                </c:pt>
                <c:pt idx="40">
                  <c:v>1317</c:v>
                </c:pt>
                <c:pt idx="41">
                  <c:v>1318</c:v>
                </c:pt>
                <c:pt idx="42">
                  <c:v>1319</c:v>
                </c:pt>
                <c:pt idx="43">
                  <c:v>1320</c:v>
                </c:pt>
                <c:pt idx="44">
                  <c:v>1321</c:v>
                </c:pt>
                <c:pt idx="45">
                  <c:v>1322</c:v>
                </c:pt>
                <c:pt idx="46">
                  <c:v>1323</c:v>
                </c:pt>
                <c:pt idx="47">
                  <c:v>1324</c:v>
                </c:pt>
                <c:pt idx="48">
                  <c:v>1325</c:v>
                </c:pt>
                <c:pt idx="49">
                  <c:v>1326</c:v>
                </c:pt>
                <c:pt idx="50">
                  <c:v>1327</c:v>
                </c:pt>
                <c:pt idx="51">
                  <c:v>1328</c:v>
                </c:pt>
                <c:pt idx="52">
                  <c:v>1329</c:v>
                </c:pt>
                <c:pt idx="53">
                  <c:v>1330</c:v>
                </c:pt>
                <c:pt idx="54">
                  <c:v>1331</c:v>
                </c:pt>
                <c:pt idx="55">
                  <c:v>1332</c:v>
                </c:pt>
                <c:pt idx="56">
                  <c:v>1333</c:v>
                </c:pt>
                <c:pt idx="57">
                  <c:v>1334</c:v>
                </c:pt>
                <c:pt idx="58">
                  <c:v>1335</c:v>
                </c:pt>
                <c:pt idx="59">
                  <c:v>1336</c:v>
                </c:pt>
                <c:pt idx="60">
                  <c:v>1337</c:v>
                </c:pt>
                <c:pt idx="61">
                  <c:v>1338</c:v>
                </c:pt>
                <c:pt idx="62">
                  <c:v>1339</c:v>
                </c:pt>
                <c:pt idx="63">
                  <c:v>1340</c:v>
                </c:pt>
                <c:pt idx="64">
                  <c:v>1341</c:v>
                </c:pt>
                <c:pt idx="65">
                  <c:v>1342</c:v>
                </c:pt>
                <c:pt idx="66">
                  <c:v>1343</c:v>
                </c:pt>
                <c:pt idx="67">
                  <c:v>1344</c:v>
                </c:pt>
                <c:pt idx="68">
                  <c:v>1345</c:v>
                </c:pt>
                <c:pt idx="69">
                  <c:v>1346</c:v>
                </c:pt>
                <c:pt idx="70">
                  <c:v>1347</c:v>
                </c:pt>
                <c:pt idx="71">
                  <c:v>1348</c:v>
                </c:pt>
                <c:pt idx="72">
                  <c:v>1349</c:v>
                </c:pt>
                <c:pt idx="73">
                  <c:v>1350</c:v>
                </c:pt>
                <c:pt idx="74">
                  <c:v>1351</c:v>
                </c:pt>
                <c:pt idx="75">
                  <c:v>1352</c:v>
                </c:pt>
                <c:pt idx="76">
                  <c:v>1353</c:v>
                </c:pt>
                <c:pt idx="77">
                  <c:v>1354</c:v>
                </c:pt>
                <c:pt idx="78">
                  <c:v>1355</c:v>
                </c:pt>
                <c:pt idx="79">
                  <c:v>1356</c:v>
                </c:pt>
                <c:pt idx="80">
                  <c:v>1357</c:v>
                </c:pt>
                <c:pt idx="81">
                  <c:v>1358</c:v>
                </c:pt>
                <c:pt idx="82">
                  <c:v>1359</c:v>
                </c:pt>
                <c:pt idx="83">
                  <c:v>1360</c:v>
                </c:pt>
                <c:pt idx="84">
                  <c:v>1361</c:v>
                </c:pt>
                <c:pt idx="85">
                  <c:v>1362</c:v>
                </c:pt>
                <c:pt idx="86">
                  <c:v>1363</c:v>
                </c:pt>
                <c:pt idx="87">
                  <c:v>1364</c:v>
                </c:pt>
                <c:pt idx="88">
                  <c:v>1365</c:v>
                </c:pt>
                <c:pt idx="89">
                  <c:v>1366</c:v>
                </c:pt>
                <c:pt idx="90">
                  <c:v>1367</c:v>
                </c:pt>
                <c:pt idx="91">
                  <c:v>1368</c:v>
                </c:pt>
                <c:pt idx="92">
                  <c:v>1369</c:v>
                </c:pt>
                <c:pt idx="93">
                  <c:v>1370</c:v>
                </c:pt>
                <c:pt idx="94">
                  <c:v>1371</c:v>
                </c:pt>
                <c:pt idx="95">
                  <c:v>1372</c:v>
                </c:pt>
                <c:pt idx="96">
                  <c:v>1373</c:v>
                </c:pt>
                <c:pt idx="97">
                  <c:v>1374</c:v>
                </c:pt>
                <c:pt idx="98">
                  <c:v>1375</c:v>
                </c:pt>
                <c:pt idx="99">
                  <c:v>1376</c:v>
                </c:pt>
                <c:pt idx="100">
                  <c:v>1377</c:v>
                </c:pt>
                <c:pt idx="101">
                  <c:v>1378</c:v>
                </c:pt>
                <c:pt idx="102">
                  <c:v>1379</c:v>
                </c:pt>
                <c:pt idx="103">
                  <c:v>1380</c:v>
                </c:pt>
                <c:pt idx="104">
                  <c:v>1381</c:v>
                </c:pt>
                <c:pt idx="105">
                  <c:v>1382</c:v>
                </c:pt>
                <c:pt idx="106">
                  <c:v>1383</c:v>
                </c:pt>
                <c:pt idx="107">
                  <c:v>1384</c:v>
                </c:pt>
                <c:pt idx="108">
                  <c:v>1385</c:v>
                </c:pt>
                <c:pt idx="109">
                  <c:v>1386</c:v>
                </c:pt>
                <c:pt idx="110">
                  <c:v>1387</c:v>
                </c:pt>
                <c:pt idx="111">
                  <c:v>1388</c:v>
                </c:pt>
                <c:pt idx="112">
                  <c:v>1389</c:v>
                </c:pt>
                <c:pt idx="113">
                  <c:v>1390</c:v>
                </c:pt>
                <c:pt idx="114">
                  <c:v>1391</c:v>
                </c:pt>
                <c:pt idx="115">
                  <c:v>1392</c:v>
                </c:pt>
                <c:pt idx="116">
                  <c:v>1393</c:v>
                </c:pt>
                <c:pt idx="117">
                  <c:v>1394</c:v>
                </c:pt>
                <c:pt idx="118">
                  <c:v>1395</c:v>
                </c:pt>
                <c:pt idx="119">
                  <c:v>1396</c:v>
                </c:pt>
                <c:pt idx="120">
                  <c:v>1397</c:v>
                </c:pt>
                <c:pt idx="121">
                  <c:v>1398</c:v>
                </c:pt>
                <c:pt idx="122">
                  <c:v>1399</c:v>
                </c:pt>
                <c:pt idx="123">
                  <c:v>1400</c:v>
                </c:pt>
                <c:pt idx="124">
                  <c:v>1401</c:v>
                </c:pt>
                <c:pt idx="125">
                  <c:v>1402</c:v>
                </c:pt>
                <c:pt idx="126">
                  <c:v>1403</c:v>
                </c:pt>
                <c:pt idx="127">
                  <c:v>1404</c:v>
                </c:pt>
                <c:pt idx="128">
                  <c:v>1405</c:v>
                </c:pt>
                <c:pt idx="129">
                  <c:v>1406</c:v>
                </c:pt>
                <c:pt idx="130">
                  <c:v>1407</c:v>
                </c:pt>
                <c:pt idx="131">
                  <c:v>1408</c:v>
                </c:pt>
                <c:pt idx="132">
                  <c:v>1409</c:v>
                </c:pt>
                <c:pt idx="133">
                  <c:v>1410</c:v>
                </c:pt>
                <c:pt idx="134">
                  <c:v>1411</c:v>
                </c:pt>
                <c:pt idx="135">
                  <c:v>1412</c:v>
                </c:pt>
                <c:pt idx="136">
                  <c:v>1413</c:v>
                </c:pt>
                <c:pt idx="137">
                  <c:v>1414</c:v>
                </c:pt>
                <c:pt idx="138">
                  <c:v>1415</c:v>
                </c:pt>
                <c:pt idx="139">
                  <c:v>1416</c:v>
                </c:pt>
                <c:pt idx="140">
                  <c:v>1417</c:v>
                </c:pt>
                <c:pt idx="141">
                  <c:v>1418</c:v>
                </c:pt>
                <c:pt idx="142">
                  <c:v>1419</c:v>
                </c:pt>
                <c:pt idx="143">
                  <c:v>1420</c:v>
                </c:pt>
                <c:pt idx="144">
                  <c:v>1421</c:v>
                </c:pt>
                <c:pt idx="145">
                  <c:v>1422</c:v>
                </c:pt>
                <c:pt idx="146">
                  <c:v>1423</c:v>
                </c:pt>
                <c:pt idx="147">
                  <c:v>1424</c:v>
                </c:pt>
                <c:pt idx="148">
                  <c:v>1425</c:v>
                </c:pt>
                <c:pt idx="149">
                  <c:v>1426</c:v>
                </c:pt>
                <c:pt idx="150">
                  <c:v>1427</c:v>
                </c:pt>
                <c:pt idx="151">
                  <c:v>1428</c:v>
                </c:pt>
                <c:pt idx="152">
                  <c:v>1429</c:v>
                </c:pt>
                <c:pt idx="153">
                  <c:v>1430</c:v>
                </c:pt>
                <c:pt idx="154">
                  <c:v>1431</c:v>
                </c:pt>
                <c:pt idx="155">
                  <c:v>1432</c:v>
                </c:pt>
                <c:pt idx="156">
                  <c:v>1433</c:v>
                </c:pt>
                <c:pt idx="157">
                  <c:v>1434</c:v>
                </c:pt>
                <c:pt idx="158">
                  <c:v>1435</c:v>
                </c:pt>
                <c:pt idx="159">
                  <c:v>1436</c:v>
                </c:pt>
                <c:pt idx="160">
                  <c:v>1437</c:v>
                </c:pt>
                <c:pt idx="161">
                  <c:v>1438</c:v>
                </c:pt>
                <c:pt idx="162">
                  <c:v>1439</c:v>
                </c:pt>
                <c:pt idx="163">
                  <c:v>1440</c:v>
                </c:pt>
                <c:pt idx="164">
                  <c:v>1441</c:v>
                </c:pt>
                <c:pt idx="165">
                  <c:v>1442</c:v>
                </c:pt>
                <c:pt idx="166">
                  <c:v>1443</c:v>
                </c:pt>
                <c:pt idx="167">
                  <c:v>1444</c:v>
                </c:pt>
                <c:pt idx="168">
                  <c:v>1445</c:v>
                </c:pt>
                <c:pt idx="169">
                  <c:v>1446</c:v>
                </c:pt>
                <c:pt idx="170">
                  <c:v>1447</c:v>
                </c:pt>
                <c:pt idx="171">
                  <c:v>1448</c:v>
                </c:pt>
                <c:pt idx="172">
                  <c:v>1449</c:v>
                </c:pt>
                <c:pt idx="173">
                  <c:v>1450</c:v>
                </c:pt>
                <c:pt idx="174">
                  <c:v>1451</c:v>
                </c:pt>
                <c:pt idx="175">
                  <c:v>1452</c:v>
                </c:pt>
                <c:pt idx="176">
                  <c:v>1453</c:v>
                </c:pt>
                <c:pt idx="177">
                  <c:v>1454</c:v>
                </c:pt>
                <c:pt idx="178">
                  <c:v>1455</c:v>
                </c:pt>
                <c:pt idx="179">
                  <c:v>1456</c:v>
                </c:pt>
                <c:pt idx="180">
                  <c:v>1457</c:v>
                </c:pt>
                <c:pt idx="181">
                  <c:v>1458</c:v>
                </c:pt>
                <c:pt idx="182">
                  <c:v>1459</c:v>
                </c:pt>
                <c:pt idx="183">
                  <c:v>1460</c:v>
                </c:pt>
                <c:pt idx="184">
                  <c:v>1461</c:v>
                </c:pt>
                <c:pt idx="185">
                  <c:v>1462</c:v>
                </c:pt>
                <c:pt idx="186">
                  <c:v>1463</c:v>
                </c:pt>
                <c:pt idx="187">
                  <c:v>1464</c:v>
                </c:pt>
                <c:pt idx="188">
                  <c:v>1465</c:v>
                </c:pt>
                <c:pt idx="189">
                  <c:v>1466</c:v>
                </c:pt>
                <c:pt idx="190">
                  <c:v>1467</c:v>
                </c:pt>
                <c:pt idx="191">
                  <c:v>1468</c:v>
                </c:pt>
                <c:pt idx="192">
                  <c:v>1469</c:v>
                </c:pt>
                <c:pt idx="193">
                  <c:v>1470</c:v>
                </c:pt>
                <c:pt idx="194">
                  <c:v>1471</c:v>
                </c:pt>
                <c:pt idx="195">
                  <c:v>1472</c:v>
                </c:pt>
                <c:pt idx="196">
                  <c:v>1473</c:v>
                </c:pt>
                <c:pt idx="197">
                  <c:v>1474</c:v>
                </c:pt>
              </c:numCache>
            </c:numRef>
          </c:xVal>
          <c:yVal>
            <c:numRef>
              <c:f>Graph!$H$1279:$H$1474</c:f>
              <c:numCache>
                <c:formatCode>General</c:formatCode>
                <c:ptCount val="19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8E-4D53-ACFB-C4D03219D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644799"/>
        <c:axId val="1725645279"/>
      </c:scatterChart>
      <c:valAx>
        <c:axId val="1725644799"/>
        <c:scaling>
          <c:orientation val="minMax"/>
          <c:max val="1474"/>
          <c:min val="1277"/>
        </c:scaling>
        <c:delete val="0"/>
        <c:axPos val="b"/>
        <c:numFmt formatCode="General" sourceLinked="1"/>
        <c:majorTickMark val="out"/>
        <c:minorTickMark val="none"/>
        <c:tickLblPos val="nextTo"/>
        <c:crossAx val="1725645279"/>
        <c:crosses val="autoZero"/>
        <c:crossBetween val="midCat"/>
      </c:valAx>
      <c:valAx>
        <c:axId val="1725645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256447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8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Graph!$D$1478:$D$1678</c:f>
              <c:numCache>
                <c:formatCode>General</c:formatCode>
                <c:ptCount val="20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D2-4A15-A339-6316B359C5C7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Graph!$B$1478:$B$1678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D2-4A15-A339-6316B359C5C7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Graph!$C$1478:$C$1678</c:f>
              <c:numCache>
                <c:formatCode>General</c:formatCode>
                <c:ptCount val="201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D2-4A15-A339-6316B359C5C7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Graph!$E$1478:$E$1678</c:f>
              <c:numCache>
                <c:formatCode>General</c:formatCode>
                <c:ptCount val="201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D2-4A15-A339-6316B359C5C7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Graph!$G$1478:$G$1678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D2-4A15-A339-6316B359C5C7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Graph!$A$1477:$A$1679</c:f>
              <c:numCache>
                <c:formatCode>General</c:formatCode>
                <c:ptCount val="203"/>
                <c:pt idx="0">
                  <c:v>1476</c:v>
                </c:pt>
                <c:pt idx="1">
                  <c:v>1477</c:v>
                </c:pt>
                <c:pt idx="2">
                  <c:v>1478</c:v>
                </c:pt>
                <c:pt idx="3">
                  <c:v>1479</c:v>
                </c:pt>
                <c:pt idx="4">
                  <c:v>1480</c:v>
                </c:pt>
                <c:pt idx="5">
                  <c:v>1481</c:v>
                </c:pt>
                <c:pt idx="6">
                  <c:v>1482</c:v>
                </c:pt>
                <c:pt idx="7">
                  <c:v>1483</c:v>
                </c:pt>
                <c:pt idx="8">
                  <c:v>1484</c:v>
                </c:pt>
                <c:pt idx="9">
                  <c:v>1485</c:v>
                </c:pt>
                <c:pt idx="10">
                  <c:v>1486</c:v>
                </c:pt>
                <c:pt idx="11">
                  <c:v>1487</c:v>
                </c:pt>
                <c:pt idx="12">
                  <c:v>1488</c:v>
                </c:pt>
                <c:pt idx="13">
                  <c:v>1489</c:v>
                </c:pt>
                <c:pt idx="14">
                  <c:v>1490</c:v>
                </c:pt>
                <c:pt idx="15">
                  <c:v>1491</c:v>
                </c:pt>
                <c:pt idx="16">
                  <c:v>1492</c:v>
                </c:pt>
                <c:pt idx="17">
                  <c:v>1493</c:v>
                </c:pt>
                <c:pt idx="18">
                  <c:v>1494</c:v>
                </c:pt>
                <c:pt idx="19">
                  <c:v>1495</c:v>
                </c:pt>
                <c:pt idx="20">
                  <c:v>1496</c:v>
                </c:pt>
                <c:pt idx="21">
                  <c:v>1497</c:v>
                </c:pt>
                <c:pt idx="22">
                  <c:v>1498</c:v>
                </c:pt>
                <c:pt idx="23">
                  <c:v>1499</c:v>
                </c:pt>
                <c:pt idx="24">
                  <c:v>1500</c:v>
                </c:pt>
                <c:pt idx="25">
                  <c:v>1501</c:v>
                </c:pt>
                <c:pt idx="26">
                  <c:v>1502</c:v>
                </c:pt>
                <c:pt idx="27">
                  <c:v>1503</c:v>
                </c:pt>
                <c:pt idx="28">
                  <c:v>1504</c:v>
                </c:pt>
                <c:pt idx="29">
                  <c:v>1505</c:v>
                </c:pt>
                <c:pt idx="30">
                  <c:v>1506</c:v>
                </c:pt>
                <c:pt idx="31">
                  <c:v>1507</c:v>
                </c:pt>
                <c:pt idx="32">
                  <c:v>1508</c:v>
                </c:pt>
                <c:pt idx="33">
                  <c:v>1509</c:v>
                </c:pt>
                <c:pt idx="34">
                  <c:v>1510</c:v>
                </c:pt>
                <c:pt idx="35">
                  <c:v>1511</c:v>
                </c:pt>
                <c:pt idx="36">
                  <c:v>1512</c:v>
                </c:pt>
                <c:pt idx="37">
                  <c:v>1513</c:v>
                </c:pt>
                <c:pt idx="38">
                  <c:v>1514</c:v>
                </c:pt>
                <c:pt idx="39">
                  <c:v>1515</c:v>
                </c:pt>
                <c:pt idx="40">
                  <c:v>1516</c:v>
                </c:pt>
                <c:pt idx="41">
                  <c:v>1517</c:v>
                </c:pt>
                <c:pt idx="42">
                  <c:v>1518</c:v>
                </c:pt>
                <c:pt idx="43">
                  <c:v>1519</c:v>
                </c:pt>
                <c:pt idx="44">
                  <c:v>1520</c:v>
                </c:pt>
                <c:pt idx="45">
                  <c:v>1521</c:v>
                </c:pt>
                <c:pt idx="46">
                  <c:v>1522</c:v>
                </c:pt>
                <c:pt idx="47">
                  <c:v>1523</c:v>
                </c:pt>
                <c:pt idx="48">
                  <c:v>1524</c:v>
                </c:pt>
                <c:pt idx="49">
                  <c:v>1525</c:v>
                </c:pt>
                <c:pt idx="50">
                  <c:v>1526</c:v>
                </c:pt>
                <c:pt idx="51">
                  <c:v>1527</c:v>
                </c:pt>
                <c:pt idx="52">
                  <c:v>1528</c:v>
                </c:pt>
                <c:pt idx="53">
                  <c:v>1529</c:v>
                </c:pt>
                <c:pt idx="54">
                  <c:v>1530</c:v>
                </c:pt>
                <c:pt idx="55">
                  <c:v>1531</c:v>
                </c:pt>
                <c:pt idx="56">
                  <c:v>1532</c:v>
                </c:pt>
                <c:pt idx="57">
                  <c:v>1533</c:v>
                </c:pt>
                <c:pt idx="58">
                  <c:v>1534</c:v>
                </c:pt>
                <c:pt idx="59">
                  <c:v>1535</c:v>
                </c:pt>
                <c:pt idx="60">
                  <c:v>1536</c:v>
                </c:pt>
                <c:pt idx="61">
                  <c:v>1537</c:v>
                </c:pt>
                <c:pt idx="62">
                  <c:v>1538</c:v>
                </c:pt>
                <c:pt idx="63">
                  <c:v>1539</c:v>
                </c:pt>
                <c:pt idx="64">
                  <c:v>1540</c:v>
                </c:pt>
                <c:pt idx="65">
                  <c:v>1541</c:v>
                </c:pt>
                <c:pt idx="66">
                  <c:v>1542</c:v>
                </c:pt>
                <c:pt idx="67">
                  <c:v>1543</c:v>
                </c:pt>
                <c:pt idx="68">
                  <c:v>1544</c:v>
                </c:pt>
                <c:pt idx="69">
                  <c:v>1545</c:v>
                </c:pt>
                <c:pt idx="70">
                  <c:v>1546</c:v>
                </c:pt>
                <c:pt idx="71">
                  <c:v>1547</c:v>
                </c:pt>
                <c:pt idx="72">
                  <c:v>1548</c:v>
                </c:pt>
                <c:pt idx="73">
                  <c:v>1549</c:v>
                </c:pt>
                <c:pt idx="74">
                  <c:v>1550</c:v>
                </c:pt>
                <c:pt idx="75">
                  <c:v>1551</c:v>
                </c:pt>
                <c:pt idx="76">
                  <c:v>1552</c:v>
                </c:pt>
                <c:pt idx="77">
                  <c:v>1553</c:v>
                </c:pt>
                <c:pt idx="78">
                  <c:v>1554</c:v>
                </c:pt>
                <c:pt idx="79">
                  <c:v>1555</c:v>
                </c:pt>
                <c:pt idx="80">
                  <c:v>1556</c:v>
                </c:pt>
                <c:pt idx="81">
                  <c:v>1557</c:v>
                </c:pt>
                <c:pt idx="82">
                  <c:v>1558</c:v>
                </c:pt>
                <c:pt idx="83">
                  <c:v>1559</c:v>
                </c:pt>
                <c:pt idx="84">
                  <c:v>1560</c:v>
                </c:pt>
                <c:pt idx="85">
                  <c:v>1561</c:v>
                </c:pt>
                <c:pt idx="86">
                  <c:v>1562</c:v>
                </c:pt>
                <c:pt idx="87">
                  <c:v>1563</c:v>
                </c:pt>
                <c:pt idx="88">
                  <c:v>1564</c:v>
                </c:pt>
                <c:pt idx="89">
                  <c:v>1565</c:v>
                </c:pt>
                <c:pt idx="90">
                  <c:v>1566</c:v>
                </c:pt>
                <c:pt idx="91">
                  <c:v>1567</c:v>
                </c:pt>
                <c:pt idx="92">
                  <c:v>1568</c:v>
                </c:pt>
                <c:pt idx="93">
                  <c:v>1569</c:v>
                </c:pt>
                <c:pt idx="94">
                  <c:v>1570</c:v>
                </c:pt>
                <c:pt idx="95">
                  <c:v>1571</c:v>
                </c:pt>
                <c:pt idx="96">
                  <c:v>1572</c:v>
                </c:pt>
                <c:pt idx="97">
                  <c:v>1573</c:v>
                </c:pt>
                <c:pt idx="98">
                  <c:v>1574</c:v>
                </c:pt>
                <c:pt idx="99">
                  <c:v>1575</c:v>
                </c:pt>
                <c:pt idx="100">
                  <c:v>1576</c:v>
                </c:pt>
                <c:pt idx="101">
                  <c:v>1577</c:v>
                </c:pt>
                <c:pt idx="102">
                  <c:v>1578</c:v>
                </c:pt>
                <c:pt idx="103">
                  <c:v>1579</c:v>
                </c:pt>
                <c:pt idx="104">
                  <c:v>1580</c:v>
                </c:pt>
                <c:pt idx="105">
                  <c:v>1581</c:v>
                </c:pt>
                <c:pt idx="106">
                  <c:v>1582</c:v>
                </c:pt>
                <c:pt idx="107">
                  <c:v>1583</c:v>
                </c:pt>
                <c:pt idx="108">
                  <c:v>1584</c:v>
                </c:pt>
                <c:pt idx="109">
                  <c:v>1585</c:v>
                </c:pt>
                <c:pt idx="110">
                  <c:v>1586</c:v>
                </c:pt>
                <c:pt idx="111">
                  <c:v>1587</c:v>
                </c:pt>
                <c:pt idx="112">
                  <c:v>1588</c:v>
                </c:pt>
                <c:pt idx="113">
                  <c:v>1589</c:v>
                </c:pt>
                <c:pt idx="114">
                  <c:v>1590</c:v>
                </c:pt>
                <c:pt idx="115">
                  <c:v>1591</c:v>
                </c:pt>
                <c:pt idx="116">
                  <c:v>1592</c:v>
                </c:pt>
                <c:pt idx="117">
                  <c:v>1593</c:v>
                </c:pt>
                <c:pt idx="118">
                  <c:v>1594</c:v>
                </c:pt>
                <c:pt idx="119">
                  <c:v>1595</c:v>
                </c:pt>
                <c:pt idx="120">
                  <c:v>1596</c:v>
                </c:pt>
                <c:pt idx="121">
                  <c:v>1597</c:v>
                </c:pt>
                <c:pt idx="122">
                  <c:v>1598</c:v>
                </c:pt>
                <c:pt idx="123">
                  <c:v>1599</c:v>
                </c:pt>
                <c:pt idx="124">
                  <c:v>1600</c:v>
                </c:pt>
                <c:pt idx="125">
                  <c:v>1601</c:v>
                </c:pt>
                <c:pt idx="126">
                  <c:v>1602</c:v>
                </c:pt>
                <c:pt idx="127">
                  <c:v>1603</c:v>
                </c:pt>
                <c:pt idx="128">
                  <c:v>1604</c:v>
                </c:pt>
                <c:pt idx="129">
                  <c:v>1605</c:v>
                </c:pt>
                <c:pt idx="130">
                  <c:v>1606</c:v>
                </c:pt>
                <c:pt idx="131">
                  <c:v>1607</c:v>
                </c:pt>
                <c:pt idx="132">
                  <c:v>1608</c:v>
                </c:pt>
                <c:pt idx="133">
                  <c:v>1609</c:v>
                </c:pt>
                <c:pt idx="134">
                  <c:v>1610</c:v>
                </c:pt>
                <c:pt idx="135">
                  <c:v>1611</c:v>
                </c:pt>
                <c:pt idx="136">
                  <c:v>1612</c:v>
                </c:pt>
                <c:pt idx="137">
                  <c:v>1613</c:v>
                </c:pt>
                <c:pt idx="138">
                  <c:v>1614</c:v>
                </c:pt>
                <c:pt idx="139">
                  <c:v>1615</c:v>
                </c:pt>
                <c:pt idx="140">
                  <c:v>1616</c:v>
                </c:pt>
                <c:pt idx="141">
                  <c:v>1617</c:v>
                </c:pt>
                <c:pt idx="142">
                  <c:v>1618</c:v>
                </c:pt>
                <c:pt idx="143">
                  <c:v>1619</c:v>
                </c:pt>
                <c:pt idx="144">
                  <c:v>1620</c:v>
                </c:pt>
                <c:pt idx="145">
                  <c:v>1621</c:v>
                </c:pt>
                <c:pt idx="146">
                  <c:v>1622</c:v>
                </c:pt>
                <c:pt idx="147">
                  <c:v>1623</c:v>
                </c:pt>
                <c:pt idx="148">
                  <c:v>1624</c:v>
                </c:pt>
                <c:pt idx="149">
                  <c:v>1625</c:v>
                </c:pt>
                <c:pt idx="150">
                  <c:v>1626</c:v>
                </c:pt>
                <c:pt idx="151">
                  <c:v>1627</c:v>
                </c:pt>
                <c:pt idx="152">
                  <c:v>1628</c:v>
                </c:pt>
                <c:pt idx="153">
                  <c:v>1629</c:v>
                </c:pt>
                <c:pt idx="154">
                  <c:v>1630</c:v>
                </c:pt>
                <c:pt idx="155">
                  <c:v>1631</c:v>
                </c:pt>
                <c:pt idx="156">
                  <c:v>1632</c:v>
                </c:pt>
                <c:pt idx="157">
                  <c:v>1633</c:v>
                </c:pt>
                <c:pt idx="158">
                  <c:v>1634</c:v>
                </c:pt>
                <c:pt idx="159">
                  <c:v>1635</c:v>
                </c:pt>
                <c:pt idx="160">
                  <c:v>1636</c:v>
                </c:pt>
                <c:pt idx="161">
                  <c:v>1637</c:v>
                </c:pt>
                <c:pt idx="162">
                  <c:v>1638</c:v>
                </c:pt>
                <c:pt idx="163">
                  <c:v>1639</c:v>
                </c:pt>
                <c:pt idx="164">
                  <c:v>1640</c:v>
                </c:pt>
                <c:pt idx="165">
                  <c:v>1641</c:v>
                </c:pt>
                <c:pt idx="166">
                  <c:v>1642</c:v>
                </c:pt>
                <c:pt idx="167">
                  <c:v>1643</c:v>
                </c:pt>
                <c:pt idx="168">
                  <c:v>1644</c:v>
                </c:pt>
                <c:pt idx="169">
                  <c:v>1645</c:v>
                </c:pt>
                <c:pt idx="170">
                  <c:v>1646</c:v>
                </c:pt>
                <c:pt idx="171">
                  <c:v>1647</c:v>
                </c:pt>
                <c:pt idx="172">
                  <c:v>1648</c:v>
                </c:pt>
                <c:pt idx="173">
                  <c:v>1649</c:v>
                </c:pt>
                <c:pt idx="174">
                  <c:v>1650</c:v>
                </c:pt>
                <c:pt idx="175">
                  <c:v>1651</c:v>
                </c:pt>
                <c:pt idx="176">
                  <c:v>1652</c:v>
                </c:pt>
                <c:pt idx="177">
                  <c:v>1653</c:v>
                </c:pt>
                <c:pt idx="178">
                  <c:v>1654</c:v>
                </c:pt>
                <c:pt idx="179">
                  <c:v>1655</c:v>
                </c:pt>
                <c:pt idx="180">
                  <c:v>1656</c:v>
                </c:pt>
                <c:pt idx="181">
                  <c:v>1657</c:v>
                </c:pt>
                <c:pt idx="182">
                  <c:v>1658</c:v>
                </c:pt>
                <c:pt idx="183">
                  <c:v>1659</c:v>
                </c:pt>
                <c:pt idx="184">
                  <c:v>1660</c:v>
                </c:pt>
                <c:pt idx="185">
                  <c:v>1661</c:v>
                </c:pt>
                <c:pt idx="186">
                  <c:v>1662</c:v>
                </c:pt>
                <c:pt idx="187">
                  <c:v>1663</c:v>
                </c:pt>
                <c:pt idx="188">
                  <c:v>1664</c:v>
                </c:pt>
                <c:pt idx="189">
                  <c:v>1665</c:v>
                </c:pt>
                <c:pt idx="190">
                  <c:v>1666</c:v>
                </c:pt>
                <c:pt idx="191">
                  <c:v>1667</c:v>
                </c:pt>
                <c:pt idx="192">
                  <c:v>1668</c:v>
                </c:pt>
                <c:pt idx="193">
                  <c:v>1669</c:v>
                </c:pt>
                <c:pt idx="194">
                  <c:v>1670</c:v>
                </c:pt>
                <c:pt idx="195">
                  <c:v>1671</c:v>
                </c:pt>
                <c:pt idx="196">
                  <c:v>1672</c:v>
                </c:pt>
                <c:pt idx="197">
                  <c:v>1673</c:v>
                </c:pt>
                <c:pt idx="198">
                  <c:v>1674</c:v>
                </c:pt>
                <c:pt idx="199">
                  <c:v>1675</c:v>
                </c:pt>
                <c:pt idx="200">
                  <c:v>1676</c:v>
                </c:pt>
                <c:pt idx="201">
                  <c:v>1677</c:v>
                </c:pt>
                <c:pt idx="202">
                  <c:v>1678</c:v>
                </c:pt>
              </c:numCache>
            </c:numRef>
          </c:xVal>
          <c:yVal>
            <c:numRef>
              <c:f>Graph!$H$1478:$H$1678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D2-4A15-A339-6316B359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598751"/>
        <c:axId val="2033602591"/>
      </c:scatterChart>
      <c:valAx>
        <c:axId val="2033598751"/>
        <c:scaling>
          <c:orientation val="minMax"/>
          <c:max val="1678"/>
          <c:min val="1476"/>
        </c:scaling>
        <c:delete val="0"/>
        <c:axPos val="b"/>
        <c:numFmt formatCode="General" sourceLinked="1"/>
        <c:majorTickMark val="out"/>
        <c:minorTickMark val="none"/>
        <c:tickLblPos val="nextTo"/>
        <c:crossAx val="2033602591"/>
        <c:crosses val="autoZero"/>
        <c:crossBetween val="midCat"/>
      </c:valAx>
      <c:valAx>
        <c:axId val="20336025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335987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7C888-FFE8-8F8B-BC88-11642E92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262</xdr:row>
      <xdr:rowOff>0</xdr:rowOff>
    </xdr:from>
    <xdr:to>
      <xdr:col>14</xdr:col>
      <xdr:colOff>304800</xdr:colOff>
      <xdr:row>276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F69A3C-1838-8D4B-9820-BFA8088B9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444</xdr:row>
      <xdr:rowOff>0</xdr:rowOff>
    </xdr:from>
    <xdr:to>
      <xdr:col>14</xdr:col>
      <xdr:colOff>304800</xdr:colOff>
      <xdr:row>458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D3BCF5-EEB9-1DF1-F7CE-8F70E4D0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655</xdr:row>
      <xdr:rowOff>0</xdr:rowOff>
    </xdr:from>
    <xdr:to>
      <xdr:col>14</xdr:col>
      <xdr:colOff>304800</xdr:colOff>
      <xdr:row>669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54114-9E0C-970C-2B0A-90BCB0D67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848</xdr:row>
      <xdr:rowOff>0</xdr:rowOff>
    </xdr:from>
    <xdr:to>
      <xdr:col>14</xdr:col>
      <xdr:colOff>304800</xdr:colOff>
      <xdr:row>862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6B223F-CA1B-2EEA-6E89-D29F90D11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1083</xdr:row>
      <xdr:rowOff>0</xdr:rowOff>
    </xdr:from>
    <xdr:to>
      <xdr:col>14</xdr:col>
      <xdr:colOff>304800</xdr:colOff>
      <xdr:row>1097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52B1D8-E1FB-CECB-DA63-F5629678F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1277</xdr:row>
      <xdr:rowOff>0</xdr:rowOff>
    </xdr:from>
    <xdr:to>
      <xdr:col>14</xdr:col>
      <xdr:colOff>304800</xdr:colOff>
      <xdr:row>1291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DF7960-DB2D-375E-0C6A-F5A01689A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1476</xdr:row>
      <xdr:rowOff>0</xdr:rowOff>
    </xdr:from>
    <xdr:to>
      <xdr:col>14</xdr:col>
      <xdr:colOff>304800</xdr:colOff>
      <xdr:row>1490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4D54E3-B967-0327-DA59-2E4DFB47B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9357-EC1C-4ED8-BF6E-9B430E5F10C1}">
  <dimension ref="A1:BH1683"/>
  <sheetViews>
    <sheetView topLeftCell="A1664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10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37.619568000000001</v>
      </c>
      <c r="K3">
        <v>13.604761999999999</v>
      </c>
    </row>
    <row r="4" spans="1:60" x14ac:dyDescent="0.25">
      <c r="A4">
        <v>3</v>
      </c>
      <c r="B4">
        <v>30.411625000000001</v>
      </c>
      <c r="C4">
        <v>9.1576199999999996</v>
      </c>
      <c r="H4">
        <v>20.164703000000003</v>
      </c>
      <c r="I4">
        <v>5.9019529999999998</v>
      </c>
    </row>
    <row r="5" spans="1:60" x14ac:dyDescent="0.25">
      <c r="A5">
        <v>4</v>
      </c>
      <c r="B5">
        <v>30.367531</v>
      </c>
      <c r="C5">
        <v>9.1821929999999998</v>
      </c>
      <c r="H5">
        <v>20.139386000000002</v>
      </c>
      <c r="I5">
        <v>5.9689709999999998</v>
      </c>
    </row>
    <row r="6" spans="1:60" x14ac:dyDescent="0.25">
      <c r="A6">
        <v>5</v>
      </c>
      <c r="B6">
        <v>30.329926</v>
      </c>
      <c r="C6">
        <v>9.1795340000000003</v>
      </c>
      <c r="H6">
        <v>20.147523</v>
      </c>
      <c r="I6">
        <v>5.979609</v>
      </c>
    </row>
    <row r="7" spans="1:60" x14ac:dyDescent="0.25">
      <c r="A7">
        <v>6</v>
      </c>
      <c r="B7">
        <v>30.339075000000001</v>
      </c>
      <c r="C7">
        <v>9.1780980000000003</v>
      </c>
      <c r="H7">
        <v>20.114705000000001</v>
      </c>
      <c r="I7">
        <v>5.9922680000000001</v>
      </c>
    </row>
    <row r="8" spans="1:60" x14ac:dyDescent="0.25">
      <c r="A8">
        <v>7</v>
      </c>
      <c r="B8">
        <v>30.328596000000005</v>
      </c>
      <c r="C8">
        <v>9.1720880000000005</v>
      </c>
      <c r="H8">
        <v>20.097633000000002</v>
      </c>
      <c r="I8">
        <v>5.9708329999999998</v>
      </c>
    </row>
    <row r="9" spans="1:60" x14ac:dyDescent="0.25">
      <c r="A9">
        <v>8</v>
      </c>
      <c r="B9">
        <v>30.342426000000003</v>
      </c>
      <c r="C9">
        <v>9.1473019999999998</v>
      </c>
      <c r="H9">
        <v>20.115025000000003</v>
      </c>
      <c r="I9">
        <v>5.980194</v>
      </c>
    </row>
    <row r="10" spans="1:60" x14ac:dyDescent="0.25">
      <c r="A10">
        <v>9</v>
      </c>
      <c r="B10">
        <v>30.329714000000003</v>
      </c>
      <c r="C10">
        <v>9.1577269999999995</v>
      </c>
      <c r="H10">
        <v>20.118428999999999</v>
      </c>
      <c r="I10">
        <v>5.9746620000000004</v>
      </c>
    </row>
    <row r="11" spans="1:60" x14ac:dyDescent="0.25">
      <c r="A11">
        <v>10</v>
      </c>
      <c r="B11">
        <v>30.302427000000002</v>
      </c>
      <c r="C11">
        <v>9.141451</v>
      </c>
      <c r="H11">
        <v>20.111727000000002</v>
      </c>
      <c r="I11">
        <v>5.9896609999999999</v>
      </c>
    </row>
    <row r="12" spans="1:60" x14ac:dyDescent="0.25">
      <c r="A12">
        <v>11</v>
      </c>
      <c r="B12">
        <v>30.368328000000005</v>
      </c>
      <c r="C12">
        <v>9.1636839999999999</v>
      </c>
      <c r="H12">
        <v>20.045402000000003</v>
      </c>
      <c r="I12">
        <v>5.9488659999999998</v>
      </c>
    </row>
    <row r="13" spans="1:60" x14ac:dyDescent="0.25">
      <c r="A13">
        <v>12</v>
      </c>
      <c r="B13">
        <v>30.394869</v>
      </c>
      <c r="C13">
        <v>9.1969270000000005</v>
      </c>
      <c r="H13">
        <v>20.006680000000003</v>
      </c>
      <c r="I13">
        <v>5.9200379999999999</v>
      </c>
    </row>
    <row r="14" spans="1:60" x14ac:dyDescent="0.25">
      <c r="A14">
        <v>13</v>
      </c>
      <c r="B14">
        <v>30.362848</v>
      </c>
      <c r="C14">
        <v>9.1676730000000006</v>
      </c>
      <c r="H14">
        <v>20.080666000000001</v>
      </c>
      <c r="I14">
        <v>5.9235480000000003</v>
      </c>
    </row>
    <row r="15" spans="1:60" x14ac:dyDescent="0.25">
      <c r="A15">
        <v>14</v>
      </c>
      <c r="B15">
        <v>30.332585000000002</v>
      </c>
      <c r="C15">
        <v>9.1429410000000004</v>
      </c>
      <c r="H15">
        <v>20.147151000000001</v>
      </c>
      <c r="I15">
        <v>5.962269</v>
      </c>
    </row>
    <row r="16" spans="1:60" x14ac:dyDescent="0.25">
      <c r="A16">
        <v>15</v>
      </c>
      <c r="B16">
        <v>30.332585000000002</v>
      </c>
      <c r="C16">
        <v>9.1429410000000004</v>
      </c>
      <c r="D16">
        <v>39.561478000000001</v>
      </c>
      <c r="E16">
        <v>7.4985119999999998</v>
      </c>
      <c r="H16">
        <v>20.147151000000001</v>
      </c>
      <c r="I16">
        <v>5.962269</v>
      </c>
    </row>
    <row r="17" spans="1:9" x14ac:dyDescent="0.25">
      <c r="A17">
        <v>16</v>
      </c>
      <c r="D17">
        <v>39.533287000000001</v>
      </c>
      <c r="E17">
        <v>7.4705880000000002</v>
      </c>
    </row>
    <row r="18" spans="1:9" x14ac:dyDescent="0.25">
      <c r="A18">
        <v>17</v>
      </c>
      <c r="D18">
        <v>39.550682000000002</v>
      </c>
      <c r="E18">
        <v>7.4915979999999998</v>
      </c>
    </row>
    <row r="19" spans="1:9" x14ac:dyDescent="0.25">
      <c r="A19">
        <v>18</v>
      </c>
      <c r="D19">
        <v>39.550308000000001</v>
      </c>
      <c r="E19">
        <v>7.5646779999999998</v>
      </c>
    </row>
    <row r="20" spans="1:9" x14ac:dyDescent="0.25">
      <c r="A20">
        <v>19</v>
      </c>
      <c r="D20">
        <v>39.543553000000003</v>
      </c>
      <c r="E20">
        <v>7.550052</v>
      </c>
    </row>
    <row r="21" spans="1:9" x14ac:dyDescent="0.25">
      <c r="A21">
        <v>20</v>
      </c>
      <c r="D21">
        <v>39.548926999999999</v>
      </c>
      <c r="E21">
        <v>7.4881409999999997</v>
      </c>
      <c r="F21">
        <v>31.328113999999999</v>
      </c>
      <c r="G21">
        <v>8.2517150000000008</v>
      </c>
    </row>
    <row r="22" spans="1:9" x14ac:dyDescent="0.25">
      <c r="A22">
        <v>21</v>
      </c>
      <c r="D22">
        <v>39.526375000000002</v>
      </c>
      <c r="E22">
        <v>7.4857469999999999</v>
      </c>
      <c r="F22">
        <v>31.342795000000002</v>
      </c>
      <c r="G22">
        <v>8.2600650000000009</v>
      </c>
    </row>
    <row r="23" spans="1:9" x14ac:dyDescent="0.25">
      <c r="A23">
        <v>22</v>
      </c>
      <c r="D23">
        <v>39.530628</v>
      </c>
      <c r="E23">
        <v>7.4659079999999998</v>
      </c>
      <c r="F23">
        <v>31.310881000000002</v>
      </c>
      <c r="G23">
        <v>8.2576180000000008</v>
      </c>
    </row>
    <row r="24" spans="1:9" x14ac:dyDescent="0.25">
      <c r="A24">
        <v>23</v>
      </c>
      <c r="D24">
        <v>39.524245999999998</v>
      </c>
      <c r="E24">
        <v>7.4466530000000004</v>
      </c>
      <c r="F24">
        <v>31.332371000000002</v>
      </c>
      <c r="G24">
        <v>8.28416</v>
      </c>
    </row>
    <row r="25" spans="1:9" x14ac:dyDescent="0.25">
      <c r="A25">
        <v>24</v>
      </c>
      <c r="D25">
        <v>39.484039000000003</v>
      </c>
      <c r="E25">
        <v>7.4167610000000002</v>
      </c>
      <c r="F25">
        <v>31.347264000000003</v>
      </c>
      <c r="G25">
        <v>8.2635749999999994</v>
      </c>
    </row>
    <row r="26" spans="1:9" x14ac:dyDescent="0.25">
      <c r="A26">
        <v>25</v>
      </c>
      <c r="D26">
        <v>39.577702000000002</v>
      </c>
      <c r="E26">
        <v>7.4052189999999998</v>
      </c>
      <c r="F26">
        <v>31.353803999999997</v>
      </c>
      <c r="G26">
        <v>8.2701709999999995</v>
      </c>
    </row>
    <row r="27" spans="1:9" x14ac:dyDescent="0.25">
      <c r="A27">
        <v>26</v>
      </c>
      <c r="D27">
        <v>39.546317999999999</v>
      </c>
      <c r="E27">
        <v>7.4732479999999999</v>
      </c>
      <c r="F27">
        <v>31.303223000000003</v>
      </c>
      <c r="G27">
        <v>8.2463949999999997</v>
      </c>
    </row>
    <row r="28" spans="1:9" x14ac:dyDescent="0.25">
      <c r="A28">
        <v>27</v>
      </c>
      <c r="D28">
        <v>39.570999</v>
      </c>
      <c r="E28">
        <v>7.3930389999999999</v>
      </c>
      <c r="F28">
        <v>31.423695000000002</v>
      </c>
      <c r="G28">
        <v>8.2426720000000007</v>
      </c>
    </row>
    <row r="29" spans="1:9" x14ac:dyDescent="0.25">
      <c r="A29">
        <v>28</v>
      </c>
      <c r="F29">
        <v>31.324657999999999</v>
      </c>
      <c r="G29">
        <v>8.2110780000000005</v>
      </c>
      <c r="H29">
        <v>38.380161000000001</v>
      </c>
      <c r="I29">
        <v>5.617076</v>
      </c>
    </row>
    <row r="30" spans="1:9" x14ac:dyDescent="0.25">
      <c r="A30">
        <v>29</v>
      </c>
      <c r="F30">
        <v>31.328113999999999</v>
      </c>
      <c r="G30">
        <v>8.2517150000000008</v>
      </c>
      <c r="H30">
        <v>38.386119999999998</v>
      </c>
      <c r="I30">
        <v>5.5901620000000003</v>
      </c>
    </row>
    <row r="31" spans="1:9" x14ac:dyDescent="0.25">
      <c r="A31">
        <v>30</v>
      </c>
      <c r="F31">
        <v>31.328113999999999</v>
      </c>
      <c r="G31">
        <v>8.2517150000000008</v>
      </c>
      <c r="H31">
        <v>38.389527000000001</v>
      </c>
      <c r="I31">
        <v>5.629416</v>
      </c>
    </row>
    <row r="32" spans="1:9" x14ac:dyDescent="0.25">
      <c r="A32">
        <v>31</v>
      </c>
      <c r="B32">
        <v>52.578189999999999</v>
      </c>
      <c r="C32">
        <v>8.5331340000000004</v>
      </c>
      <c r="F32">
        <v>31.328113999999999</v>
      </c>
      <c r="G32">
        <v>8.2517150000000008</v>
      </c>
      <c r="H32">
        <v>38.366547000000004</v>
      </c>
      <c r="I32">
        <v>5.6182990000000004</v>
      </c>
    </row>
    <row r="33" spans="1:9" x14ac:dyDescent="0.25">
      <c r="A33">
        <v>32</v>
      </c>
      <c r="B33">
        <v>52.560959000000004</v>
      </c>
      <c r="C33">
        <v>8.514837</v>
      </c>
      <c r="F33">
        <v>31.300882999999999</v>
      </c>
      <c r="G33">
        <v>8.2446389999999994</v>
      </c>
      <c r="H33">
        <v>38.375111000000004</v>
      </c>
      <c r="I33">
        <v>5.5978750000000002</v>
      </c>
    </row>
    <row r="34" spans="1:9" x14ac:dyDescent="0.25">
      <c r="A34">
        <v>33</v>
      </c>
      <c r="B34">
        <v>52.557709000000003</v>
      </c>
      <c r="C34">
        <v>8.516273</v>
      </c>
      <c r="H34">
        <v>38.404999000000004</v>
      </c>
      <c r="I34">
        <v>5.5862800000000004</v>
      </c>
    </row>
    <row r="35" spans="1:9" x14ac:dyDescent="0.25">
      <c r="A35">
        <v>34</v>
      </c>
      <c r="B35">
        <v>52.546330000000005</v>
      </c>
      <c r="C35">
        <v>8.5355279999999993</v>
      </c>
      <c r="H35">
        <v>38.417023</v>
      </c>
      <c r="I35">
        <v>5.5485689999999996</v>
      </c>
    </row>
    <row r="36" spans="1:9" x14ac:dyDescent="0.25">
      <c r="A36">
        <v>35</v>
      </c>
      <c r="B36">
        <v>52.549149</v>
      </c>
      <c r="C36">
        <v>8.5246239999999993</v>
      </c>
      <c r="H36">
        <v>38.376277999999999</v>
      </c>
      <c r="I36">
        <v>5.5251130000000002</v>
      </c>
    </row>
    <row r="37" spans="1:9" x14ac:dyDescent="0.25">
      <c r="A37">
        <v>36</v>
      </c>
      <c r="B37">
        <v>52.604889</v>
      </c>
      <c r="C37">
        <v>8.5371760000000005</v>
      </c>
      <c r="H37">
        <v>38.301762000000004</v>
      </c>
      <c r="I37">
        <v>5.5305390000000001</v>
      </c>
    </row>
    <row r="38" spans="1:9" x14ac:dyDescent="0.25">
      <c r="A38">
        <v>37</v>
      </c>
      <c r="B38">
        <v>52.605633000000005</v>
      </c>
      <c r="C38">
        <v>8.5434529999999995</v>
      </c>
      <c r="H38">
        <v>38.356335000000001</v>
      </c>
      <c r="I38">
        <v>5.6164379999999996</v>
      </c>
    </row>
    <row r="39" spans="1:9" x14ac:dyDescent="0.25">
      <c r="A39">
        <v>38</v>
      </c>
      <c r="B39">
        <v>52.600369000000001</v>
      </c>
      <c r="C39">
        <v>8.5346240000000009</v>
      </c>
      <c r="H39">
        <v>38.356335000000001</v>
      </c>
      <c r="I39">
        <v>5.6164379999999996</v>
      </c>
    </row>
    <row r="40" spans="1:9" x14ac:dyDescent="0.25">
      <c r="A40">
        <v>39</v>
      </c>
      <c r="B40">
        <v>52.629303</v>
      </c>
      <c r="C40">
        <v>8.5068599999999996</v>
      </c>
      <c r="H40">
        <v>38.356335000000001</v>
      </c>
      <c r="I40">
        <v>5.6164379999999996</v>
      </c>
    </row>
    <row r="41" spans="1:9" x14ac:dyDescent="0.25">
      <c r="A41">
        <v>40</v>
      </c>
      <c r="B41">
        <v>52.621861000000003</v>
      </c>
      <c r="C41">
        <v>8.5357409999999998</v>
      </c>
    </row>
    <row r="42" spans="1:9" x14ac:dyDescent="0.25">
      <c r="A42">
        <v>41</v>
      </c>
      <c r="B42">
        <v>52.549786000000005</v>
      </c>
      <c r="C42">
        <v>8.4202159999999999</v>
      </c>
      <c r="D42">
        <v>61.230786000000002</v>
      </c>
      <c r="E42">
        <v>6.4623999999999997</v>
      </c>
    </row>
    <row r="43" spans="1:9" x14ac:dyDescent="0.25">
      <c r="A43">
        <v>42</v>
      </c>
      <c r="B43">
        <v>52.539470999999999</v>
      </c>
      <c r="C43">
        <v>8.5443569999999998</v>
      </c>
      <c r="D43">
        <v>61.235253</v>
      </c>
      <c r="E43">
        <v>6.4433049999999996</v>
      </c>
    </row>
    <row r="44" spans="1:9" x14ac:dyDescent="0.25">
      <c r="A44">
        <v>43</v>
      </c>
      <c r="D44">
        <v>61.305519000000004</v>
      </c>
      <c r="E44">
        <v>6.4396890000000004</v>
      </c>
    </row>
    <row r="45" spans="1:9" x14ac:dyDescent="0.25">
      <c r="A45">
        <v>44</v>
      </c>
      <c r="D45">
        <v>61.300358000000003</v>
      </c>
      <c r="E45">
        <v>6.4391040000000004</v>
      </c>
    </row>
    <row r="46" spans="1:9" x14ac:dyDescent="0.25">
      <c r="A46">
        <v>45</v>
      </c>
      <c r="D46">
        <v>61.286895999999999</v>
      </c>
      <c r="E46">
        <v>6.4307530000000002</v>
      </c>
    </row>
    <row r="47" spans="1:9" x14ac:dyDescent="0.25">
      <c r="A47">
        <v>46</v>
      </c>
      <c r="D47">
        <v>61.272114000000002</v>
      </c>
      <c r="E47">
        <v>6.4305409999999998</v>
      </c>
    </row>
    <row r="48" spans="1:9" x14ac:dyDescent="0.25">
      <c r="A48">
        <v>47</v>
      </c>
      <c r="D48">
        <v>61.294346000000004</v>
      </c>
      <c r="E48">
        <v>6.4176149999999996</v>
      </c>
      <c r="F48">
        <v>53.470429000000003</v>
      </c>
      <c r="G48">
        <v>8.4050569999999993</v>
      </c>
    </row>
    <row r="49" spans="1:9" x14ac:dyDescent="0.25">
      <c r="A49">
        <v>48</v>
      </c>
      <c r="D49">
        <v>61.230786000000002</v>
      </c>
      <c r="E49">
        <v>6.4623999999999997</v>
      </c>
      <c r="F49">
        <v>53.473828000000005</v>
      </c>
      <c r="G49">
        <v>8.4153749999999992</v>
      </c>
    </row>
    <row r="50" spans="1:9" x14ac:dyDescent="0.25">
      <c r="A50">
        <v>49</v>
      </c>
      <c r="D50">
        <v>61.230786000000002</v>
      </c>
      <c r="E50">
        <v>6.4623999999999997</v>
      </c>
      <c r="F50">
        <v>53.473193999999999</v>
      </c>
      <c r="G50">
        <v>8.4188849999999995</v>
      </c>
    </row>
    <row r="51" spans="1:9" x14ac:dyDescent="0.25">
      <c r="A51">
        <v>50</v>
      </c>
      <c r="D51">
        <v>61.230786000000002</v>
      </c>
      <c r="E51">
        <v>6.4623999999999997</v>
      </c>
      <c r="F51">
        <v>53.494838999999999</v>
      </c>
      <c r="G51">
        <v>8.4290450000000003</v>
      </c>
    </row>
    <row r="52" spans="1:9" x14ac:dyDescent="0.25">
      <c r="A52">
        <v>51</v>
      </c>
      <c r="D52">
        <v>61.230786000000002</v>
      </c>
      <c r="E52">
        <v>6.4623999999999997</v>
      </c>
      <c r="F52">
        <v>53.502338999999999</v>
      </c>
      <c r="G52">
        <v>8.4742549999999994</v>
      </c>
    </row>
    <row r="53" spans="1:9" x14ac:dyDescent="0.25">
      <c r="A53">
        <v>52</v>
      </c>
      <c r="D53">
        <v>61.230786000000002</v>
      </c>
      <c r="E53">
        <v>6.4623999999999997</v>
      </c>
      <c r="F53">
        <v>53.510369000000004</v>
      </c>
      <c r="G53">
        <v>8.4580330000000004</v>
      </c>
    </row>
    <row r="54" spans="1:9" x14ac:dyDescent="0.25">
      <c r="A54">
        <v>53</v>
      </c>
      <c r="F54">
        <v>53.488404000000003</v>
      </c>
      <c r="G54">
        <v>8.4774460000000005</v>
      </c>
      <c r="H54">
        <v>60.111649</v>
      </c>
      <c r="I54">
        <v>5.2144389999999996</v>
      </c>
    </row>
    <row r="55" spans="1:9" x14ac:dyDescent="0.25">
      <c r="A55">
        <v>54</v>
      </c>
      <c r="F55">
        <v>53.473618000000002</v>
      </c>
      <c r="G55">
        <v>8.4089390000000002</v>
      </c>
      <c r="H55">
        <v>60.095531999999999</v>
      </c>
      <c r="I55">
        <v>5.2149179999999999</v>
      </c>
    </row>
    <row r="56" spans="1:9" x14ac:dyDescent="0.25">
      <c r="A56">
        <v>55</v>
      </c>
      <c r="F56">
        <v>53.471809999999998</v>
      </c>
      <c r="G56">
        <v>8.3247420000000005</v>
      </c>
      <c r="H56">
        <v>60.099251000000002</v>
      </c>
      <c r="I56">
        <v>5.2015140000000004</v>
      </c>
    </row>
    <row r="57" spans="1:9" x14ac:dyDescent="0.25">
      <c r="A57">
        <v>56</v>
      </c>
      <c r="F57">
        <v>53.478619000000002</v>
      </c>
      <c r="G57">
        <v>8.3755369999999996</v>
      </c>
      <c r="H57">
        <v>60.120632000000001</v>
      </c>
      <c r="I57">
        <v>5.2039070000000001</v>
      </c>
    </row>
    <row r="58" spans="1:9" x14ac:dyDescent="0.25">
      <c r="A58">
        <v>57</v>
      </c>
      <c r="B58">
        <v>74.845368000000008</v>
      </c>
      <c r="C58">
        <v>7.0891580000000003</v>
      </c>
      <c r="F58">
        <v>53.542656000000001</v>
      </c>
      <c r="G58">
        <v>8.4034610000000001</v>
      </c>
      <c r="H58">
        <v>60.106331000000004</v>
      </c>
      <c r="I58">
        <v>5.2072050000000001</v>
      </c>
    </row>
    <row r="59" spans="1:9" x14ac:dyDescent="0.25">
      <c r="A59">
        <v>58</v>
      </c>
      <c r="B59">
        <v>74.720263000000003</v>
      </c>
      <c r="C59">
        <v>6.9945259999999996</v>
      </c>
      <c r="H59">
        <v>60.131377999999998</v>
      </c>
      <c r="I59">
        <v>5.205025</v>
      </c>
    </row>
    <row r="60" spans="1:9" x14ac:dyDescent="0.25">
      <c r="A60">
        <v>59</v>
      </c>
      <c r="B60">
        <v>74.604632000000009</v>
      </c>
      <c r="C60">
        <v>6.9117899999999999</v>
      </c>
      <c r="H60">
        <v>60.126964999999998</v>
      </c>
      <c r="I60">
        <v>5.2118330000000004</v>
      </c>
    </row>
    <row r="61" spans="1:9" x14ac:dyDescent="0.25">
      <c r="A61">
        <v>60</v>
      </c>
      <c r="B61">
        <v>74.605474000000001</v>
      </c>
      <c r="C61">
        <v>6.8976309999999996</v>
      </c>
      <c r="H61">
        <v>60.081383000000002</v>
      </c>
      <c r="I61">
        <v>5.1842280000000001</v>
      </c>
    </row>
    <row r="62" spans="1:9" x14ac:dyDescent="0.25">
      <c r="A62">
        <v>61</v>
      </c>
      <c r="B62">
        <v>74.63389500000001</v>
      </c>
      <c r="C62">
        <v>6.9069469999999997</v>
      </c>
      <c r="H62">
        <v>60.033936000000004</v>
      </c>
      <c r="I62">
        <v>5.1554529999999996</v>
      </c>
    </row>
    <row r="63" spans="1:9" x14ac:dyDescent="0.25">
      <c r="A63">
        <v>62</v>
      </c>
      <c r="B63">
        <v>74.645053000000004</v>
      </c>
      <c r="C63">
        <v>6.8950519999999997</v>
      </c>
      <c r="H63">
        <v>60.097073000000002</v>
      </c>
      <c r="I63">
        <v>5.2499690000000001</v>
      </c>
    </row>
    <row r="64" spans="1:9" x14ac:dyDescent="0.25">
      <c r="A64">
        <v>63</v>
      </c>
      <c r="B64">
        <v>74.641158000000004</v>
      </c>
      <c r="C64">
        <v>6.9100529999999996</v>
      </c>
      <c r="H64">
        <v>60.097073000000002</v>
      </c>
      <c r="I64">
        <v>5.2499690000000001</v>
      </c>
    </row>
    <row r="65" spans="1:9" x14ac:dyDescent="0.25">
      <c r="A65">
        <v>64</v>
      </c>
      <c r="B65">
        <v>74.665421000000009</v>
      </c>
      <c r="C65">
        <v>6.9292639999999999</v>
      </c>
    </row>
    <row r="66" spans="1:9" x14ac:dyDescent="0.25">
      <c r="A66">
        <v>65</v>
      </c>
      <c r="B66">
        <v>74.668632000000002</v>
      </c>
      <c r="C66">
        <v>6.9241580000000003</v>
      </c>
    </row>
    <row r="67" spans="1:9" x14ac:dyDescent="0.25">
      <c r="A67">
        <v>66</v>
      </c>
      <c r="B67">
        <v>74.653842000000012</v>
      </c>
      <c r="C67">
        <v>6.917421</v>
      </c>
      <c r="D67">
        <v>80.346526000000011</v>
      </c>
      <c r="E67">
        <v>5.1296840000000001</v>
      </c>
    </row>
    <row r="68" spans="1:9" x14ac:dyDescent="0.25">
      <c r="A68">
        <v>67</v>
      </c>
      <c r="B68">
        <v>74.699947000000009</v>
      </c>
      <c r="C68">
        <v>6.9459999999999997</v>
      </c>
      <c r="D68">
        <v>80.34668400000001</v>
      </c>
      <c r="E68">
        <v>5.1544210000000001</v>
      </c>
    </row>
    <row r="69" spans="1:9" x14ac:dyDescent="0.25">
      <c r="A69">
        <v>68</v>
      </c>
      <c r="D69">
        <v>80.327315000000013</v>
      </c>
      <c r="E69">
        <v>5.153842</v>
      </c>
    </row>
    <row r="70" spans="1:9" x14ac:dyDescent="0.25">
      <c r="A70">
        <v>69</v>
      </c>
      <c r="D70">
        <v>80.333684000000005</v>
      </c>
      <c r="E70">
        <v>5.1384740000000004</v>
      </c>
    </row>
    <row r="71" spans="1:9" x14ac:dyDescent="0.25">
      <c r="A71">
        <v>70</v>
      </c>
      <c r="D71">
        <v>80.338316000000006</v>
      </c>
      <c r="E71">
        <v>5.1517369999999998</v>
      </c>
    </row>
    <row r="72" spans="1:9" x14ac:dyDescent="0.25">
      <c r="A72">
        <v>71</v>
      </c>
      <c r="D72">
        <v>80.345264</v>
      </c>
      <c r="E72">
        <v>5.1225269999999998</v>
      </c>
      <c r="F72">
        <v>76.179790000000011</v>
      </c>
      <c r="G72">
        <v>7.6413690000000001</v>
      </c>
    </row>
    <row r="73" spans="1:9" x14ac:dyDescent="0.25">
      <c r="A73">
        <v>72</v>
      </c>
      <c r="D73">
        <v>80.345368000000008</v>
      </c>
      <c r="E73">
        <v>5.1304210000000001</v>
      </c>
      <c r="F73">
        <v>76.168000000000006</v>
      </c>
      <c r="G73">
        <v>7.6526839999999998</v>
      </c>
    </row>
    <row r="74" spans="1:9" x14ac:dyDescent="0.25">
      <c r="A74">
        <v>73</v>
      </c>
      <c r="D74">
        <v>80.28726300000001</v>
      </c>
      <c r="E74">
        <v>5.1758420000000003</v>
      </c>
      <c r="F74">
        <v>76.152737000000002</v>
      </c>
      <c r="G74">
        <v>7.6194740000000003</v>
      </c>
    </row>
    <row r="75" spans="1:9" x14ac:dyDescent="0.25">
      <c r="A75">
        <v>74</v>
      </c>
      <c r="D75">
        <v>80.326158000000007</v>
      </c>
      <c r="E75">
        <v>5.066052</v>
      </c>
      <c r="F75">
        <v>76.14636800000001</v>
      </c>
      <c r="G75">
        <v>7.6204210000000003</v>
      </c>
    </row>
    <row r="76" spans="1:9" x14ac:dyDescent="0.25">
      <c r="A76">
        <v>75</v>
      </c>
      <c r="D76">
        <v>80.346526000000011</v>
      </c>
      <c r="E76">
        <v>5.1296840000000001</v>
      </c>
      <c r="F76">
        <v>76.146526000000009</v>
      </c>
      <c r="G76">
        <v>7.643421</v>
      </c>
      <c r="H76">
        <v>78.856999000000002</v>
      </c>
      <c r="I76">
        <v>4.4322629999999998</v>
      </c>
    </row>
    <row r="77" spans="1:9" x14ac:dyDescent="0.25">
      <c r="A77">
        <v>76</v>
      </c>
      <c r="F77">
        <v>76.174158000000006</v>
      </c>
      <c r="G77">
        <v>7.6723160000000004</v>
      </c>
      <c r="H77">
        <v>78.856999000000002</v>
      </c>
      <c r="I77">
        <v>4.4322629999999998</v>
      </c>
    </row>
    <row r="78" spans="1:9" x14ac:dyDescent="0.25">
      <c r="A78">
        <v>77</v>
      </c>
      <c r="F78">
        <v>76.171737000000007</v>
      </c>
      <c r="G78">
        <v>7.6651579999999999</v>
      </c>
      <c r="H78">
        <v>78.922999000000004</v>
      </c>
      <c r="I78">
        <v>4.4194740000000001</v>
      </c>
    </row>
    <row r="79" spans="1:9" x14ac:dyDescent="0.25">
      <c r="A79">
        <v>78</v>
      </c>
      <c r="F79">
        <v>76.148368000000005</v>
      </c>
      <c r="G79">
        <v>7.617947</v>
      </c>
      <c r="H79">
        <v>78.898685</v>
      </c>
      <c r="I79">
        <v>4.4232630000000004</v>
      </c>
    </row>
    <row r="80" spans="1:9" x14ac:dyDescent="0.25">
      <c r="A80">
        <v>79</v>
      </c>
      <c r="F80">
        <v>76.159947000000003</v>
      </c>
      <c r="G80">
        <v>7.6611060000000002</v>
      </c>
      <c r="H80">
        <v>78.917999000000009</v>
      </c>
      <c r="I80">
        <v>4.4298950000000001</v>
      </c>
    </row>
    <row r="81" spans="1:9" x14ac:dyDescent="0.25">
      <c r="A81">
        <v>80</v>
      </c>
      <c r="F81">
        <v>76.159947000000003</v>
      </c>
      <c r="G81">
        <v>7.6611060000000002</v>
      </c>
      <c r="H81">
        <v>78.929631000000001</v>
      </c>
      <c r="I81">
        <v>4.4535790000000004</v>
      </c>
    </row>
    <row r="82" spans="1:9" x14ac:dyDescent="0.25">
      <c r="A82">
        <v>81</v>
      </c>
      <c r="B82">
        <v>93.103735</v>
      </c>
      <c r="C82">
        <v>6.2013160000000003</v>
      </c>
      <c r="F82">
        <v>76.159947000000003</v>
      </c>
      <c r="G82">
        <v>7.6611060000000002</v>
      </c>
      <c r="H82">
        <v>78.959579000000005</v>
      </c>
      <c r="I82">
        <v>4.4279469999999996</v>
      </c>
    </row>
    <row r="83" spans="1:9" x14ac:dyDescent="0.25">
      <c r="A83">
        <v>82</v>
      </c>
      <c r="B83">
        <v>93.09626200000001</v>
      </c>
      <c r="C83">
        <v>6.2144209999999998</v>
      </c>
      <c r="H83">
        <v>78.932736000000006</v>
      </c>
      <c r="I83">
        <v>4.4318419999999996</v>
      </c>
    </row>
    <row r="84" spans="1:9" x14ac:dyDescent="0.25">
      <c r="A84">
        <v>83</v>
      </c>
      <c r="B84">
        <v>93.063894000000005</v>
      </c>
      <c r="C84">
        <v>6.2257899999999999</v>
      </c>
      <c r="H84">
        <v>78.856999000000002</v>
      </c>
      <c r="I84">
        <v>4.4322629999999998</v>
      </c>
    </row>
    <row r="85" spans="1:9" x14ac:dyDescent="0.25">
      <c r="A85">
        <v>84</v>
      </c>
      <c r="B85">
        <v>93.112053000000003</v>
      </c>
      <c r="C85">
        <v>6.2201579999999996</v>
      </c>
      <c r="H85">
        <v>78.856999000000002</v>
      </c>
      <c r="I85">
        <v>4.4322629999999998</v>
      </c>
    </row>
    <row r="86" spans="1:9" x14ac:dyDescent="0.25">
      <c r="A86">
        <v>85</v>
      </c>
      <c r="B86">
        <v>93.100420000000014</v>
      </c>
      <c r="C86">
        <v>6.2154210000000001</v>
      </c>
      <c r="H86">
        <v>78.856999000000002</v>
      </c>
      <c r="I86">
        <v>4.4322629999999998</v>
      </c>
    </row>
    <row r="87" spans="1:9" x14ac:dyDescent="0.25">
      <c r="A87">
        <v>86</v>
      </c>
      <c r="B87">
        <v>93.09715700000001</v>
      </c>
      <c r="C87">
        <v>6.2169480000000004</v>
      </c>
    </row>
    <row r="88" spans="1:9" x14ac:dyDescent="0.25">
      <c r="A88">
        <v>87</v>
      </c>
      <c r="B88">
        <v>93.108421000000007</v>
      </c>
      <c r="C88">
        <v>6.2196850000000001</v>
      </c>
    </row>
    <row r="89" spans="1:9" x14ac:dyDescent="0.25">
      <c r="A89">
        <v>88</v>
      </c>
      <c r="B89">
        <v>93.122156000000004</v>
      </c>
      <c r="C89">
        <v>6.2256840000000002</v>
      </c>
      <c r="D89">
        <v>99.416314999999997</v>
      </c>
      <c r="E89">
        <v>4.432105</v>
      </c>
    </row>
    <row r="90" spans="1:9" x14ac:dyDescent="0.25">
      <c r="A90">
        <v>89</v>
      </c>
      <c r="B90">
        <v>93.111790000000013</v>
      </c>
      <c r="C90">
        <v>6.2091050000000001</v>
      </c>
      <c r="D90">
        <v>99.434314999999998</v>
      </c>
      <c r="E90">
        <v>4.4002629999999998</v>
      </c>
    </row>
    <row r="91" spans="1:9" x14ac:dyDescent="0.25">
      <c r="A91">
        <v>90</v>
      </c>
      <c r="B91">
        <v>93.103735</v>
      </c>
      <c r="C91">
        <v>6.2013160000000003</v>
      </c>
      <c r="D91">
        <v>99.433579000000009</v>
      </c>
      <c r="E91">
        <v>4.4236849999999999</v>
      </c>
    </row>
    <row r="92" spans="1:9" x14ac:dyDescent="0.25">
      <c r="A92">
        <v>91</v>
      </c>
      <c r="B92">
        <v>93.103735</v>
      </c>
      <c r="C92">
        <v>6.2013160000000003</v>
      </c>
      <c r="D92">
        <v>99.422316000000009</v>
      </c>
      <c r="E92">
        <v>4.4376319999999998</v>
      </c>
    </row>
    <row r="93" spans="1:9" x14ac:dyDescent="0.25">
      <c r="A93">
        <v>92</v>
      </c>
      <c r="D93">
        <v>99.420630000000003</v>
      </c>
      <c r="E93">
        <v>4.4287900000000002</v>
      </c>
    </row>
    <row r="94" spans="1:9" x14ac:dyDescent="0.25">
      <c r="A94">
        <v>93</v>
      </c>
      <c r="D94">
        <v>99.428789000000009</v>
      </c>
      <c r="E94">
        <v>4.4183680000000001</v>
      </c>
    </row>
    <row r="95" spans="1:9" x14ac:dyDescent="0.25">
      <c r="A95">
        <v>94</v>
      </c>
      <c r="D95">
        <v>99.419578999999999</v>
      </c>
      <c r="E95">
        <v>4.3899470000000003</v>
      </c>
    </row>
    <row r="96" spans="1:9" x14ac:dyDescent="0.25">
      <c r="A96">
        <v>95</v>
      </c>
      <c r="D96">
        <v>99.429737000000003</v>
      </c>
      <c r="E96">
        <v>4.3685260000000001</v>
      </c>
    </row>
    <row r="97" spans="1:9" x14ac:dyDescent="0.25">
      <c r="A97">
        <v>96</v>
      </c>
      <c r="D97">
        <v>99.432577000000009</v>
      </c>
      <c r="E97">
        <v>4.4130529999999997</v>
      </c>
      <c r="F97">
        <v>95.188841000000011</v>
      </c>
      <c r="G97">
        <v>6.8851050000000003</v>
      </c>
    </row>
    <row r="98" spans="1:9" x14ac:dyDescent="0.25">
      <c r="A98">
        <v>97</v>
      </c>
      <c r="D98">
        <v>99.419945000000013</v>
      </c>
      <c r="E98">
        <v>4.3251049999999998</v>
      </c>
      <c r="F98">
        <v>95.181894</v>
      </c>
      <c r="G98">
        <v>6.8697369999999998</v>
      </c>
      <c r="H98">
        <v>97.464949000000004</v>
      </c>
      <c r="I98">
        <v>3.7876319999999999</v>
      </c>
    </row>
    <row r="99" spans="1:9" x14ac:dyDescent="0.25">
      <c r="A99">
        <v>98</v>
      </c>
      <c r="D99">
        <v>99.416314999999997</v>
      </c>
      <c r="E99">
        <v>4.432105</v>
      </c>
      <c r="F99">
        <v>95.180159000000003</v>
      </c>
      <c r="G99">
        <v>6.8676839999999997</v>
      </c>
      <c r="H99">
        <v>97.428263000000001</v>
      </c>
      <c r="I99">
        <v>3.766737</v>
      </c>
    </row>
    <row r="100" spans="1:9" x14ac:dyDescent="0.25">
      <c r="A100">
        <v>99</v>
      </c>
      <c r="F100">
        <v>95.167524000000014</v>
      </c>
      <c r="G100">
        <v>6.8843680000000003</v>
      </c>
      <c r="H100">
        <v>97.442896000000005</v>
      </c>
      <c r="I100">
        <v>3.7943690000000001</v>
      </c>
    </row>
    <row r="101" spans="1:9" x14ac:dyDescent="0.25">
      <c r="A101">
        <v>100</v>
      </c>
      <c r="F101">
        <v>95.138157000000007</v>
      </c>
      <c r="G101">
        <v>6.8900519999999998</v>
      </c>
      <c r="H101">
        <v>97.444051999999999</v>
      </c>
      <c r="I101">
        <v>3.7751579999999998</v>
      </c>
    </row>
    <row r="102" spans="1:9" x14ac:dyDescent="0.25">
      <c r="A102">
        <v>101</v>
      </c>
      <c r="F102">
        <v>95.16494800000001</v>
      </c>
      <c r="G102">
        <v>6.8988940000000003</v>
      </c>
      <c r="H102">
        <v>97.461842000000004</v>
      </c>
      <c r="I102">
        <v>3.759789</v>
      </c>
    </row>
    <row r="103" spans="1:9" x14ac:dyDescent="0.25">
      <c r="A103">
        <v>102</v>
      </c>
      <c r="F103">
        <v>95.180946000000006</v>
      </c>
      <c r="G103">
        <v>6.882263</v>
      </c>
      <c r="H103">
        <v>97.47215700000001</v>
      </c>
      <c r="I103">
        <v>3.7624740000000001</v>
      </c>
    </row>
    <row r="104" spans="1:9" x14ac:dyDescent="0.25">
      <c r="A104">
        <v>103</v>
      </c>
      <c r="F104">
        <v>95.188841000000011</v>
      </c>
      <c r="G104">
        <v>6.8851050000000003</v>
      </c>
      <c r="H104">
        <v>97.490631000000008</v>
      </c>
      <c r="I104">
        <v>3.738105</v>
      </c>
    </row>
    <row r="105" spans="1:9" x14ac:dyDescent="0.25">
      <c r="A105">
        <v>104</v>
      </c>
      <c r="F105">
        <v>95.188841000000011</v>
      </c>
      <c r="G105">
        <v>6.8851050000000003</v>
      </c>
      <c r="H105">
        <v>97.473683000000008</v>
      </c>
      <c r="I105">
        <v>3.7895789999999998</v>
      </c>
    </row>
    <row r="106" spans="1:9" x14ac:dyDescent="0.25">
      <c r="A106">
        <v>105</v>
      </c>
      <c r="F106">
        <v>95.188841000000011</v>
      </c>
      <c r="G106">
        <v>6.8851050000000003</v>
      </c>
      <c r="H106">
        <v>97.464949000000004</v>
      </c>
      <c r="I106">
        <v>3.7876319999999999</v>
      </c>
    </row>
    <row r="107" spans="1:9" x14ac:dyDescent="0.25">
      <c r="A107">
        <v>106</v>
      </c>
      <c r="B107">
        <v>115.95210300000001</v>
      </c>
      <c r="C107">
        <v>6.087421</v>
      </c>
      <c r="H107">
        <v>97.464949000000004</v>
      </c>
      <c r="I107">
        <v>3.7876319999999999</v>
      </c>
    </row>
    <row r="108" spans="1:9" x14ac:dyDescent="0.25">
      <c r="A108">
        <v>107</v>
      </c>
      <c r="B108">
        <v>115.97242</v>
      </c>
      <c r="C108">
        <v>6.0951050000000002</v>
      </c>
      <c r="H108">
        <v>97.464949000000004</v>
      </c>
      <c r="I108">
        <v>3.7876319999999999</v>
      </c>
    </row>
    <row r="109" spans="1:9" x14ac:dyDescent="0.25">
      <c r="A109">
        <v>108</v>
      </c>
      <c r="B109">
        <v>115.951683</v>
      </c>
      <c r="C109">
        <v>6.0824210000000001</v>
      </c>
    </row>
    <row r="110" spans="1:9" x14ac:dyDescent="0.25">
      <c r="A110">
        <v>109</v>
      </c>
      <c r="B110">
        <v>115.96705300000001</v>
      </c>
      <c r="C110">
        <v>6.0780000000000003</v>
      </c>
    </row>
    <row r="111" spans="1:9" x14ac:dyDescent="0.25">
      <c r="A111">
        <v>110</v>
      </c>
      <c r="B111">
        <v>115.97778700000001</v>
      </c>
      <c r="C111">
        <v>6.0717369999999997</v>
      </c>
    </row>
    <row r="112" spans="1:9" x14ac:dyDescent="0.25">
      <c r="A112">
        <v>111</v>
      </c>
      <c r="B112">
        <v>115.96910500000001</v>
      </c>
      <c r="C112">
        <v>6.0668420000000003</v>
      </c>
    </row>
    <row r="113" spans="1:9" x14ac:dyDescent="0.25">
      <c r="A113">
        <v>112</v>
      </c>
      <c r="B113">
        <v>116.00442100000001</v>
      </c>
      <c r="C113">
        <v>6.043158</v>
      </c>
      <c r="D113">
        <v>121.891525</v>
      </c>
      <c r="E113">
        <v>4.1343680000000003</v>
      </c>
    </row>
    <row r="114" spans="1:9" x14ac:dyDescent="0.25">
      <c r="A114">
        <v>113</v>
      </c>
      <c r="B114">
        <v>116.00684000000001</v>
      </c>
      <c r="C114">
        <v>6.0579470000000004</v>
      </c>
      <c r="D114">
        <v>121.901104</v>
      </c>
      <c r="E114">
        <v>4.1370529999999999</v>
      </c>
    </row>
    <row r="115" spans="1:9" x14ac:dyDescent="0.25">
      <c r="A115">
        <v>114</v>
      </c>
      <c r="B115">
        <v>116.02121000000001</v>
      </c>
      <c r="C115">
        <v>6.0364740000000001</v>
      </c>
      <c r="D115">
        <v>121.84042000000001</v>
      </c>
      <c r="E115">
        <v>4.051895</v>
      </c>
    </row>
    <row r="116" spans="1:9" x14ac:dyDescent="0.25">
      <c r="A116">
        <v>115</v>
      </c>
      <c r="B116">
        <v>115.92583900000001</v>
      </c>
      <c r="C116">
        <v>6.0893680000000003</v>
      </c>
      <c r="D116">
        <v>121.83026100000001</v>
      </c>
      <c r="E116">
        <v>4.0714740000000003</v>
      </c>
    </row>
    <row r="117" spans="1:9" x14ac:dyDescent="0.25">
      <c r="A117">
        <v>116</v>
      </c>
      <c r="D117">
        <v>121.859104</v>
      </c>
      <c r="E117">
        <v>4.0862629999999998</v>
      </c>
    </row>
    <row r="118" spans="1:9" x14ac:dyDescent="0.25">
      <c r="A118">
        <v>117</v>
      </c>
      <c r="D118">
        <v>121.85421000000001</v>
      </c>
      <c r="E118">
        <v>4.057474</v>
      </c>
    </row>
    <row r="119" spans="1:9" x14ac:dyDescent="0.25">
      <c r="A119">
        <v>118</v>
      </c>
      <c r="D119">
        <v>121.91168200000001</v>
      </c>
      <c r="E119">
        <v>4.1295260000000003</v>
      </c>
      <c r="F119">
        <v>118.49726100000001</v>
      </c>
      <c r="G119">
        <v>6.6484740000000002</v>
      </c>
    </row>
    <row r="120" spans="1:9" x14ac:dyDescent="0.25">
      <c r="A120">
        <v>119</v>
      </c>
      <c r="D120">
        <v>121.91168200000001</v>
      </c>
      <c r="E120">
        <v>4.1295260000000003</v>
      </c>
      <c r="F120">
        <v>118.45499800000002</v>
      </c>
      <c r="G120">
        <v>6.617947</v>
      </c>
    </row>
    <row r="121" spans="1:9" x14ac:dyDescent="0.25">
      <c r="A121">
        <v>120</v>
      </c>
      <c r="D121">
        <v>121.91168200000001</v>
      </c>
      <c r="E121">
        <v>4.1295260000000003</v>
      </c>
      <c r="F121">
        <v>118.52420800000002</v>
      </c>
      <c r="G121">
        <v>6.6338949999999999</v>
      </c>
      <c r="H121">
        <v>120.91273500000001</v>
      </c>
      <c r="I121">
        <v>3.4194740000000001</v>
      </c>
    </row>
    <row r="122" spans="1:9" x14ac:dyDescent="0.25">
      <c r="A122">
        <v>121</v>
      </c>
      <c r="F122">
        <v>118.49842100000001</v>
      </c>
      <c r="G122">
        <v>6.6225269999999998</v>
      </c>
      <c r="H122">
        <v>120.90289300000001</v>
      </c>
      <c r="I122">
        <v>3.374368</v>
      </c>
    </row>
    <row r="123" spans="1:9" x14ac:dyDescent="0.25">
      <c r="A123">
        <v>122</v>
      </c>
      <c r="F123">
        <v>118.42568200000001</v>
      </c>
      <c r="G123">
        <v>6.6112630000000001</v>
      </c>
      <c r="H123">
        <v>120.89847200000001</v>
      </c>
      <c r="I123">
        <v>3.375842</v>
      </c>
    </row>
    <row r="124" spans="1:9" x14ac:dyDescent="0.25">
      <c r="A124">
        <v>123</v>
      </c>
      <c r="F124">
        <v>118.49726100000001</v>
      </c>
      <c r="G124">
        <v>6.6484740000000002</v>
      </c>
      <c r="H124">
        <v>120.911945</v>
      </c>
      <c r="I124">
        <v>3.357316</v>
      </c>
    </row>
    <row r="125" spans="1:9" x14ac:dyDescent="0.25">
      <c r="A125">
        <v>124</v>
      </c>
      <c r="F125">
        <v>118.47115700000001</v>
      </c>
      <c r="G125">
        <v>6.6177890000000001</v>
      </c>
      <c r="H125">
        <v>120.93210200000001</v>
      </c>
      <c r="I125">
        <v>3.3884210000000001</v>
      </c>
    </row>
    <row r="126" spans="1:9" x14ac:dyDescent="0.25">
      <c r="A126">
        <v>125</v>
      </c>
      <c r="F126">
        <v>118.49726100000001</v>
      </c>
      <c r="G126">
        <v>6.6484740000000002</v>
      </c>
      <c r="H126">
        <v>120.93837000000001</v>
      </c>
      <c r="I126">
        <v>3.375632</v>
      </c>
    </row>
    <row r="127" spans="1:9" x14ac:dyDescent="0.25">
      <c r="A127">
        <v>126</v>
      </c>
      <c r="F127">
        <v>118.47736800000001</v>
      </c>
      <c r="G127">
        <v>6.6331579999999999</v>
      </c>
      <c r="H127">
        <v>120.979263</v>
      </c>
      <c r="I127">
        <v>3.357631</v>
      </c>
    </row>
    <row r="128" spans="1:9" x14ac:dyDescent="0.25">
      <c r="A128">
        <v>127</v>
      </c>
      <c r="F128">
        <v>118.49726100000001</v>
      </c>
      <c r="G128">
        <v>6.6484740000000002</v>
      </c>
      <c r="H128">
        <v>120.974209</v>
      </c>
      <c r="I128">
        <v>3.4441579999999998</v>
      </c>
    </row>
    <row r="129" spans="1:9" x14ac:dyDescent="0.25">
      <c r="A129">
        <v>128</v>
      </c>
      <c r="H129">
        <v>120.88736700000001</v>
      </c>
      <c r="I129">
        <v>3.419737</v>
      </c>
    </row>
    <row r="130" spans="1:9" x14ac:dyDescent="0.25">
      <c r="A130">
        <v>129</v>
      </c>
      <c r="B130">
        <v>137.91894500000001</v>
      </c>
      <c r="C130">
        <v>5.8263680000000004</v>
      </c>
      <c r="H130">
        <v>120.91273500000001</v>
      </c>
      <c r="I130">
        <v>3.4194740000000001</v>
      </c>
    </row>
    <row r="131" spans="1:9" x14ac:dyDescent="0.25">
      <c r="A131">
        <v>130</v>
      </c>
      <c r="B131">
        <v>137.91894500000001</v>
      </c>
      <c r="C131">
        <v>5.8263680000000004</v>
      </c>
    </row>
    <row r="132" spans="1:9" x14ac:dyDescent="0.25">
      <c r="A132">
        <v>131</v>
      </c>
      <c r="B132">
        <v>137.91894500000001</v>
      </c>
      <c r="C132">
        <v>5.8263680000000004</v>
      </c>
    </row>
    <row r="133" spans="1:9" x14ac:dyDescent="0.25">
      <c r="A133">
        <v>132</v>
      </c>
      <c r="B133">
        <v>137.91894500000001</v>
      </c>
      <c r="C133">
        <v>5.8263680000000004</v>
      </c>
      <c r="D133">
        <v>150.600101</v>
      </c>
      <c r="E133">
        <v>5.7858419999999997</v>
      </c>
    </row>
    <row r="134" spans="1:9" x14ac:dyDescent="0.25">
      <c r="A134">
        <v>133</v>
      </c>
      <c r="B134">
        <v>137.91894500000001</v>
      </c>
      <c r="C134">
        <v>5.8263680000000004</v>
      </c>
      <c r="D134">
        <v>150.56762800000001</v>
      </c>
      <c r="E134">
        <v>5.7895789999999998</v>
      </c>
    </row>
    <row r="135" spans="1:9" x14ac:dyDescent="0.25">
      <c r="A135">
        <v>134</v>
      </c>
      <c r="B135">
        <v>137.91894500000001</v>
      </c>
      <c r="C135">
        <v>5.8263680000000004</v>
      </c>
      <c r="D135">
        <v>150.60167999999999</v>
      </c>
      <c r="E135">
        <v>5.7914209999999997</v>
      </c>
    </row>
    <row r="136" spans="1:9" x14ac:dyDescent="0.25">
      <c r="A136">
        <v>135</v>
      </c>
      <c r="B136">
        <v>137.91894500000001</v>
      </c>
      <c r="C136">
        <v>5.8263680000000004</v>
      </c>
      <c r="D136">
        <v>150.544049</v>
      </c>
      <c r="E136">
        <v>5.7798949999999998</v>
      </c>
    </row>
    <row r="137" spans="1:9" x14ac:dyDescent="0.25">
      <c r="A137">
        <v>136</v>
      </c>
      <c r="B137">
        <v>137.91894500000001</v>
      </c>
      <c r="C137">
        <v>5.8263680000000004</v>
      </c>
      <c r="D137">
        <v>150.53436500000001</v>
      </c>
      <c r="E137">
        <v>5.7575260000000004</v>
      </c>
    </row>
    <row r="138" spans="1:9" x14ac:dyDescent="0.25">
      <c r="A138">
        <v>137</v>
      </c>
      <c r="D138">
        <v>150.61283800000001</v>
      </c>
      <c r="E138">
        <v>5.7598950000000002</v>
      </c>
    </row>
    <row r="139" spans="1:9" x14ac:dyDescent="0.25">
      <c r="A139">
        <v>138</v>
      </c>
      <c r="D139">
        <v>150.57915400000002</v>
      </c>
      <c r="E139">
        <v>5.818632</v>
      </c>
    </row>
    <row r="140" spans="1:9" x14ac:dyDescent="0.25">
      <c r="A140">
        <v>139</v>
      </c>
      <c r="D140">
        <v>150.57915400000002</v>
      </c>
      <c r="E140">
        <v>5.818632</v>
      </c>
    </row>
    <row r="141" spans="1:9" x14ac:dyDescent="0.25">
      <c r="A141">
        <v>140</v>
      </c>
      <c r="D141">
        <v>150.57915400000002</v>
      </c>
      <c r="E141">
        <v>5.8579470000000002</v>
      </c>
      <c r="F141">
        <v>149.43310100000002</v>
      </c>
      <c r="G141">
        <v>7.4994209999999999</v>
      </c>
    </row>
    <row r="142" spans="1:9" x14ac:dyDescent="0.25">
      <c r="A142">
        <v>141</v>
      </c>
      <c r="F142">
        <v>149.43310100000002</v>
      </c>
      <c r="G142">
        <v>7.4994209999999999</v>
      </c>
    </row>
    <row r="143" spans="1:9" x14ac:dyDescent="0.25">
      <c r="A143">
        <v>142</v>
      </c>
      <c r="F143">
        <v>149.43310100000002</v>
      </c>
      <c r="G143">
        <v>7.4994209999999999</v>
      </c>
      <c r="H143">
        <v>150.40489100000002</v>
      </c>
      <c r="I143">
        <v>5.1089469999999997</v>
      </c>
    </row>
    <row r="144" spans="1:9" x14ac:dyDescent="0.25">
      <c r="A144">
        <v>143</v>
      </c>
      <c r="F144">
        <v>149.43310100000002</v>
      </c>
      <c r="G144">
        <v>7.4994209999999999</v>
      </c>
      <c r="H144">
        <v>150.37215400000002</v>
      </c>
      <c r="I144">
        <v>5.1431579999999997</v>
      </c>
    </row>
    <row r="145" spans="1:9" x14ac:dyDescent="0.25">
      <c r="A145">
        <v>144</v>
      </c>
      <c r="F145">
        <v>149.43310100000002</v>
      </c>
      <c r="G145">
        <v>7.4994209999999999</v>
      </c>
      <c r="H145">
        <v>150.38604900000001</v>
      </c>
      <c r="I145">
        <v>5.081105</v>
      </c>
    </row>
    <row r="146" spans="1:9" x14ac:dyDescent="0.25">
      <c r="A146">
        <v>145</v>
      </c>
      <c r="F146">
        <v>149.43310100000002</v>
      </c>
      <c r="G146">
        <v>7.4994209999999999</v>
      </c>
      <c r="H146">
        <v>150.494733</v>
      </c>
      <c r="I146">
        <v>5.0299469999999999</v>
      </c>
    </row>
    <row r="147" spans="1:9" x14ac:dyDescent="0.25">
      <c r="A147">
        <v>146</v>
      </c>
      <c r="F147">
        <v>149.43310100000002</v>
      </c>
      <c r="G147">
        <v>7.4994209999999999</v>
      </c>
      <c r="H147">
        <v>150.44325900000001</v>
      </c>
      <c r="I147">
        <v>4.9577369999999998</v>
      </c>
    </row>
    <row r="148" spans="1:9" x14ac:dyDescent="0.25">
      <c r="A148">
        <v>147</v>
      </c>
      <c r="F148">
        <v>149.43310100000002</v>
      </c>
      <c r="G148">
        <v>7.4994209999999999</v>
      </c>
      <c r="H148">
        <v>150.369101</v>
      </c>
      <c r="I148">
        <v>5.148263</v>
      </c>
    </row>
    <row r="149" spans="1:9" x14ac:dyDescent="0.25">
      <c r="A149">
        <v>148</v>
      </c>
      <c r="F149">
        <v>149.43310100000002</v>
      </c>
      <c r="G149">
        <v>7.4994209999999999</v>
      </c>
      <c r="H149">
        <v>150.369101</v>
      </c>
      <c r="I149">
        <v>5.148263</v>
      </c>
    </row>
    <row r="150" spans="1:9" x14ac:dyDescent="0.25">
      <c r="A150">
        <v>149</v>
      </c>
      <c r="H150">
        <v>150.369101</v>
      </c>
      <c r="I150">
        <v>5.148263</v>
      </c>
    </row>
    <row r="151" spans="1:9" x14ac:dyDescent="0.25">
      <c r="A151">
        <v>150</v>
      </c>
      <c r="B151">
        <v>164.07510100000002</v>
      </c>
      <c r="C151">
        <v>6.4618950000000002</v>
      </c>
      <c r="H151">
        <v>150.369101</v>
      </c>
      <c r="I151">
        <v>5.148263</v>
      </c>
    </row>
    <row r="152" spans="1:9" x14ac:dyDescent="0.25">
      <c r="A152">
        <v>151</v>
      </c>
      <c r="B152">
        <v>164.05710099999999</v>
      </c>
      <c r="C152">
        <v>6.4765790000000001</v>
      </c>
    </row>
    <row r="153" spans="1:9" x14ac:dyDescent="0.25">
      <c r="A153">
        <v>152</v>
      </c>
      <c r="B153">
        <v>164.04926</v>
      </c>
      <c r="C153">
        <v>6.4813689999999999</v>
      </c>
    </row>
    <row r="154" spans="1:9" x14ac:dyDescent="0.25">
      <c r="A154">
        <v>153</v>
      </c>
      <c r="B154">
        <v>164.050522</v>
      </c>
      <c r="C154">
        <v>6.4877890000000003</v>
      </c>
    </row>
    <row r="155" spans="1:9" x14ac:dyDescent="0.25">
      <c r="A155">
        <v>154</v>
      </c>
      <c r="B155">
        <v>164.03573299999999</v>
      </c>
      <c r="C155">
        <v>6.4886850000000003</v>
      </c>
      <c r="D155">
        <v>168.675839</v>
      </c>
      <c r="E155">
        <v>4.9134209999999996</v>
      </c>
    </row>
    <row r="156" spans="1:9" x14ac:dyDescent="0.25">
      <c r="A156">
        <v>155</v>
      </c>
      <c r="B156">
        <v>164.01867900000002</v>
      </c>
      <c r="C156">
        <v>6.5012629999999998</v>
      </c>
      <c r="D156">
        <v>168.675839</v>
      </c>
      <c r="E156">
        <v>4.9134209999999996</v>
      </c>
    </row>
    <row r="157" spans="1:9" x14ac:dyDescent="0.25">
      <c r="A157">
        <v>156</v>
      </c>
      <c r="B157">
        <v>164.03683699999999</v>
      </c>
      <c r="C157">
        <v>6.5016319999999999</v>
      </c>
      <c r="D157">
        <v>168.64983799999999</v>
      </c>
      <c r="E157">
        <v>4.9172630000000002</v>
      </c>
    </row>
    <row r="158" spans="1:9" x14ac:dyDescent="0.25">
      <c r="A158">
        <v>157</v>
      </c>
      <c r="B158">
        <v>164.024416</v>
      </c>
      <c r="C158">
        <v>6.5027889999999999</v>
      </c>
      <c r="D158">
        <v>168.66199499999999</v>
      </c>
      <c r="E158">
        <v>4.9252630000000002</v>
      </c>
    </row>
    <row r="159" spans="1:9" x14ac:dyDescent="0.25">
      <c r="A159">
        <v>158</v>
      </c>
      <c r="B159">
        <v>164.02967999999998</v>
      </c>
      <c r="C159">
        <v>6.4554210000000003</v>
      </c>
      <c r="D159">
        <v>168.67257499999999</v>
      </c>
      <c r="E159">
        <v>4.9085260000000002</v>
      </c>
    </row>
    <row r="160" spans="1:9" x14ac:dyDescent="0.25">
      <c r="A160">
        <v>159</v>
      </c>
      <c r="D160">
        <v>168.60178400000001</v>
      </c>
      <c r="E160">
        <v>4.8970529999999997</v>
      </c>
    </row>
    <row r="161" spans="1:9" x14ac:dyDescent="0.25">
      <c r="A161">
        <v>160</v>
      </c>
      <c r="D161">
        <v>168.67041799999998</v>
      </c>
      <c r="E161">
        <v>4.9063679999999996</v>
      </c>
    </row>
    <row r="162" spans="1:9" x14ac:dyDescent="0.25">
      <c r="A162">
        <v>161</v>
      </c>
      <c r="D162">
        <v>168.65210000000002</v>
      </c>
      <c r="E162">
        <v>4.929684</v>
      </c>
    </row>
    <row r="163" spans="1:9" x14ac:dyDescent="0.25">
      <c r="A163">
        <v>162</v>
      </c>
      <c r="D163">
        <v>168.675839</v>
      </c>
      <c r="E163">
        <v>4.9134209999999996</v>
      </c>
      <c r="F163">
        <v>166.973311</v>
      </c>
      <c r="G163">
        <v>7.3819999999999997</v>
      </c>
    </row>
    <row r="164" spans="1:9" x14ac:dyDescent="0.25">
      <c r="A164">
        <v>163</v>
      </c>
      <c r="D164">
        <v>168.675839</v>
      </c>
      <c r="E164">
        <v>4.9134209999999996</v>
      </c>
      <c r="F164">
        <v>166.973311</v>
      </c>
      <c r="G164">
        <v>7.3819999999999997</v>
      </c>
    </row>
    <row r="165" spans="1:9" x14ac:dyDescent="0.25">
      <c r="A165">
        <v>164</v>
      </c>
      <c r="F165">
        <v>166.94994200000002</v>
      </c>
      <c r="G165">
        <v>7.3830530000000003</v>
      </c>
      <c r="H165">
        <v>168.51373100000001</v>
      </c>
      <c r="I165">
        <v>4.4022100000000002</v>
      </c>
    </row>
    <row r="166" spans="1:9" x14ac:dyDescent="0.25">
      <c r="A166">
        <v>165</v>
      </c>
      <c r="F166">
        <v>166.96210100000002</v>
      </c>
      <c r="G166">
        <v>7.4134739999999999</v>
      </c>
      <c r="H166">
        <v>168.51373100000001</v>
      </c>
      <c r="I166">
        <v>4.4022100000000002</v>
      </c>
    </row>
    <row r="167" spans="1:9" x14ac:dyDescent="0.25">
      <c r="A167">
        <v>166</v>
      </c>
      <c r="F167">
        <v>166.97273300000001</v>
      </c>
      <c r="G167">
        <v>7.42021</v>
      </c>
      <c r="H167">
        <v>168.53936400000001</v>
      </c>
      <c r="I167">
        <v>4.3791060000000002</v>
      </c>
    </row>
    <row r="168" spans="1:9" x14ac:dyDescent="0.25">
      <c r="A168">
        <v>167</v>
      </c>
      <c r="F168">
        <v>166.93668</v>
      </c>
      <c r="G168">
        <v>7.4091050000000003</v>
      </c>
      <c r="H168">
        <v>168.53652199999999</v>
      </c>
      <c r="I168">
        <v>4.398263</v>
      </c>
    </row>
    <row r="169" spans="1:9" x14ac:dyDescent="0.25">
      <c r="A169">
        <v>168</v>
      </c>
      <c r="F169">
        <v>166.90778399999999</v>
      </c>
      <c r="G169">
        <v>7.396369</v>
      </c>
      <c r="H169">
        <v>168.537575</v>
      </c>
      <c r="I169">
        <v>4.4018420000000003</v>
      </c>
    </row>
    <row r="170" spans="1:9" x14ac:dyDescent="0.25">
      <c r="A170">
        <v>169</v>
      </c>
      <c r="F170">
        <v>166.858418</v>
      </c>
      <c r="G170">
        <v>7.4532629999999997</v>
      </c>
      <c r="H170">
        <v>168.58736500000001</v>
      </c>
      <c r="I170">
        <v>4.3951580000000003</v>
      </c>
    </row>
    <row r="171" spans="1:9" x14ac:dyDescent="0.25">
      <c r="A171">
        <v>170</v>
      </c>
      <c r="B171">
        <v>184.76262500000001</v>
      </c>
      <c r="C171">
        <v>7.1645269999999996</v>
      </c>
      <c r="F171">
        <v>166.973311</v>
      </c>
      <c r="G171">
        <v>7.3819999999999997</v>
      </c>
      <c r="H171">
        <v>168.57620700000001</v>
      </c>
      <c r="I171">
        <v>4.3845789999999996</v>
      </c>
    </row>
    <row r="172" spans="1:9" x14ac:dyDescent="0.25">
      <c r="A172">
        <v>171</v>
      </c>
      <c r="B172">
        <v>184.69699299999999</v>
      </c>
      <c r="C172">
        <v>7.1609999999999996</v>
      </c>
      <c r="F172">
        <v>166.973311</v>
      </c>
      <c r="G172">
        <v>7.3819999999999997</v>
      </c>
      <c r="H172">
        <v>168.61515300000002</v>
      </c>
      <c r="I172">
        <v>4.3835259999999998</v>
      </c>
    </row>
    <row r="173" spans="1:9" x14ac:dyDescent="0.25">
      <c r="A173">
        <v>172</v>
      </c>
      <c r="B173">
        <v>184.70394400000001</v>
      </c>
      <c r="C173">
        <v>7.1427370000000003</v>
      </c>
      <c r="H173">
        <v>168.51373100000001</v>
      </c>
      <c r="I173">
        <v>4.4022100000000002</v>
      </c>
    </row>
    <row r="174" spans="1:9" x14ac:dyDescent="0.25">
      <c r="A174">
        <v>173</v>
      </c>
      <c r="B174">
        <v>184.69231300000001</v>
      </c>
      <c r="C174">
        <v>7.1624210000000001</v>
      </c>
      <c r="H174">
        <v>168.51373100000001</v>
      </c>
      <c r="I174">
        <v>4.4022100000000002</v>
      </c>
    </row>
    <row r="175" spans="1:9" x14ac:dyDescent="0.25">
      <c r="A175">
        <v>174</v>
      </c>
      <c r="B175">
        <v>184.71805000000001</v>
      </c>
      <c r="C175">
        <v>7.1569469999999997</v>
      </c>
    </row>
    <row r="176" spans="1:9" x14ac:dyDescent="0.25">
      <c r="A176">
        <v>175</v>
      </c>
      <c r="B176">
        <v>184.736887</v>
      </c>
      <c r="C176">
        <v>7.1602629999999996</v>
      </c>
    </row>
    <row r="177" spans="1:9" x14ac:dyDescent="0.25">
      <c r="A177">
        <v>176</v>
      </c>
      <c r="B177">
        <v>184.753626</v>
      </c>
      <c r="C177">
        <v>7.1575790000000001</v>
      </c>
    </row>
    <row r="178" spans="1:9" x14ac:dyDescent="0.25">
      <c r="A178">
        <v>177</v>
      </c>
      <c r="B178">
        <v>184.728892</v>
      </c>
      <c r="C178">
        <v>7.157737</v>
      </c>
      <c r="D178">
        <v>191.82752500000001</v>
      </c>
      <c r="E178">
        <v>6.0673690000000002</v>
      </c>
    </row>
    <row r="179" spans="1:9" x14ac:dyDescent="0.25">
      <c r="A179">
        <v>178</v>
      </c>
      <c r="B179">
        <v>184.818365</v>
      </c>
      <c r="C179">
        <v>7.1415790000000001</v>
      </c>
      <c r="D179">
        <v>191.87209899999999</v>
      </c>
      <c r="E179">
        <v>6.0776310000000002</v>
      </c>
    </row>
    <row r="180" spans="1:9" x14ac:dyDescent="0.25">
      <c r="A180">
        <v>179</v>
      </c>
      <c r="B180">
        <v>184.76262500000001</v>
      </c>
      <c r="C180">
        <v>7.1645269999999996</v>
      </c>
      <c r="D180">
        <v>191.84488899999999</v>
      </c>
      <c r="E180">
        <v>6.053369</v>
      </c>
    </row>
    <row r="181" spans="1:9" x14ac:dyDescent="0.25">
      <c r="A181">
        <v>180</v>
      </c>
      <c r="D181">
        <v>191.91289</v>
      </c>
      <c r="E181">
        <v>6.060632</v>
      </c>
    </row>
    <row r="182" spans="1:9" x14ac:dyDescent="0.25">
      <c r="A182">
        <v>181</v>
      </c>
      <c r="D182">
        <v>191.90046899999999</v>
      </c>
      <c r="E182">
        <v>6.0682109999999998</v>
      </c>
    </row>
    <row r="183" spans="1:9" x14ac:dyDescent="0.25">
      <c r="A183">
        <v>182</v>
      </c>
      <c r="D183">
        <v>191.89873299999999</v>
      </c>
      <c r="E183">
        <v>6.0861049999999999</v>
      </c>
    </row>
    <row r="184" spans="1:9" x14ac:dyDescent="0.25">
      <c r="A184">
        <v>183</v>
      </c>
      <c r="D184">
        <v>191.91226</v>
      </c>
      <c r="E184">
        <v>6.0877369999999997</v>
      </c>
    </row>
    <row r="185" spans="1:9" x14ac:dyDescent="0.25">
      <c r="A185">
        <v>184</v>
      </c>
      <c r="D185">
        <v>191.88283799999999</v>
      </c>
      <c r="E185">
        <v>6.0585789999999999</v>
      </c>
    </row>
    <row r="186" spans="1:9" x14ac:dyDescent="0.25">
      <c r="A186">
        <v>185</v>
      </c>
      <c r="D186">
        <v>191.82752500000001</v>
      </c>
      <c r="E186">
        <v>6.0673690000000002</v>
      </c>
      <c r="F186">
        <v>188.489046</v>
      </c>
      <c r="G186">
        <v>7.4548420000000002</v>
      </c>
    </row>
    <row r="187" spans="1:9" x14ac:dyDescent="0.25">
      <c r="A187">
        <v>186</v>
      </c>
      <c r="D187">
        <v>191.82752500000001</v>
      </c>
      <c r="E187">
        <v>6.0673690000000002</v>
      </c>
      <c r="F187">
        <v>188.528414</v>
      </c>
      <c r="G187">
        <v>7.4647370000000004</v>
      </c>
    </row>
    <row r="188" spans="1:9" x14ac:dyDescent="0.25">
      <c r="A188">
        <v>187</v>
      </c>
      <c r="F188">
        <v>188.48268000000002</v>
      </c>
      <c r="G188">
        <v>7.4586839999999999</v>
      </c>
    </row>
    <row r="189" spans="1:9" x14ac:dyDescent="0.25">
      <c r="A189">
        <v>188</v>
      </c>
      <c r="F189">
        <v>188.51173199999999</v>
      </c>
      <c r="G189">
        <v>7.471158</v>
      </c>
      <c r="H189">
        <v>192.59599500000002</v>
      </c>
      <c r="I189">
        <v>4.626474</v>
      </c>
    </row>
    <row r="190" spans="1:9" x14ac:dyDescent="0.25">
      <c r="A190">
        <v>189</v>
      </c>
      <c r="F190">
        <v>188.53172899999998</v>
      </c>
      <c r="G190">
        <v>7.4572630000000002</v>
      </c>
      <c r="H190">
        <v>192.597521</v>
      </c>
      <c r="I190">
        <v>4.66</v>
      </c>
    </row>
    <row r="191" spans="1:9" x14ac:dyDescent="0.25">
      <c r="A191">
        <v>190</v>
      </c>
      <c r="F191">
        <v>188.54252099999999</v>
      </c>
      <c r="G191">
        <v>7.4588419999999998</v>
      </c>
      <c r="H191">
        <v>192.63504599999999</v>
      </c>
      <c r="I191">
        <v>4.6528939999999999</v>
      </c>
    </row>
    <row r="192" spans="1:9" x14ac:dyDescent="0.25">
      <c r="A192">
        <v>191</v>
      </c>
      <c r="F192">
        <v>188.601786</v>
      </c>
      <c r="G192">
        <v>7.4691049999999999</v>
      </c>
      <c r="H192">
        <v>192.603205</v>
      </c>
      <c r="I192">
        <v>4.6840529999999996</v>
      </c>
    </row>
    <row r="193" spans="1:9" x14ac:dyDescent="0.25">
      <c r="A193">
        <v>192</v>
      </c>
      <c r="B193">
        <v>206.87062700000001</v>
      </c>
      <c r="C193">
        <v>7.5057900000000002</v>
      </c>
      <c r="F193">
        <v>188.56373100000002</v>
      </c>
      <c r="G193">
        <v>7.4446320000000004</v>
      </c>
      <c r="H193">
        <v>192.59473300000002</v>
      </c>
      <c r="I193">
        <v>4.6533160000000002</v>
      </c>
    </row>
    <row r="194" spans="1:9" x14ac:dyDescent="0.25">
      <c r="A194">
        <v>193</v>
      </c>
      <c r="B194">
        <v>206.87062700000001</v>
      </c>
      <c r="C194">
        <v>7.5057900000000002</v>
      </c>
      <c r="F194">
        <v>188.489046</v>
      </c>
      <c r="G194">
        <v>7.4548420000000002</v>
      </c>
      <c r="H194">
        <v>192.612627</v>
      </c>
      <c r="I194">
        <v>4.6645789999999998</v>
      </c>
    </row>
    <row r="195" spans="1:9" x14ac:dyDescent="0.25">
      <c r="A195">
        <v>194</v>
      </c>
      <c r="B195">
        <v>206.93741800000001</v>
      </c>
      <c r="C195">
        <v>7.4548949999999996</v>
      </c>
      <c r="F195">
        <v>188.489046</v>
      </c>
      <c r="G195">
        <v>7.4548420000000002</v>
      </c>
      <c r="H195">
        <v>192.640997</v>
      </c>
      <c r="I195">
        <v>4.6864739999999996</v>
      </c>
    </row>
    <row r="196" spans="1:9" x14ac:dyDescent="0.25">
      <c r="A196">
        <v>195</v>
      </c>
      <c r="B196">
        <v>206.92199199999999</v>
      </c>
      <c r="C196">
        <v>7.4628940000000004</v>
      </c>
      <c r="H196">
        <v>192.67915199999999</v>
      </c>
      <c r="I196">
        <v>4.673737</v>
      </c>
    </row>
    <row r="197" spans="1:9" x14ac:dyDescent="0.25">
      <c r="A197">
        <v>196</v>
      </c>
      <c r="B197">
        <v>206.90578299999999</v>
      </c>
      <c r="C197">
        <v>7.477106</v>
      </c>
      <c r="H197">
        <v>192.61625900000001</v>
      </c>
      <c r="I197">
        <v>4.6317370000000002</v>
      </c>
    </row>
    <row r="198" spans="1:9" x14ac:dyDescent="0.25">
      <c r="A198">
        <v>197</v>
      </c>
      <c r="B198">
        <v>206.89525800000001</v>
      </c>
      <c r="C198">
        <v>7.4888950000000003</v>
      </c>
      <c r="H198">
        <v>192.61625900000001</v>
      </c>
      <c r="I198">
        <v>4.6317370000000002</v>
      </c>
    </row>
    <row r="199" spans="1:9" x14ac:dyDescent="0.25">
      <c r="A199">
        <v>198</v>
      </c>
      <c r="B199">
        <v>206.90515400000001</v>
      </c>
      <c r="C199">
        <v>7.5029469999999998</v>
      </c>
      <c r="H199">
        <v>192.61625900000001</v>
      </c>
      <c r="I199">
        <v>4.6317370000000002</v>
      </c>
    </row>
    <row r="200" spans="1:9" x14ac:dyDescent="0.25">
      <c r="A200">
        <v>199</v>
      </c>
      <c r="B200">
        <v>206.926997</v>
      </c>
      <c r="C200">
        <v>7.4906319999999997</v>
      </c>
    </row>
    <row r="201" spans="1:9" x14ac:dyDescent="0.25">
      <c r="A201">
        <v>200</v>
      </c>
      <c r="B201">
        <v>206.95631299999999</v>
      </c>
      <c r="C201">
        <v>7.481579</v>
      </c>
    </row>
    <row r="202" spans="1:9" x14ac:dyDescent="0.25">
      <c r="A202">
        <v>201</v>
      </c>
      <c r="B202">
        <v>206.953993</v>
      </c>
      <c r="C202">
        <v>7.4541050000000002</v>
      </c>
      <c r="D202">
        <v>214.89744999999999</v>
      </c>
      <c r="E202">
        <v>5.6575810000000004</v>
      </c>
    </row>
    <row r="203" spans="1:9" x14ac:dyDescent="0.25">
      <c r="A203">
        <v>202</v>
      </c>
      <c r="B203">
        <v>206.89346499999999</v>
      </c>
      <c r="C203">
        <v>7.4524210000000002</v>
      </c>
      <c r="D203">
        <v>214.88687200000001</v>
      </c>
      <c r="E203">
        <v>5.7518919999999998</v>
      </c>
    </row>
    <row r="204" spans="1:9" x14ac:dyDescent="0.25">
      <c r="A204">
        <v>203</v>
      </c>
      <c r="B204">
        <v>206.87062700000001</v>
      </c>
      <c r="C204">
        <v>7.5057900000000002</v>
      </c>
      <c r="D204">
        <v>214.874662</v>
      </c>
      <c r="E204">
        <v>5.746734</v>
      </c>
    </row>
    <row r="205" spans="1:9" x14ac:dyDescent="0.25">
      <c r="A205">
        <v>204</v>
      </c>
      <c r="D205">
        <v>214.885345</v>
      </c>
      <c r="E205">
        <v>5.7035260000000001</v>
      </c>
    </row>
    <row r="206" spans="1:9" x14ac:dyDescent="0.25">
      <c r="A206">
        <v>205</v>
      </c>
      <c r="D206">
        <v>214.929922</v>
      </c>
      <c r="E206">
        <v>5.7436290000000003</v>
      </c>
    </row>
    <row r="207" spans="1:9" x14ac:dyDescent="0.25">
      <c r="A207">
        <v>206</v>
      </c>
      <c r="D207">
        <v>214.90902800000001</v>
      </c>
      <c r="E207">
        <v>5.691738</v>
      </c>
    </row>
    <row r="208" spans="1:9" x14ac:dyDescent="0.25">
      <c r="A208">
        <v>207</v>
      </c>
      <c r="D208">
        <v>214.87734599999999</v>
      </c>
      <c r="E208">
        <v>5.7043679999999997</v>
      </c>
    </row>
    <row r="209" spans="1:9" x14ac:dyDescent="0.25">
      <c r="A209">
        <v>208</v>
      </c>
      <c r="D209">
        <v>214.91392300000001</v>
      </c>
      <c r="E209">
        <v>5.8256240000000004</v>
      </c>
      <c r="F209">
        <v>209.86094500000002</v>
      </c>
      <c r="G209">
        <v>7.5705790000000004</v>
      </c>
    </row>
    <row r="210" spans="1:9" x14ac:dyDescent="0.25">
      <c r="A210">
        <v>209</v>
      </c>
      <c r="D210">
        <v>214.92934299999999</v>
      </c>
      <c r="E210">
        <v>5.7062629999999999</v>
      </c>
      <c r="F210">
        <v>209.946574</v>
      </c>
      <c r="G210">
        <v>7.5934210000000002</v>
      </c>
    </row>
    <row r="211" spans="1:9" x14ac:dyDescent="0.25">
      <c r="A211">
        <v>210</v>
      </c>
      <c r="D211">
        <v>214.79540299999999</v>
      </c>
      <c r="E211">
        <v>5.5697970000000003</v>
      </c>
      <c r="F211">
        <v>209.92246900000001</v>
      </c>
      <c r="G211">
        <v>7.5723690000000001</v>
      </c>
    </row>
    <row r="212" spans="1:9" x14ac:dyDescent="0.25">
      <c r="A212">
        <v>211</v>
      </c>
      <c r="D212">
        <v>214.94539499999999</v>
      </c>
      <c r="E212">
        <v>5.514221</v>
      </c>
      <c r="F212">
        <v>209.92583300000001</v>
      </c>
      <c r="G212">
        <v>7.5791050000000002</v>
      </c>
    </row>
    <row r="213" spans="1:9" x14ac:dyDescent="0.25">
      <c r="A213">
        <v>212</v>
      </c>
      <c r="F213">
        <v>209.92157600000002</v>
      </c>
      <c r="G213">
        <v>7.5953160000000004</v>
      </c>
    </row>
    <row r="214" spans="1:9" x14ac:dyDescent="0.25">
      <c r="A214">
        <v>213</v>
      </c>
      <c r="F214">
        <v>209.93368000000001</v>
      </c>
      <c r="G214">
        <v>7.6333159999999998</v>
      </c>
      <c r="H214">
        <v>214.71177599999999</v>
      </c>
      <c r="I214">
        <v>4.3915459999999999</v>
      </c>
    </row>
    <row r="215" spans="1:9" x14ac:dyDescent="0.25">
      <c r="A215">
        <v>214</v>
      </c>
      <c r="F215">
        <v>209.948519</v>
      </c>
      <c r="G215">
        <v>7.6287370000000001</v>
      </c>
      <c r="H215">
        <v>214.69472400000001</v>
      </c>
      <c r="I215">
        <v>4.4914880000000004</v>
      </c>
    </row>
    <row r="216" spans="1:9" x14ac:dyDescent="0.25">
      <c r="A216">
        <v>215</v>
      </c>
      <c r="F216">
        <v>209.96120300000001</v>
      </c>
      <c r="G216">
        <v>7.6281059999999998</v>
      </c>
      <c r="H216">
        <v>214.73961700000001</v>
      </c>
      <c r="I216">
        <v>4.4806990000000004</v>
      </c>
    </row>
    <row r="217" spans="1:9" x14ac:dyDescent="0.25">
      <c r="A217">
        <v>216</v>
      </c>
      <c r="B217">
        <v>225.941417</v>
      </c>
      <c r="C217">
        <v>6.4852189999999998</v>
      </c>
      <c r="F217">
        <v>209.981627</v>
      </c>
      <c r="G217">
        <v>7.6062110000000001</v>
      </c>
      <c r="H217">
        <v>214.745721</v>
      </c>
      <c r="I217">
        <v>4.477436</v>
      </c>
    </row>
    <row r="218" spans="1:9" x14ac:dyDescent="0.25">
      <c r="A218">
        <v>217</v>
      </c>
      <c r="B218">
        <v>225.94973099999999</v>
      </c>
      <c r="C218">
        <v>6.501061</v>
      </c>
      <c r="F218">
        <v>209.86094500000002</v>
      </c>
      <c r="G218">
        <v>7.5705790000000004</v>
      </c>
      <c r="H218">
        <v>214.799666</v>
      </c>
      <c r="I218">
        <v>4.4449110000000003</v>
      </c>
    </row>
    <row r="219" spans="1:9" x14ac:dyDescent="0.25">
      <c r="A219">
        <v>218</v>
      </c>
      <c r="B219">
        <v>225.936206</v>
      </c>
      <c r="C219">
        <v>6.5410589999999997</v>
      </c>
      <c r="F219">
        <v>209.86094500000002</v>
      </c>
      <c r="G219">
        <v>7.5705790000000004</v>
      </c>
      <c r="H219">
        <v>214.80329699999999</v>
      </c>
      <c r="I219">
        <v>4.4339120000000003</v>
      </c>
    </row>
    <row r="220" spans="1:9" x14ac:dyDescent="0.25">
      <c r="A220">
        <v>219</v>
      </c>
      <c r="B220">
        <v>225.90731299999999</v>
      </c>
      <c r="C220">
        <v>6.5063760000000004</v>
      </c>
      <c r="F220">
        <v>209.86094500000002</v>
      </c>
      <c r="G220">
        <v>7.5705790000000004</v>
      </c>
      <c r="H220">
        <v>214.769983</v>
      </c>
      <c r="I220">
        <v>4.4501739999999996</v>
      </c>
    </row>
    <row r="221" spans="1:9" x14ac:dyDescent="0.25">
      <c r="A221">
        <v>220</v>
      </c>
      <c r="B221">
        <v>225.90910199999999</v>
      </c>
      <c r="C221">
        <v>6.5048500000000002</v>
      </c>
      <c r="H221">
        <v>214.736143</v>
      </c>
      <c r="I221">
        <v>4.4583849999999998</v>
      </c>
    </row>
    <row r="222" spans="1:9" x14ac:dyDescent="0.25">
      <c r="A222">
        <v>221</v>
      </c>
      <c r="B222">
        <v>225.91726</v>
      </c>
      <c r="C222">
        <v>6.4984820000000001</v>
      </c>
      <c r="H222">
        <v>214.72403800000001</v>
      </c>
      <c r="I222">
        <v>4.4690159999999999</v>
      </c>
    </row>
    <row r="223" spans="1:9" x14ac:dyDescent="0.25">
      <c r="A223">
        <v>222</v>
      </c>
      <c r="B223">
        <v>225.90015700000001</v>
      </c>
      <c r="C223">
        <v>6.4944300000000004</v>
      </c>
      <c r="H223">
        <v>214.71582799999999</v>
      </c>
      <c r="I223">
        <v>4.5104870000000004</v>
      </c>
    </row>
    <row r="224" spans="1:9" x14ac:dyDescent="0.25">
      <c r="A224">
        <v>223</v>
      </c>
      <c r="B224">
        <v>225.903051</v>
      </c>
      <c r="C224">
        <v>6.5113760000000003</v>
      </c>
      <c r="H224">
        <v>214.69446099999999</v>
      </c>
      <c r="I224">
        <v>4.5510109999999999</v>
      </c>
    </row>
    <row r="225" spans="1:9" x14ac:dyDescent="0.25">
      <c r="A225">
        <v>224</v>
      </c>
      <c r="B225">
        <v>225.91263000000001</v>
      </c>
      <c r="C225">
        <v>6.4977980000000004</v>
      </c>
      <c r="H225">
        <v>214.68309299999999</v>
      </c>
      <c r="I225">
        <v>4.5883250000000002</v>
      </c>
    </row>
    <row r="226" spans="1:9" x14ac:dyDescent="0.25">
      <c r="A226">
        <v>225</v>
      </c>
      <c r="B226">
        <v>225.937048</v>
      </c>
      <c r="C226">
        <v>6.4755890000000003</v>
      </c>
    </row>
    <row r="227" spans="1:9" x14ac:dyDescent="0.25">
      <c r="A227">
        <v>226</v>
      </c>
      <c r="B227">
        <v>225.92046999999999</v>
      </c>
      <c r="C227">
        <v>6.4600629999999999</v>
      </c>
      <c r="D227">
        <v>233.70609100000001</v>
      </c>
      <c r="E227">
        <v>4.5288019999999998</v>
      </c>
    </row>
    <row r="228" spans="1:9" x14ac:dyDescent="0.25">
      <c r="A228">
        <v>227</v>
      </c>
      <c r="B228">
        <v>225.941417</v>
      </c>
      <c r="C228">
        <v>6.4852189999999998</v>
      </c>
      <c r="D228">
        <v>233.684145</v>
      </c>
      <c r="E228">
        <v>4.57822</v>
      </c>
    </row>
    <row r="229" spans="1:9" x14ac:dyDescent="0.25">
      <c r="A229">
        <v>228</v>
      </c>
      <c r="D229">
        <v>233.701302</v>
      </c>
      <c r="E229">
        <v>4.5853250000000001</v>
      </c>
    </row>
    <row r="230" spans="1:9" x14ac:dyDescent="0.25">
      <c r="A230">
        <v>229</v>
      </c>
      <c r="D230">
        <v>233.700827</v>
      </c>
      <c r="E230">
        <v>4.5740100000000004</v>
      </c>
    </row>
    <row r="231" spans="1:9" x14ac:dyDescent="0.25">
      <c r="A231">
        <v>230</v>
      </c>
      <c r="D231">
        <v>233.69682900000001</v>
      </c>
      <c r="E231">
        <v>4.5961670000000003</v>
      </c>
    </row>
    <row r="232" spans="1:9" x14ac:dyDescent="0.25">
      <c r="A232">
        <v>231</v>
      </c>
      <c r="D232">
        <v>233.694829</v>
      </c>
      <c r="E232">
        <v>4.5950610000000003</v>
      </c>
    </row>
    <row r="233" spans="1:9" x14ac:dyDescent="0.25">
      <c r="A233">
        <v>232</v>
      </c>
      <c r="D233">
        <v>233.723197</v>
      </c>
      <c r="E233">
        <v>4.5733790000000001</v>
      </c>
    </row>
    <row r="234" spans="1:9" x14ac:dyDescent="0.25">
      <c r="A234">
        <v>233</v>
      </c>
      <c r="D234">
        <v>233.76424700000001</v>
      </c>
      <c r="E234">
        <v>4.5961670000000003</v>
      </c>
      <c r="F234">
        <v>228.38475499999998</v>
      </c>
      <c r="G234">
        <v>6.7506259999999996</v>
      </c>
    </row>
    <row r="235" spans="1:9" x14ac:dyDescent="0.25">
      <c r="A235">
        <v>234</v>
      </c>
      <c r="D235">
        <v>233.758982</v>
      </c>
      <c r="E235">
        <v>4.592956</v>
      </c>
      <c r="F235">
        <v>228.36349300000001</v>
      </c>
      <c r="G235">
        <v>6.759468</v>
      </c>
    </row>
    <row r="236" spans="1:9" x14ac:dyDescent="0.25">
      <c r="A236">
        <v>235</v>
      </c>
      <c r="D236">
        <v>233.669568</v>
      </c>
      <c r="E236">
        <v>4.5585370000000003</v>
      </c>
      <c r="F236">
        <v>228.38070300000001</v>
      </c>
      <c r="G236">
        <v>6.7694669999999997</v>
      </c>
    </row>
    <row r="237" spans="1:9" x14ac:dyDescent="0.25">
      <c r="A237">
        <v>236</v>
      </c>
      <c r="D237">
        <v>233.72735299999999</v>
      </c>
      <c r="E237">
        <v>4.5026979999999996</v>
      </c>
      <c r="F237">
        <v>228.35401899999999</v>
      </c>
      <c r="G237">
        <v>6.746416</v>
      </c>
    </row>
    <row r="238" spans="1:9" x14ac:dyDescent="0.25">
      <c r="A238">
        <v>237</v>
      </c>
      <c r="D238">
        <v>233.69456500000001</v>
      </c>
      <c r="E238">
        <v>4.6366909999999999</v>
      </c>
      <c r="F238">
        <v>228.40464800000001</v>
      </c>
      <c r="G238">
        <v>6.7550999999999997</v>
      </c>
    </row>
    <row r="239" spans="1:9" x14ac:dyDescent="0.25">
      <c r="A239">
        <v>238</v>
      </c>
      <c r="F239">
        <v>228.42085900000001</v>
      </c>
      <c r="G239">
        <v>6.7804140000000004</v>
      </c>
      <c r="H239">
        <v>232.96176399999999</v>
      </c>
      <c r="I239">
        <v>3.435441</v>
      </c>
    </row>
    <row r="240" spans="1:9" x14ac:dyDescent="0.25">
      <c r="A240">
        <v>239</v>
      </c>
      <c r="F240">
        <v>228.40254300000001</v>
      </c>
      <c r="G240">
        <v>6.8451469999999999</v>
      </c>
      <c r="H240">
        <v>232.90050400000001</v>
      </c>
      <c r="I240">
        <v>3.382234</v>
      </c>
    </row>
    <row r="241" spans="1:9" x14ac:dyDescent="0.25">
      <c r="A241">
        <v>240</v>
      </c>
      <c r="B241">
        <v>245.520228</v>
      </c>
      <c r="C241">
        <v>5.2386569999999999</v>
      </c>
      <c r="F241">
        <v>228.40764899999999</v>
      </c>
      <c r="G241">
        <v>6.7571519999999996</v>
      </c>
      <c r="H241">
        <v>232.946606</v>
      </c>
      <c r="I241">
        <v>3.4035479999999998</v>
      </c>
    </row>
    <row r="242" spans="1:9" x14ac:dyDescent="0.25">
      <c r="A242">
        <v>241</v>
      </c>
      <c r="B242">
        <v>245.50401499999998</v>
      </c>
      <c r="C242">
        <v>5.1923969999999997</v>
      </c>
      <c r="F242">
        <v>228.350337</v>
      </c>
      <c r="G242">
        <v>6.7593100000000002</v>
      </c>
      <c r="H242">
        <v>232.96255400000001</v>
      </c>
      <c r="I242">
        <v>3.4014959999999999</v>
      </c>
    </row>
    <row r="243" spans="1:9" x14ac:dyDescent="0.25">
      <c r="A243">
        <v>242</v>
      </c>
      <c r="B243">
        <v>245.515017</v>
      </c>
      <c r="C243">
        <v>5.1732399999999998</v>
      </c>
      <c r="F243">
        <v>228.38475499999998</v>
      </c>
      <c r="G243">
        <v>6.7506259999999996</v>
      </c>
      <c r="H243">
        <v>232.98981499999999</v>
      </c>
      <c r="I243">
        <v>3.344446</v>
      </c>
    </row>
    <row r="244" spans="1:9" x14ac:dyDescent="0.25">
      <c r="A244">
        <v>243</v>
      </c>
      <c r="B244">
        <v>245.51549</v>
      </c>
      <c r="C244">
        <v>5.2252369999999999</v>
      </c>
      <c r="F244">
        <v>228.38475499999998</v>
      </c>
      <c r="G244">
        <v>6.7506259999999996</v>
      </c>
      <c r="H244">
        <v>232.98413099999999</v>
      </c>
      <c r="I244">
        <v>3.3379729999999999</v>
      </c>
    </row>
    <row r="245" spans="1:9" x14ac:dyDescent="0.25">
      <c r="A245">
        <v>244</v>
      </c>
      <c r="B245">
        <v>245.464755</v>
      </c>
      <c r="C245">
        <v>5.2462879999999998</v>
      </c>
      <c r="H245">
        <v>232.993708</v>
      </c>
      <c r="I245">
        <v>3.3275000000000001</v>
      </c>
    </row>
    <row r="246" spans="1:9" x14ac:dyDescent="0.25">
      <c r="A246">
        <v>245</v>
      </c>
      <c r="B246">
        <v>245.47812500000001</v>
      </c>
      <c r="C246">
        <v>5.2381830000000003</v>
      </c>
      <c r="H246">
        <v>233.01533899999998</v>
      </c>
      <c r="I246">
        <v>3.3525510000000001</v>
      </c>
    </row>
    <row r="247" spans="1:9" x14ac:dyDescent="0.25">
      <c r="A247">
        <v>246</v>
      </c>
      <c r="B247">
        <v>245.49838499999998</v>
      </c>
      <c r="C247">
        <v>5.2190789999999998</v>
      </c>
      <c r="H247">
        <v>232.985816</v>
      </c>
      <c r="I247">
        <v>3.3546040000000001</v>
      </c>
    </row>
    <row r="248" spans="1:9" x14ac:dyDescent="0.25">
      <c r="A248">
        <v>247</v>
      </c>
      <c r="B248">
        <v>245.49870200000001</v>
      </c>
      <c r="C248">
        <v>5.2119739999999997</v>
      </c>
      <c r="H248">
        <v>232.968501</v>
      </c>
      <c r="I248">
        <v>3.3680240000000001</v>
      </c>
    </row>
    <row r="249" spans="1:9" x14ac:dyDescent="0.25">
      <c r="A249">
        <v>248</v>
      </c>
      <c r="B249">
        <v>245.497962</v>
      </c>
      <c r="C249">
        <v>5.2257100000000003</v>
      </c>
      <c r="H249">
        <v>232.94797600000001</v>
      </c>
      <c r="I249">
        <v>3.4120219999999999</v>
      </c>
    </row>
    <row r="250" spans="1:9" x14ac:dyDescent="0.25">
      <c r="A250">
        <v>249</v>
      </c>
      <c r="B250">
        <v>245.509173</v>
      </c>
      <c r="C250">
        <v>5.2036069999999999</v>
      </c>
      <c r="H250">
        <v>232.948081</v>
      </c>
      <c r="I250">
        <v>3.4237579999999999</v>
      </c>
    </row>
    <row r="251" spans="1:9" x14ac:dyDescent="0.25">
      <c r="A251">
        <v>250</v>
      </c>
      <c r="B251">
        <v>245.504805</v>
      </c>
      <c r="C251">
        <v>5.2229739999999998</v>
      </c>
      <c r="H251">
        <v>232.92534499999999</v>
      </c>
      <c r="I251">
        <v>3.4494929999999999</v>
      </c>
    </row>
    <row r="252" spans="1:9" x14ac:dyDescent="0.25">
      <c r="A252">
        <v>251</v>
      </c>
      <c r="B252">
        <v>245.50612100000001</v>
      </c>
      <c r="C252">
        <v>5.2213950000000002</v>
      </c>
      <c r="H252">
        <v>232.89213599999999</v>
      </c>
      <c r="I252">
        <v>3.4320729999999999</v>
      </c>
    </row>
    <row r="253" spans="1:9" x14ac:dyDescent="0.25">
      <c r="A253">
        <v>252</v>
      </c>
      <c r="B253">
        <v>245.50896299999999</v>
      </c>
      <c r="C253">
        <v>5.2006069999999998</v>
      </c>
      <c r="H253">
        <v>232.95544899999999</v>
      </c>
      <c r="I253">
        <v>3.4247570000000001</v>
      </c>
    </row>
    <row r="254" spans="1:9" x14ac:dyDescent="0.25">
      <c r="A254">
        <v>253</v>
      </c>
      <c r="B254">
        <v>245.523436</v>
      </c>
      <c r="C254">
        <v>5.2006589999999999</v>
      </c>
      <c r="D254">
        <v>253.85307900000001</v>
      </c>
      <c r="E254">
        <v>3.9098890000000002</v>
      </c>
      <c r="H254">
        <v>233.01065700000001</v>
      </c>
      <c r="I254">
        <v>3.4362309999999998</v>
      </c>
    </row>
    <row r="255" spans="1:9" x14ac:dyDescent="0.25">
      <c r="A255">
        <v>254</v>
      </c>
      <c r="B255">
        <v>245.54685499999999</v>
      </c>
      <c r="C255">
        <v>5.2130789999999996</v>
      </c>
      <c r="D255">
        <v>253.81850299999999</v>
      </c>
      <c r="E255">
        <v>3.9461499999999998</v>
      </c>
      <c r="H255">
        <v>232.96176399999999</v>
      </c>
      <c r="I255">
        <v>3.435441</v>
      </c>
    </row>
    <row r="256" spans="1:9" x14ac:dyDescent="0.25">
      <c r="A256">
        <v>255</v>
      </c>
      <c r="B256">
        <v>245.498751</v>
      </c>
      <c r="C256">
        <v>5.208132</v>
      </c>
      <c r="D256">
        <v>253.79924299999999</v>
      </c>
      <c r="E256">
        <v>3.931098</v>
      </c>
      <c r="H256">
        <v>232.95008100000001</v>
      </c>
      <c r="I256">
        <v>3.4741759999999999</v>
      </c>
    </row>
    <row r="257" spans="1:11" x14ac:dyDescent="0.25">
      <c r="A257">
        <v>256</v>
      </c>
      <c r="B257">
        <v>245.51990799999999</v>
      </c>
      <c r="C257">
        <v>5.2440249999999997</v>
      </c>
      <c r="D257">
        <v>253.799082</v>
      </c>
      <c r="E257">
        <v>3.9464130000000002</v>
      </c>
    </row>
    <row r="258" spans="1:11" x14ac:dyDescent="0.25">
      <c r="A258">
        <v>257</v>
      </c>
      <c r="B258">
        <v>245.51990799999999</v>
      </c>
      <c r="C258">
        <v>5.2440249999999997</v>
      </c>
      <c r="D258">
        <v>253.815291</v>
      </c>
      <c r="E258">
        <v>3.9265189999999999</v>
      </c>
    </row>
    <row r="259" spans="1:11" x14ac:dyDescent="0.25">
      <c r="A259">
        <v>258</v>
      </c>
      <c r="D259">
        <v>253.83871299999998</v>
      </c>
      <c r="E259">
        <v>3.9395709999999999</v>
      </c>
      <c r="F259">
        <v>243.72806</v>
      </c>
      <c r="G259">
        <v>5.8870430000000002</v>
      </c>
    </row>
    <row r="260" spans="1:11" x14ac:dyDescent="0.25">
      <c r="A260">
        <v>259</v>
      </c>
      <c r="D260">
        <v>253.81850299999999</v>
      </c>
      <c r="E260">
        <v>3.9461499999999998</v>
      </c>
      <c r="F260">
        <v>243.72806</v>
      </c>
      <c r="G260">
        <v>5.8870430000000002</v>
      </c>
      <c r="J260">
        <v>235.64377300000001</v>
      </c>
      <c r="K260">
        <v>13.309946999999999</v>
      </c>
    </row>
    <row r="261" spans="1:11" x14ac:dyDescent="0.25">
      <c r="A261">
        <v>260</v>
      </c>
    </row>
    <row r="262" spans="1:11" x14ac:dyDescent="0.25">
      <c r="A262">
        <v>261</v>
      </c>
      <c r="J262">
        <v>37.740360000000003</v>
      </c>
      <c r="K262">
        <v>13.765764000000001</v>
      </c>
    </row>
    <row r="263" spans="1:11" x14ac:dyDescent="0.25">
      <c r="A263">
        <v>262</v>
      </c>
      <c r="F263">
        <v>44.592312</v>
      </c>
      <c r="G263">
        <v>10.866673</v>
      </c>
    </row>
    <row r="264" spans="1:11" x14ac:dyDescent="0.25">
      <c r="A264">
        <v>263</v>
      </c>
      <c r="F264">
        <v>44.657893999999999</v>
      </c>
      <c r="G264">
        <v>10.857843000000001</v>
      </c>
    </row>
    <row r="265" spans="1:11" x14ac:dyDescent="0.25">
      <c r="A265">
        <v>264</v>
      </c>
      <c r="D265">
        <v>57.609822000000001</v>
      </c>
      <c r="E265">
        <v>8.6734460000000002</v>
      </c>
      <c r="F265">
        <v>44.566197000000003</v>
      </c>
      <c r="G265">
        <v>10.878587</v>
      </c>
    </row>
    <row r="266" spans="1:11" x14ac:dyDescent="0.25">
      <c r="A266">
        <v>265</v>
      </c>
      <c r="D266">
        <v>57.603225999999999</v>
      </c>
      <c r="E266">
        <v>8.6681270000000001</v>
      </c>
      <c r="F266">
        <v>44.610447000000001</v>
      </c>
      <c r="G266">
        <v>10.88949</v>
      </c>
    </row>
    <row r="267" spans="1:11" x14ac:dyDescent="0.25">
      <c r="A267">
        <v>266</v>
      </c>
      <c r="D267">
        <v>57.618279000000001</v>
      </c>
      <c r="E267">
        <v>8.6820620000000002</v>
      </c>
      <c r="F267">
        <v>44.598587000000002</v>
      </c>
      <c r="G267">
        <v>10.869864</v>
      </c>
    </row>
    <row r="268" spans="1:11" x14ac:dyDescent="0.25">
      <c r="A268">
        <v>267</v>
      </c>
      <c r="D268">
        <v>57.601199999999999</v>
      </c>
      <c r="E268">
        <v>8.6824870000000001</v>
      </c>
      <c r="F268">
        <v>44.623691999999998</v>
      </c>
      <c r="G268">
        <v>10.869916999999999</v>
      </c>
    </row>
    <row r="269" spans="1:11" x14ac:dyDescent="0.25">
      <c r="A269">
        <v>268</v>
      </c>
      <c r="D269">
        <v>57.542110999999998</v>
      </c>
      <c r="E269">
        <v>8.6666369999999997</v>
      </c>
      <c r="F269">
        <v>44.624648999999998</v>
      </c>
      <c r="G269">
        <v>10.863481</v>
      </c>
    </row>
    <row r="270" spans="1:11" x14ac:dyDescent="0.25">
      <c r="A270">
        <v>269</v>
      </c>
      <c r="D270">
        <v>57.573596999999999</v>
      </c>
      <c r="E270">
        <v>8.6501490000000008</v>
      </c>
      <c r="F270">
        <v>44.645020000000002</v>
      </c>
      <c r="G270">
        <v>10.851035</v>
      </c>
    </row>
    <row r="271" spans="1:11" x14ac:dyDescent="0.25">
      <c r="A271">
        <v>270</v>
      </c>
      <c r="D271">
        <v>57.582588000000001</v>
      </c>
      <c r="E271">
        <v>8.660202</v>
      </c>
      <c r="F271">
        <v>44.592312</v>
      </c>
      <c r="G271">
        <v>10.866673</v>
      </c>
    </row>
    <row r="272" spans="1:11" x14ac:dyDescent="0.25">
      <c r="A272">
        <v>271</v>
      </c>
      <c r="D272">
        <v>57.586894999999998</v>
      </c>
      <c r="E272">
        <v>8.6560000000000006</v>
      </c>
      <c r="F272">
        <v>44.592312</v>
      </c>
      <c r="G272">
        <v>10.866673</v>
      </c>
    </row>
    <row r="273" spans="1:9" x14ac:dyDescent="0.25">
      <c r="A273">
        <v>272</v>
      </c>
      <c r="D273">
        <v>57.582112000000002</v>
      </c>
      <c r="E273">
        <v>8.6264269999999996</v>
      </c>
      <c r="F273">
        <v>44.592312</v>
      </c>
      <c r="G273">
        <v>10.866673</v>
      </c>
    </row>
    <row r="274" spans="1:9" x14ac:dyDescent="0.25">
      <c r="A274">
        <v>273</v>
      </c>
      <c r="D274">
        <v>57.613647999999998</v>
      </c>
      <c r="E274">
        <v>8.5864820000000002</v>
      </c>
      <c r="F274">
        <v>44.592312</v>
      </c>
      <c r="G274">
        <v>10.866673</v>
      </c>
    </row>
    <row r="275" spans="1:9" x14ac:dyDescent="0.25">
      <c r="A275">
        <v>274</v>
      </c>
      <c r="D275">
        <v>57.582160999999999</v>
      </c>
      <c r="E275">
        <v>8.624034</v>
      </c>
      <c r="F275">
        <v>44.592312</v>
      </c>
      <c r="G275">
        <v>10.866673</v>
      </c>
    </row>
    <row r="276" spans="1:9" x14ac:dyDescent="0.25">
      <c r="A276">
        <v>275</v>
      </c>
      <c r="B276">
        <v>66.663726999999994</v>
      </c>
      <c r="C276">
        <v>9.9109820000000006</v>
      </c>
      <c r="D276">
        <v>57.582160999999999</v>
      </c>
      <c r="E276">
        <v>8.624034</v>
      </c>
    </row>
    <row r="277" spans="1:9" x14ac:dyDescent="0.25">
      <c r="A277">
        <v>276</v>
      </c>
      <c r="B277">
        <v>66.681858000000005</v>
      </c>
      <c r="C277">
        <v>9.8990679999999998</v>
      </c>
    </row>
    <row r="278" spans="1:9" x14ac:dyDescent="0.25">
      <c r="A278">
        <v>277</v>
      </c>
      <c r="B278">
        <v>66.687821</v>
      </c>
      <c r="C278">
        <v>9.8772599999999997</v>
      </c>
    </row>
    <row r="279" spans="1:9" x14ac:dyDescent="0.25">
      <c r="A279">
        <v>278</v>
      </c>
      <c r="B279">
        <v>66.695526000000001</v>
      </c>
      <c r="C279">
        <v>9.8748140000000006</v>
      </c>
      <c r="H279">
        <v>58.760711999999998</v>
      </c>
      <c r="I279">
        <v>7.5329249999999996</v>
      </c>
    </row>
    <row r="280" spans="1:9" x14ac:dyDescent="0.25">
      <c r="A280">
        <v>279</v>
      </c>
      <c r="B280">
        <v>66.693825000000004</v>
      </c>
      <c r="C280">
        <v>9.8860360000000007</v>
      </c>
      <c r="H280">
        <v>58.775444</v>
      </c>
      <c r="I280">
        <v>7.4667579999999996</v>
      </c>
    </row>
    <row r="281" spans="1:9" x14ac:dyDescent="0.25">
      <c r="A281">
        <v>280</v>
      </c>
      <c r="B281">
        <v>66.707817000000006</v>
      </c>
      <c r="C281">
        <v>9.8846530000000001</v>
      </c>
      <c r="H281">
        <v>58.738587000000003</v>
      </c>
      <c r="I281">
        <v>7.5036709999999998</v>
      </c>
    </row>
    <row r="282" spans="1:9" x14ac:dyDescent="0.25">
      <c r="A282">
        <v>281</v>
      </c>
      <c r="B282">
        <v>66.717713000000003</v>
      </c>
      <c r="C282">
        <v>9.8861430000000006</v>
      </c>
      <c r="H282">
        <v>58.731563999999999</v>
      </c>
      <c r="I282">
        <v>7.5075010000000004</v>
      </c>
    </row>
    <row r="283" spans="1:9" x14ac:dyDescent="0.25">
      <c r="A283">
        <v>282</v>
      </c>
      <c r="B283">
        <v>66.752812000000006</v>
      </c>
      <c r="C283">
        <v>9.8940149999999996</v>
      </c>
      <c r="H283">
        <v>58.748108000000002</v>
      </c>
      <c r="I283">
        <v>7.501544</v>
      </c>
    </row>
    <row r="284" spans="1:9" x14ac:dyDescent="0.25">
      <c r="A284">
        <v>283</v>
      </c>
      <c r="B284">
        <v>66.690106</v>
      </c>
      <c r="C284">
        <v>9.8920469999999998</v>
      </c>
      <c r="H284">
        <v>58.800286</v>
      </c>
      <c r="I284">
        <v>7.4845230000000003</v>
      </c>
    </row>
    <row r="285" spans="1:9" x14ac:dyDescent="0.25">
      <c r="A285">
        <v>284</v>
      </c>
      <c r="B285">
        <v>66.703452999999996</v>
      </c>
      <c r="C285">
        <v>9.8811440000000008</v>
      </c>
      <c r="H285">
        <v>58.835976000000002</v>
      </c>
      <c r="I285">
        <v>7.4838849999999999</v>
      </c>
    </row>
    <row r="286" spans="1:9" x14ac:dyDescent="0.25">
      <c r="A286">
        <v>285</v>
      </c>
      <c r="H286">
        <v>58.760711999999998</v>
      </c>
      <c r="I286">
        <v>7.5329249999999996</v>
      </c>
    </row>
    <row r="287" spans="1:9" x14ac:dyDescent="0.25">
      <c r="A287">
        <v>286</v>
      </c>
      <c r="H287">
        <v>58.760711999999998</v>
      </c>
      <c r="I287">
        <v>7.5329249999999996</v>
      </c>
    </row>
    <row r="288" spans="1:9" x14ac:dyDescent="0.25">
      <c r="A288">
        <v>287</v>
      </c>
      <c r="F288">
        <v>66.093540000000004</v>
      </c>
      <c r="G288">
        <v>10.352499999999999</v>
      </c>
      <c r="H288">
        <v>58.760711999999998</v>
      </c>
      <c r="I288">
        <v>7.5329249999999996</v>
      </c>
    </row>
    <row r="289" spans="1:9" x14ac:dyDescent="0.25">
      <c r="A289">
        <v>288</v>
      </c>
      <c r="D289">
        <v>77.927263000000011</v>
      </c>
      <c r="E289">
        <v>7.6265790000000004</v>
      </c>
      <c r="F289">
        <v>66.132424</v>
      </c>
      <c r="G289">
        <v>10.358191</v>
      </c>
      <c r="H289">
        <v>58.760711999999998</v>
      </c>
      <c r="I289">
        <v>7.5329249999999996</v>
      </c>
    </row>
    <row r="290" spans="1:9" x14ac:dyDescent="0.25">
      <c r="A290">
        <v>289</v>
      </c>
      <c r="D290">
        <v>77.88421000000001</v>
      </c>
      <c r="E290">
        <v>7.6572100000000001</v>
      </c>
      <c r="F290">
        <v>257.33862499999998</v>
      </c>
      <c r="G290">
        <v>11.833344</v>
      </c>
    </row>
    <row r="291" spans="1:9" x14ac:dyDescent="0.25">
      <c r="A291">
        <v>290</v>
      </c>
      <c r="D291">
        <v>77.872474000000011</v>
      </c>
      <c r="E291">
        <v>7.6565260000000004</v>
      </c>
      <c r="F291">
        <v>257.10526900000002</v>
      </c>
      <c r="G291">
        <v>11.753716000000001</v>
      </c>
    </row>
    <row r="292" spans="1:9" x14ac:dyDescent="0.25">
      <c r="A292">
        <v>291</v>
      </c>
      <c r="D292">
        <v>77.873368000000013</v>
      </c>
      <c r="E292">
        <v>7.645105</v>
      </c>
      <c r="F292">
        <v>256.52203600000001</v>
      </c>
      <c r="G292">
        <v>11.773664</v>
      </c>
    </row>
    <row r="293" spans="1:9" x14ac:dyDescent="0.25">
      <c r="A293">
        <v>292</v>
      </c>
      <c r="D293">
        <v>77.904105000000001</v>
      </c>
      <c r="E293">
        <v>7.6691580000000004</v>
      </c>
      <c r="F293">
        <v>66.137211000000008</v>
      </c>
      <c r="G293">
        <v>10.358138</v>
      </c>
    </row>
    <row r="294" spans="1:9" x14ac:dyDescent="0.25">
      <c r="A294">
        <v>293</v>
      </c>
      <c r="D294">
        <v>77.882842000000011</v>
      </c>
      <c r="E294">
        <v>7.6571049999999996</v>
      </c>
      <c r="F294">
        <v>66.093540000000004</v>
      </c>
      <c r="G294">
        <v>10.352499999999999</v>
      </c>
    </row>
    <row r="295" spans="1:9" x14ac:dyDescent="0.25">
      <c r="A295">
        <v>294</v>
      </c>
      <c r="D295">
        <v>77.897632000000002</v>
      </c>
      <c r="E295">
        <v>7.6664729999999999</v>
      </c>
      <c r="F295">
        <v>66.093540000000004</v>
      </c>
      <c r="G295">
        <v>10.352499999999999</v>
      </c>
    </row>
    <row r="296" spans="1:9" x14ac:dyDescent="0.25">
      <c r="A296">
        <v>295</v>
      </c>
      <c r="D296">
        <v>77.915895000000006</v>
      </c>
      <c r="E296">
        <v>7.6951580000000002</v>
      </c>
      <c r="F296">
        <v>66.093540000000004</v>
      </c>
      <c r="G296">
        <v>10.352499999999999</v>
      </c>
    </row>
    <row r="297" spans="1:9" x14ac:dyDescent="0.25">
      <c r="A297">
        <v>296</v>
      </c>
      <c r="D297">
        <v>77.949737000000013</v>
      </c>
      <c r="E297">
        <v>7.6686839999999998</v>
      </c>
    </row>
    <row r="298" spans="1:9" x14ac:dyDescent="0.25">
      <c r="A298">
        <v>297</v>
      </c>
    </row>
    <row r="299" spans="1:9" x14ac:dyDescent="0.25">
      <c r="A299">
        <v>298</v>
      </c>
      <c r="B299">
        <v>86.343157000000005</v>
      </c>
      <c r="C299">
        <v>8.3915790000000001</v>
      </c>
    </row>
    <row r="300" spans="1:9" x14ac:dyDescent="0.25">
      <c r="A300">
        <v>299</v>
      </c>
      <c r="B300">
        <v>86.320156000000011</v>
      </c>
      <c r="C300">
        <v>8.3756850000000007</v>
      </c>
    </row>
    <row r="301" spans="1:9" x14ac:dyDescent="0.25">
      <c r="A301">
        <v>300</v>
      </c>
      <c r="B301">
        <v>86.299104999999997</v>
      </c>
      <c r="C301">
        <v>8.3940000000000001</v>
      </c>
    </row>
    <row r="302" spans="1:9" x14ac:dyDescent="0.25">
      <c r="A302">
        <v>301</v>
      </c>
      <c r="B302">
        <v>86.313789000000014</v>
      </c>
      <c r="C302">
        <v>8.3974209999999996</v>
      </c>
      <c r="H302">
        <v>79.693105000000003</v>
      </c>
      <c r="I302">
        <v>5.9052100000000003</v>
      </c>
    </row>
    <row r="303" spans="1:9" x14ac:dyDescent="0.25">
      <c r="A303">
        <v>302</v>
      </c>
      <c r="B303">
        <v>86.296841000000001</v>
      </c>
      <c r="C303">
        <v>8.3989999999999991</v>
      </c>
      <c r="H303">
        <v>79.716894000000011</v>
      </c>
      <c r="I303">
        <v>5.9181049999999997</v>
      </c>
    </row>
    <row r="304" spans="1:9" x14ac:dyDescent="0.25">
      <c r="A304">
        <v>303</v>
      </c>
      <c r="B304">
        <v>86.328631000000001</v>
      </c>
      <c r="C304">
        <v>8.3957899999999999</v>
      </c>
      <c r="H304">
        <v>79.716948000000002</v>
      </c>
      <c r="I304">
        <v>5.8864210000000003</v>
      </c>
    </row>
    <row r="305" spans="1:9" x14ac:dyDescent="0.25">
      <c r="A305">
        <v>304</v>
      </c>
      <c r="B305">
        <v>86.327419000000006</v>
      </c>
      <c r="C305">
        <v>8.3726319999999994</v>
      </c>
      <c r="H305">
        <v>79.71478900000001</v>
      </c>
      <c r="I305">
        <v>5.8797899999999998</v>
      </c>
    </row>
    <row r="306" spans="1:9" x14ac:dyDescent="0.25">
      <c r="A306">
        <v>305</v>
      </c>
      <c r="B306">
        <v>86.318474000000009</v>
      </c>
      <c r="C306">
        <v>8.3844740000000009</v>
      </c>
      <c r="H306">
        <v>79.723526000000007</v>
      </c>
      <c r="I306">
        <v>5.9057890000000004</v>
      </c>
    </row>
    <row r="307" spans="1:9" x14ac:dyDescent="0.25">
      <c r="A307">
        <v>306</v>
      </c>
      <c r="B307">
        <v>86.318474000000009</v>
      </c>
      <c r="C307">
        <v>8.3844740000000009</v>
      </c>
      <c r="H307">
        <v>79.745947000000001</v>
      </c>
      <c r="I307">
        <v>5.8891049999999998</v>
      </c>
    </row>
    <row r="308" spans="1:9" x14ac:dyDescent="0.25">
      <c r="A308">
        <v>307</v>
      </c>
      <c r="H308">
        <v>79.681474000000009</v>
      </c>
      <c r="I308">
        <v>5.9355260000000003</v>
      </c>
    </row>
    <row r="309" spans="1:9" x14ac:dyDescent="0.25">
      <c r="A309">
        <v>308</v>
      </c>
      <c r="F309">
        <v>85.244</v>
      </c>
      <c r="G309">
        <v>8.5751059999999999</v>
      </c>
      <c r="H309">
        <v>79.693105000000003</v>
      </c>
      <c r="I309">
        <v>5.9052100000000003</v>
      </c>
    </row>
    <row r="310" spans="1:9" x14ac:dyDescent="0.25">
      <c r="A310">
        <v>309</v>
      </c>
      <c r="F310">
        <v>85.284315000000007</v>
      </c>
      <c r="G310">
        <v>8.5762630000000009</v>
      </c>
      <c r="H310">
        <v>79.693105000000003</v>
      </c>
      <c r="I310">
        <v>5.9052100000000003</v>
      </c>
    </row>
    <row r="311" spans="1:9" x14ac:dyDescent="0.25">
      <c r="A311">
        <v>310</v>
      </c>
      <c r="D311">
        <v>99.827738000000011</v>
      </c>
      <c r="E311">
        <v>5.8399470000000004</v>
      </c>
      <c r="F311">
        <v>85.283579000000003</v>
      </c>
      <c r="G311">
        <v>8.5598949999999991</v>
      </c>
    </row>
    <row r="312" spans="1:9" x14ac:dyDescent="0.25">
      <c r="A312">
        <v>311</v>
      </c>
      <c r="D312">
        <v>99.835001000000005</v>
      </c>
      <c r="E312">
        <v>5.854895</v>
      </c>
      <c r="F312">
        <v>85.255158000000009</v>
      </c>
      <c r="G312">
        <v>8.5445790000000006</v>
      </c>
    </row>
    <row r="313" spans="1:9" x14ac:dyDescent="0.25">
      <c r="A313">
        <v>312</v>
      </c>
      <c r="D313">
        <v>99.820683000000002</v>
      </c>
      <c r="E313">
        <v>5.8359480000000001</v>
      </c>
      <c r="F313">
        <v>85.224316000000002</v>
      </c>
      <c r="G313">
        <v>8.5263159999999996</v>
      </c>
    </row>
    <row r="314" spans="1:9" x14ac:dyDescent="0.25">
      <c r="A314">
        <v>313</v>
      </c>
      <c r="D314">
        <v>99.818525000000008</v>
      </c>
      <c r="E314">
        <v>5.8206319999999998</v>
      </c>
      <c r="F314">
        <v>85.151947000000007</v>
      </c>
      <c r="G314">
        <v>8.496105</v>
      </c>
    </row>
    <row r="315" spans="1:9" x14ac:dyDescent="0.25">
      <c r="A315">
        <v>314</v>
      </c>
      <c r="D315">
        <v>99.802366000000006</v>
      </c>
      <c r="E315">
        <v>5.846158</v>
      </c>
      <c r="F315">
        <v>85.244</v>
      </c>
      <c r="G315">
        <v>8.5751059999999999</v>
      </c>
    </row>
    <row r="316" spans="1:9" x14ac:dyDescent="0.25">
      <c r="A316">
        <v>315</v>
      </c>
      <c r="D316">
        <v>99.836683000000008</v>
      </c>
      <c r="E316">
        <v>5.8424209999999999</v>
      </c>
      <c r="F316">
        <v>85.244</v>
      </c>
      <c r="G316">
        <v>8.5751059999999999</v>
      </c>
    </row>
    <row r="317" spans="1:9" x14ac:dyDescent="0.25">
      <c r="A317">
        <v>316</v>
      </c>
      <c r="D317">
        <v>99.827105000000003</v>
      </c>
      <c r="E317">
        <v>5.8230000000000004</v>
      </c>
    </row>
    <row r="318" spans="1:9" x14ac:dyDescent="0.25">
      <c r="A318">
        <v>317</v>
      </c>
      <c r="D318">
        <v>99.841419000000002</v>
      </c>
      <c r="E318">
        <v>5.8324210000000001</v>
      </c>
    </row>
    <row r="319" spans="1:9" x14ac:dyDescent="0.25">
      <c r="A319">
        <v>318</v>
      </c>
      <c r="D319">
        <v>99.838261000000003</v>
      </c>
      <c r="E319">
        <v>5.8595790000000001</v>
      </c>
    </row>
    <row r="320" spans="1:9" x14ac:dyDescent="0.25">
      <c r="A320">
        <v>319</v>
      </c>
      <c r="B320">
        <v>109.46347400000002</v>
      </c>
      <c r="C320">
        <v>6.6284739999999998</v>
      </c>
    </row>
    <row r="321" spans="1:9" x14ac:dyDescent="0.25">
      <c r="A321">
        <v>320</v>
      </c>
      <c r="B321">
        <v>109.53952800000002</v>
      </c>
      <c r="C321">
        <v>6.5601580000000004</v>
      </c>
    </row>
    <row r="322" spans="1:9" x14ac:dyDescent="0.25">
      <c r="A322">
        <v>321</v>
      </c>
      <c r="B322">
        <v>109.48926200000001</v>
      </c>
      <c r="C322">
        <v>6.5440529999999999</v>
      </c>
    </row>
    <row r="323" spans="1:9" x14ac:dyDescent="0.25">
      <c r="A323">
        <v>322</v>
      </c>
      <c r="B323">
        <v>109.504524</v>
      </c>
      <c r="C323">
        <v>6.5688950000000004</v>
      </c>
    </row>
    <row r="324" spans="1:9" x14ac:dyDescent="0.25">
      <c r="A324">
        <v>323</v>
      </c>
      <c r="B324">
        <v>109.50978900000001</v>
      </c>
      <c r="C324">
        <v>6.632053</v>
      </c>
      <c r="H324">
        <v>103.83747500000001</v>
      </c>
      <c r="I324">
        <v>3.7478950000000002</v>
      </c>
    </row>
    <row r="325" spans="1:9" x14ac:dyDescent="0.25">
      <c r="A325">
        <v>324</v>
      </c>
      <c r="B325">
        <v>109.493527</v>
      </c>
      <c r="C325">
        <v>6.6226320000000003</v>
      </c>
      <c r="H325">
        <v>103.88147400000001</v>
      </c>
      <c r="I325">
        <v>3.695316</v>
      </c>
    </row>
    <row r="326" spans="1:9" x14ac:dyDescent="0.25">
      <c r="A326">
        <v>325</v>
      </c>
      <c r="B326">
        <v>109.46347400000002</v>
      </c>
      <c r="C326">
        <v>6.6284739999999998</v>
      </c>
      <c r="H326">
        <v>103.847683</v>
      </c>
      <c r="I326">
        <v>3.7229999999999999</v>
      </c>
    </row>
    <row r="327" spans="1:9" x14ac:dyDescent="0.25">
      <c r="A327">
        <v>326</v>
      </c>
      <c r="F327">
        <v>107.79221000000001</v>
      </c>
      <c r="G327">
        <v>7.4966840000000001</v>
      </c>
      <c r="H327">
        <v>103.886578</v>
      </c>
      <c r="I327">
        <v>3.7010529999999999</v>
      </c>
    </row>
    <row r="328" spans="1:9" x14ac:dyDescent="0.25">
      <c r="A328">
        <v>327</v>
      </c>
      <c r="F328">
        <v>107.81494500000001</v>
      </c>
      <c r="G328">
        <v>7.512842</v>
      </c>
      <c r="H328">
        <v>103.86568100000001</v>
      </c>
      <c r="I328">
        <v>3.6853159999999998</v>
      </c>
    </row>
    <row r="329" spans="1:9" x14ac:dyDescent="0.25">
      <c r="A329">
        <v>328</v>
      </c>
      <c r="F329">
        <v>107.758949</v>
      </c>
      <c r="G329">
        <v>7.5882100000000001</v>
      </c>
      <c r="H329">
        <v>103.83747500000001</v>
      </c>
      <c r="I329">
        <v>3.7478950000000002</v>
      </c>
    </row>
    <row r="330" spans="1:9" x14ac:dyDescent="0.25">
      <c r="A330">
        <v>329</v>
      </c>
      <c r="F330">
        <v>107.79794700000001</v>
      </c>
      <c r="G330">
        <v>7.6054740000000001</v>
      </c>
      <c r="H330">
        <v>103.90315600000001</v>
      </c>
      <c r="I330">
        <v>3.7964739999999999</v>
      </c>
    </row>
    <row r="331" spans="1:9" x14ac:dyDescent="0.25">
      <c r="A331">
        <v>330</v>
      </c>
      <c r="F331">
        <v>107.749313</v>
      </c>
      <c r="G331">
        <v>7.5640530000000004</v>
      </c>
      <c r="H331">
        <v>103.83747500000001</v>
      </c>
      <c r="I331">
        <v>3.7478950000000002</v>
      </c>
    </row>
    <row r="332" spans="1:9" x14ac:dyDescent="0.25">
      <c r="A332">
        <v>331</v>
      </c>
      <c r="F332">
        <v>107.79221000000001</v>
      </c>
      <c r="G332">
        <v>7.4966840000000001</v>
      </c>
      <c r="H332">
        <v>103.83747500000001</v>
      </c>
      <c r="I332">
        <v>3.7478950000000002</v>
      </c>
    </row>
    <row r="333" spans="1:9" x14ac:dyDescent="0.25">
      <c r="A333">
        <v>332</v>
      </c>
      <c r="F333">
        <v>107.79221000000001</v>
      </c>
      <c r="G333">
        <v>7.4966840000000001</v>
      </c>
    </row>
    <row r="334" spans="1:9" x14ac:dyDescent="0.25">
      <c r="A334">
        <v>333</v>
      </c>
      <c r="D334">
        <v>126.95310600000002</v>
      </c>
      <c r="E334">
        <v>3.768211</v>
      </c>
      <c r="F334">
        <v>107.79221000000001</v>
      </c>
      <c r="G334">
        <v>7.4966840000000001</v>
      </c>
    </row>
    <row r="335" spans="1:9" x14ac:dyDescent="0.25">
      <c r="A335">
        <v>334</v>
      </c>
      <c r="D335">
        <v>126.994843</v>
      </c>
      <c r="E335">
        <v>3.7732109999999999</v>
      </c>
      <c r="F335">
        <v>107.79221000000001</v>
      </c>
      <c r="G335">
        <v>7.4966840000000001</v>
      </c>
    </row>
    <row r="336" spans="1:9" x14ac:dyDescent="0.25">
      <c r="A336">
        <v>335</v>
      </c>
      <c r="D336">
        <v>126.99520900000002</v>
      </c>
      <c r="E336">
        <v>3.7309999999999999</v>
      </c>
    </row>
    <row r="337" spans="1:9" x14ac:dyDescent="0.25">
      <c r="A337">
        <v>336</v>
      </c>
      <c r="D337">
        <v>126.92437000000001</v>
      </c>
      <c r="E337">
        <v>3.726842</v>
      </c>
    </row>
    <row r="338" spans="1:9" x14ac:dyDescent="0.25">
      <c r="A338">
        <v>337</v>
      </c>
      <c r="D338">
        <v>126.93721000000001</v>
      </c>
      <c r="E338">
        <v>3.7436310000000002</v>
      </c>
    </row>
    <row r="339" spans="1:9" x14ac:dyDescent="0.25">
      <c r="A339">
        <v>338</v>
      </c>
      <c r="D339">
        <v>126.95310600000002</v>
      </c>
      <c r="E339">
        <v>3.768211</v>
      </c>
    </row>
    <row r="340" spans="1:9" x14ac:dyDescent="0.25">
      <c r="A340">
        <v>339</v>
      </c>
      <c r="B340">
        <v>134.10784200000001</v>
      </c>
      <c r="C340">
        <v>5.3396319999999999</v>
      </c>
      <c r="D340">
        <v>126.95310600000002</v>
      </c>
      <c r="E340">
        <v>3.768211</v>
      </c>
    </row>
    <row r="341" spans="1:9" x14ac:dyDescent="0.25">
      <c r="A341">
        <v>340</v>
      </c>
      <c r="B341">
        <v>134.12957800000001</v>
      </c>
      <c r="C341">
        <v>5.3188950000000004</v>
      </c>
      <c r="D341">
        <v>126.95310600000002</v>
      </c>
      <c r="E341">
        <v>3.768211</v>
      </c>
    </row>
    <row r="342" spans="1:9" x14ac:dyDescent="0.25">
      <c r="A342">
        <v>341</v>
      </c>
      <c r="B342">
        <v>134.138893</v>
      </c>
      <c r="C342">
        <v>5.3563689999999999</v>
      </c>
    </row>
    <row r="343" spans="1:9" x14ac:dyDescent="0.25">
      <c r="A343">
        <v>342</v>
      </c>
      <c r="B343">
        <v>134.10268400000001</v>
      </c>
      <c r="C343">
        <v>5.3843160000000001</v>
      </c>
    </row>
    <row r="344" spans="1:9" x14ac:dyDescent="0.25">
      <c r="A344">
        <v>343</v>
      </c>
      <c r="B344">
        <v>134.153053</v>
      </c>
      <c r="C344">
        <v>5.3468419999999997</v>
      </c>
      <c r="H344">
        <v>130.82504700000001</v>
      </c>
      <c r="I344">
        <v>2.0648420000000001</v>
      </c>
    </row>
    <row r="345" spans="1:9" x14ac:dyDescent="0.25">
      <c r="A345">
        <v>344</v>
      </c>
      <c r="B345">
        <v>134.16021000000001</v>
      </c>
      <c r="C345">
        <v>5.3294740000000003</v>
      </c>
      <c r="H345">
        <v>130.898842</v>
      </c>
      <c r="I345">
        <v>2.022211</v>
      </c>
    </row>
    <row r="346" spans="1:9" x14ac:dyDescent="0.25">
      <c r="A346">
        <v>345</v>
      </c>
      <c r="B346">
        <v>134.10784200000001</v>
      </c>
      <c r="C346">
        <v>5.3396319999999999</v>
      </c>
      <c r="H346">
        <v>130.889893</v>
      </c>
      <c r="I346">
        <v>2.0274209999999999</v>
      </c>
    </row>
    <row r="347" spans="1:9" x14ac:dyDescent="0.25">
      <c r="A347">
        <v>346</v>
      </c>
      <c r="F347">
        <v>132.556892</v>
      </c>
      <c r="G347">
        <v>5.4051580000000001</v>
      </c>
      <c r="H347">
        <v>130.847263</v>
      </c>
      <c r="I347">
        <v>2.0806840000000002</v>
      </c>
    </row>
    <row r="348" spans="1:9" x14ac:dyDescent="0.25">
      <c r="A348">
        <v>347</v>
      </c>
      <c r="F348">
        <v>132.556892</v>
      </c>
      <c r="G348">
        <v>5.4051580000000001</v>
      </c>
      <c r="H348">
        <v>130.86110300000001</v>
      </c>
      <c r="I348">
        <v>2.056632</v>
      </c>
    </row>
    <row r="349" spans="1:9" x14ac:dyDescent="0.25">
      <c r="A349">
        <v>348</v>
      </c>
      <c r="F349">
        <v>132.556892</v>
      </c>
      <c r="G349">
        <v>5.4051580000000001</v>
      </c>
      <c r="H349">
        <v>130.86057700000001</v>
      </c>
      <c r="I349">
        <v>2.0309469999999998</v>
      </c>
    </row>
    <row r="350" spans="1:9" x14ac:dyDescent="0.25">
      <c r="A350">
        <v>349</v>
      </c>
      <c r="F350">
        <v>132.556892</v>
      </c>
      <c r="G350">
        <v>5.4051580000000001</v>
      </c>
      <c r="H350">
        <v>130.90831400000002</v>
      </c>
      <c r="I350">
        <v>2.093947</v>
      </c>
    </row>
    <row r="351" spans="1:9" x14ac:dyDescent="0.25">
      <c r="A351">
        <v>350</v>
      </c>
      <c r="F351">
        <v>132.556892</v>
      </c>
      <c r="G351">
        <v>5.4051580000000001</v>
      </c>
      <c r="H351">
        <v>130.82504700000001</v>
      </c>
      <c r="I351">
        <v>2.0648420000000001</v>
      </c>
    </row>
    <row r="352" spans="1:9" x14ac:dyDescent="0.25">
      <c r="A352">
        <v>351</v>
      </c>
      <c r="F352">
        <v>132.556892</v>
      </c>
      <c r="G352">
        <v>5.4051580000000001</v>
      </c>
      <c r="H352">
        <v>130.82504700000001</v>
      </c>
      <c r="I352">
        <v>2.0648420000000001</v>
      </c>
    </row>
    <row r="353" spans="1:9" x14ac:dyDescent="0.25">
      <c r="A353">
        <v>352</v>
      </c>
      <c r="F353">
        <v>132.556892</v>
      </c>
      <c r="G353">
        <v>5.4051580000000001</v>
      </c>
    </row>
    <row r="354" spans="1:9" x14ac:dyDescent="0.25">
      <c r="A354">
        <v>353</v>
      </c>
      <c r="D354">
        <v>158.22857400000001</v>
      </c>
      <c r="E354">
        <v>5.7849469999999998</v>
      </c>
    </row>
    <row r="355" spans="1:9" x14ac:dyDescent="0.25">
      <c r="A355">
        <v>354</v>
      </c>
      <c r="D355">
        <v>158.16841700000001</v>
      </c>
      <c r="E355">
        <v>5.7431049999999999</v>
      </c>
    </row>
    <row r="356" spans="1:9" x14ac:dyDescent="0.25">
      <c r="A356">
        <v>355</v>
      </c>
      <c r="D356">
        <v>158.196259</v>
      </c>
      <c r="E356">
        <v>5.7574730000000001</v>
      </c>
    </row>
    <row r="357" spans="1:9" x14ac:dyDescent="0.25">
      <c r="A357">
        <v>356</v>
      </c>
      <c r="B357">
        <v>161.42904799999999</v>
      </c>
      <c r="C357">
        <v>7.9262629999999996</v>
      </c>
      <c r="D357">
        <v>158.16768000000002</v>
      </c>
      <c r="E357">
        <v>5.7764740000000003</v>
      </c>
    </row>
    <row r="358" spans="1:9" x14ac:dyDescent="0.25">
      <c r="A358">
        <v>357</v>
      </c>
      <c r="B358">
        <v>161.492943</v>
      </c>
      <c r="C358">
        <v>7.9561580000000003</v>
      </c>
      <c r="D358">
        <v>158.17104799999998</v>
      </c>
      <c r="E358">
        <v>5.7601579999999997</v>
      </c>
    </row>
    <row r="359" spans="1:9" x14ac:dyDescent="0.25">
      <c r="A359">
        <v>358</v>
      </c>
      <c r="B359">
        <v>161.48246900000001</v>
      </c>
      <c r="C359">
        <v>7.9565789999999996</v>
      </c>
      <c r="D359">
        <v>158.24662699999999</v>
      </c>
      <c r="E359">
        <v>5.7970519999999999</v>
      </c>
    </row>
    <row r="360" spans="1:9" x14ac:dyDescent="0.25">
      <c r="A360">
        <v>359</v>
      </c>
      <c r="B360">
        <v>161.43131199999999</v>
      </c>
      <c r="C360">
        <v>7.9325789999999996</v>
      </c>
      <c r="D360">
        <v>158.24252300000001</v>
      </c>
      <c r="E360">
        <v>5.818632</v>
      </c>
    </row>
    <row r="361" spans="1:9" x14ac:dyDescent="0.25">
      <c r="A361">
        <v>360</v>
      </c>
      <c r="B361">
        <v>161.445943</v>
      </c>
      <c r="C361">
        <v>7.9758950000000004</v>
      </c>
      <c r="D361">
        <v>158.24252300000001</v>
      </c>
      <c r="E361">
        <v>5.818632</v>
      </c>
    </row>
    <row r="362" spans="1:9" x14ac:dyDescent="0.25">
      <c r="A362">
        <v>361</v>
      </c>
      <c r="B362">
        <v>161.44973300000001</v>
      </c>
      <c r="C362">
        <v>8.0045800000000007</v>
      </c>
    </row>
    <row r="363" spans="1:9" x14ac:dyDescent="0.25">
      <c r="A363">
        <v>362</v>
      </c>
      <c r="B363">
        <v>161.456996</v>
      </c>
      <c r="C363">
        <v>8.0047370000000004</v>
      </c>
    </row>
    <row r="364" spans="1:9" x14ac:dyDescent="0.25">
      <c r="A364">
        <v>363</v>
      </c>
      <c r="B364">
        <v>161.42904799999999</v>
      </c>
      <c r="C364">
        <v>7.9262629999999996</v>
      </c>
      <c r="H364">
        <v>160.61904800000002</v>
      </c>
      <c r="I364">
        <v>4.7341579999999999</v>
      </c>
    </row>
    <row r="365" spans="1:9" x14ac:dyDescent="0.25">
      <c r="A365">
        <v>364</v>
      </c>
      <c r="F365">
        <v>160.403154</v>
      </c>
      <c r="G365">
        <v>7.9905790000000003</v>
      </c>
      <c r="H365">
        <v>160.61904800000002</v>
      </c>
      <c r="I365">
        <v>4.7341579999999999</v>
      </c>
    </row>
    <row r="366" spans="1:9" x14ac:dyDescent="0.25">
      <c r="A366">
        <v>365</v>
      </c>
      <c r="F366">
        <v>160.403154</v>
      </c>
      <c r="G366">
        <v>7.9905790000000003</v>
      </c>
      <c r="H366">
        <v>160.6181</v>
      </c>
      <c r="I366">
        <v>4.6999469999999999</v>
      </c>
    </row>
    <row r="367" spans="1:9" x14ac:dyDescent="0.25">
      <c r="A367">
        <v>366</v>
      </c>
      <c r="F367">
        <v>160.403154</v>
      </c>
      <c r="G367">
        <v>7.9905790000000003</v>
      </c>
      <c r="H367">
        <v>160.627049</v>
      </c>
      <c r="I367">
        <v>4.6434740000000003</v>
      </c>
    </row>
    <row r="368" spans="1:9" x14ac:dyDescent="0.25">
      <c r="A368">
        <v>367</v>
      </c>
      <c r="F368">
        <v>160.403154</v>
      </c>
      <c r="G368">
        <v>7.9905790000000003</v>
      </c>
      <c r="H368">
        <v>160.58631199999999</v>
      </c>
      <c r="I368">
        <v>4.6619999999999999</v>
      </c>
    </row>
    <row r="369" spans="1:9" x14ac:dyDescent="0.25">
      <c r="A369">
        <v>368</v>
      </c>
      <c r="F369">
        <v>160.403154</v>
      </c>
      <c r="G369">
        <v>7.9905790000000003</v>
      </c>
      <c r="H369">
        <v>160.52810099999999</v>
      </c>
      <c r="I369">
        <v>4.6660529999999998</v>
      </c>
    </row>
    <row r="370" spans="1:9" x14ac:dyDescent="0.25">
      <c r="A370">
        <v>369</v>
      </c>
      <c r="F370">
        <v>160.403154</v>
      </c>
      <c r="G370">
        <v>7.9905790000000003</v>
      </c>
      <c r="H370">
        <v>160.61904800000002</v>
      </c>
      <c r="I370">
        <v>4.7341579999999999</v>
      </c>
    </row>
    <row r="371" spans="1:9" x14ac:dyDescent="0.25">
      <c r="A371">
        <v>370</v>
      </c>
      <c r="F371">
        <v>160.403154</v>
      </c>
      <c r="G371">
        <v>7.9905790000000003</v>
      </c>
      <c r="H371">
        <v>160.61904800000002</v>
      </c>
      <c r="I371">
        <v>4.7341579999999999</v>
      </c>
    </row>
    <row r="372" spans="1:9" x14ac:dyDescent="0.25">
      <c r="A372">
        <v>371</v>
      </c>
      <c r="D372">
        <v>179.05225799999999</v>
      </c>
      <c r="E372">
        <v>6.8749469999999997</v>
      </c>
      <c r="F372">
        <v>160.403154</v>
      </c>
      <c r="G372">
        <v>7.9905790000000003</v>
      </c>
    </row>
    <row r="373" spans="1:9" x14ac:dyDescent="0.25">
      <c r="A373">
        <v>372</v>
      </c>
      <c r="D373">
        <v>179.02999499999999</v>
      </c>
      <c r="E373">
        <v>6.8851050000000003</v>
      </c>
    </row>
    <row r="374" spans="1:9" x14ac:dyDescent="0.25">
      <c r="A374">
        <v>373</v>
      </c>
      <c r="D374">
        <v>179.06110200000001</v>
      </c>
      <c r="E374">
        <v>6.8338939999999999</v>
      </c>
    </row>
    <row r="375" spans="1:9" x14ac:dyDescent="0.25">
      <c r="A375">
        <v>374</v>
      </c>
      <c r="D375">
        <v>179.04404700000001</v>
      </c>
      <c r="E375">
        <v>6.8685260000000001</v>
      </c>
    </row>
    <row r="376" spans="1:9" x14ac:dyDescent="0.25">
      <c r="A376">
        <v>375</v>
      </c>
      <c r="D376">
        <v>179.03578400000001</v>
      </c>
      <c r="E376">
        <v>6.8680519999999996</v>
      </c>
    </row>
    <row r="377" spans="1:9" x14ac:dyDescent="0.25">
      <c r="A377">
        <v>376</v>
      </c>
      <c r="B377">
        <v>184.917574</v>
      </c>
      <c r="C377">
        <v>8.8838419999999996</v>
      </c>
      <c r="D377">
        <v>179.07799599999998</v>
      </c>
      <c r="E377">
        <v>6.8791060000000002</v>
      </c>
    </row>
    <row r="378" spans="1:9" x14ac:dyDescent="0.25">
      <c r="A378">
        <v>377</v>
      </c>
      <c r="B378">
        <v>184.94646700000001</v>
      </c>
      <c r="C378">
        <v>8.903632</v>
      </c>
      <c r="D378">
        <v>179.09504699999999</v>
      </c>
      <c r="E378">
        <v>6.84</v>
      </c>
    </row>
    <row r="379" spans="1:9" x14ac:dyDescent="0.25">
      <c r="A379">
        <v>378</v>
      </c>
      <c r="B379">
        <v>184.93583899999999</v>
      </c>
      <c r="C379">
        <v>8.9021050000000006</v>
      </c>
      <c r="D379">
        <v>179.052313</v>
      </c>
      <c r="E379">
        <v>6.8556840000000001</v>
      </c>
    </row>
    <row r="380" spans="1:9" x14ac:dyDescent="0.25">
      <c r="A380">
        <v>379</v>
      </c>
      <c r="B380">
        <v>184.93457599999999</v>
      </c>
      <c r="C380">
        <v>8.8910520000000002</v>
      </c>
    </row>
    <row r="381" spans="1:9" x14ac:dyDescent="0.25">
      <c r="A381">
        <v>380</v>
      </c>
      <c r="B381">
        <v>184.952944</v>
      </c>
      <c r="C381">
        <v>8.8843150000000009</v>
      </c>
    </row>
    <row r="382" spans="1:9" x14ac:dyDescent="0.25">
      <c r="A382">
        <v>381</v>
      </c>
      <c r="B382">
        <v>184.969416</v>
      </c>
      <c r="C382">
        <v>8.8659479999999995</v>
      </c>
    </row>
    <row r="383" spans="1:9" x14ac:dyDescent="0.25">
      <c r="A383">
        <v>382</v>
      </c>
      <c r="B383">
        <v>185.004099</v>
      </c>
      <c r="C383">
        <v>8.8260000000000005</v>
      </c>
    </row>
    <row r="384" spans="1:9" x14ac:dyDescent="0.25">
      <c r="A384">
        <v>383</v>
      </c>
      <c r="B384">
        <v>184.946944</v>
      </c>
      <c r="C384">
        <v>8.8447899999999997</v>
      </c>
      <c r="H384">
        <v>184.393732</v>
      </c>
      <c r="I384">
        <v>4.8591049999999996</v>
      </c>
    </row>
    <row r="385" spans="1:9" x14ac:dyDescent="0.25">
      <c r="A385">
        <v>384</v>
      </c>
      <c r="F385">
        <v>184.72925800000002</v>
      </c>
      <c r="G385">
        <v>8.6134740000000001</v>
      </c>
      <c r="H385">
        <v>184.42120600000001</v>
      </c>
      <c r="I385">
        <v>4.8411580000000001</v>
      </c>
    </row>
    <row r="386" spans="1:9" x14ac:dyDescent="0.25">
      <c r="A386">
        <v>385</v>
      </c>
      <c r="F386">
        <v>184.72925800000002</v>
      </c>
      <c r="G386">
        <v>8.6134740000000001</v>
      </c>
      <c r="H386">
        <v>184.48836399999999</v>
      </c>
      <c r="I386">
        <v>4.8289479999999996</v>
      </c>
    </row>
    <row r="387" spans="1:9" x14ac:dyDescent="0.25">
      <c r="A387">
        <v>386</v>
      </c>
      <c r="F387">
        <v>184.72925800000002</v>
      </c>
      <c r="G387">
        <v>8.6134740000000001</v>
      </c>
      <c r="H387">
        <v>184.50794400000001</v>
      </c>
      <c r="I387">
        <v>4.7902630000000004</v>
      </c>
    </row>
    <row r="388" spans="1:9" x14ac:dyDescent="0.25">
      <c r="A388">
        <v>387</v>
      </c>
      <c r="F388">
        <v>184.72925800000002</v>
      </c>
      <c r="G388">
        <v>8.6134740000000001</v>
      </c>
      <c r="H388">
        <v>184.499258</v>
      </c>
      <c r="I388">
        <v>4.7823159999999998</v>
      </c>
    </row>
    <row r="389" spans="1:9" x14ac:dyDescent="0.25">
      <c r="A389">
        <v>388</v>
      </c>
      <c r="F389">
        <v>184.72925800000002</v>
      </c>
      <c r="G389">
        <v>8.6134740000000001</v>
      </c>
      <c r="H389">
        <v>184.477045</v>
      </c>
      <c r="I389">
        <v>4.8029999999999999</v>
      </c>
    </row>
    <row r="390" spans="1:9" x14ac:dyDescent="0.25">
      <c r="A390">
        <v>389</v>
      </c>
      <c r="F390">
        <v>184.72925800000002</v>
      </c>
      <c r="G390">
        <v>8.6134740000000001</v>
      </c>
      <c r="H390">
        <v>184.393732</v>
      </c>
      <c r="I390">
        <v>4.8591049999999996</v>
      </c>
    </row>
    <row r="391" spans="1:9" x14ac:dyDescent="0.25">
      <c r="A391">
        <v>390</v>
      </c>
      <c r="F391">
        <v>184.72925800000002</v>
      </c>
      <c r="G391">
        <v>8.6134740000000001</v>
      </c>
      <c r="H391">
        <v>184.393732</v>
      </c>
      <c r="I391">
        <v>4.8591049999999996</v>
      </c>
    </row>
    <row r="392" spans="1:9" x14ac:dyDescent="0.25">
      <c r="A392">
        <v>391</v>
      </c>
      <c r="D392">
        <v>204.585623</v>
      </c>
      <c r="E392">
        <v>6.8556319999999999</v>
      </c>
      <c r="F392">
        <v>184.72925800000002</v>
      </c>
      <c r="G392">
        <v>8.6134740000000001</v>
      </c>
      <c r="H392">
        <v>184.393732</v>
      </c>
      <c r="I392">
        <v>4.8591049999999996</v>
      </c>
    </row>
    <row r="393" spans="1:9" x14ac:dyDescent="0.25">
      <c r="A393">
        <v>392</v>
      </c>
      <c r="D393">
        <v>204.61936</v>
      </c>
      <c r="E393">
        <v>6.8364739999999999</v>
      </c>
    </row>
    <row r="394" spans="1:9" x14ac:dyDescent="0.25">
      <c r="A394">
        <v>393</v>
      </c>
      <c r="D394">
        <v>204.60909900000001</v>
      </c>
      <c r="E394">
        <v>6.8218949999999996</v>
      </c>
    </row>
    <row r="395" spans="1:9" x14ac:dyDescent="0.25">
      <c r="A395">
        <v>394</v>
      </c>
      <c r="D395">
        <v>204.58994100000001</v>
      </c>
      <c r="E395">
        <v>6.7996840000000001</v>
      </c>
    </row>
    <row r="396" spans="1:9" x14ac:dyDescent="0.25">
      <c r="A396">
        <v>395</v>
      </c>
      <c r="D396">
        <v>204.575468</v>
      </c>
      <c r="E396">
        <v>6.8148949999999999</v>
      </c>
    </row>
    <row r="397" spans="1:9" x14ac:dyDescent="0.25">
      <c r="A397">
        <v>396</v>
      </c>
      <c r="B397">
        <v>209.926886</v>
      </c>
      <c r="C397">
        <v>8.7076849999999997</v>
      </c>
      <c r="D397">
        <v>204.62083699999999</v>
      </c>
      <c r="E397">
        <v>6.8307900000000004</v>
      </c>
    </row>
    <row r="398" spans="1:9" x14ac:dyDescent="0.25">
      <c r="A398">
        <v>397</v>
      </c>
      <c r="B398">
        <v>209.93389000000002</v>
      </c>
      <c r="C398">
        <v>8.7391050000000003</v>
      </c>
      <c r="D398">
        <v>204.637991</v>
      </c>
      <c r="E398">
        <v>6.8018939999999999</v>
      </c>
    </row>
    <row r="399" spans="1:9" x14ac:dyDescent="0.25">
      <c r="A399">
        <v>398</v>
      </c>
      <c r="B399">
        <v>209.95809800000001</v>
      </c>
      <c r="C399">
        <v>8.7343159999999997</v>
      </c>
      <c r="D399">
        <v>204.70067800000001</v>
      </c>
      <c r="E399">
        <v>6.7997889999999996</v>
      </c>
    </row>
    <row r="400" spans="1:9" x14ac:dyDescent="0.25">
      <c r="A400">
        <v>399</v>
      </c>
      <c r="B400">
        <v>209.94257200000001</v>
      </c>
      <c r="C400">
        <v>8.7583160000000007</v>
      </c>
    </row>
    <row r="401" spans="1:9" x14ac:dyDescent="0.25">
      <c r="A401">
        <v>400</v>
      </c>
      <c r="B401">
        <v>209.95478299999999</v>
      </c>
      <c r="C401">
        <v>8.7272110000000005</v>
      </c>
    </row>
    <row r="402" spans="1:9" x14ac:dyDescent="0.25">
      <c r="A402">
        <v>401</v>
      </c>
      <c r="B402">
        <v>209.93305000000001</v>
      </c>
      <c r="C402">
        <v>8.7316310000000001</v>
      </c>
    </row>
    <row r="403" spans="1:9" x14ac:dyDescent="0.25">
      <c r="A403">
        <v>402</v>
      </c>
      <c r="B403">
        <v>209.926886</v>
      </c>
      <c r="C403">
        <v>8.7076849999999997</v>
      </c>
    </row>
    <row r="404" spans="1:9" x14ac:dyDescent="0.25">
      <c r="A404">
        <v>403</v>
      </c>
      <c r="B404">
        <v>209.926886</v>
      </c>
      <c r="C404">
        <v>8.7076849999999997</v>
      </c>
      <c r="H404">
        <v>208.05020400000001</v>
      </c>
      <c r="I404">
        <v>5.390053</v>
      </c>
    </row>
    <row r="405" spans="1:9" x14ac:dyDescent="0.25">
      <c r="A405">
        <v>404</v>
      </c>
      <c r="F405">
        <v>208.80757399999999</v>
      </c>
      <c r="G405">
        <v>9.1189999999999998</v>
      </c>
      <c r="H405">
        <v>208.05020400000001</v>
      </c>
      <c r="I405">
        <v>5.390053</v>
      </c>
    </row>
    <row r="406" spans="1:9" x14ac:dyDescent="0.25">
      <c r="A406">
        <v>405</v>
      </c>
      <c r="F406">
        <v>208.80757399999999</v>
      </c>
      <c r="G406">
        <v>9.1189999999999998</v>
      </c>
      <c r="H406">
        <v>207.99399399999999</v>
      </c>
      <c r="I406">
        <v>5.4567370000000004</v>
      </c>
    </row>
    <row r="407" spans="1:9" x14ac:dyDescent="0.25">
      <c r="A407">
        <v>406</v>
      </c>
      <c r="F407">
        <v>208.80757399999999</v>
      </c>
      <c r="G407">
        <v>9.1189999999999998</v>
      </c>
      <c r="H407">
        <v>207.996466</v>
      </c>
      <c r="I407">
        <v>5.3671049999999996</v>
      </c>
    </row>
    <row r="408" spans="1:9" x14ac:dyDescent="0.25">
      <c r="A408">
        <v>407</v>
      </c>
      <c r="F408">
        <v>208.80757399999999</v>
      </c>
      <c r="G408">
        <v>9.1189999999999998</v>
      </c>
      <c r="H408">
        <v>208.03046599999999</v>
      </c>
      <c r="I408">
        <v>5.368684</v>
      </c>
    </row>
    <row r="409" spans="1:9" x14ac:dyDescent="0.25">
      <c r="A409">
        <v>408</v>
      </c>
      <c r="F409">
        <v>208.80757399999999</v>
      </c>
      <c r="G409">
        <v>9.1189999999999998</v>
      </c>
      <c r="H409">
        <v>208.05020400000001</v>
      </c>
      <c r="I409">
        <v>5.390053</v>
      </c>
    </row>
    <row r="410" spans="1:9" x14ac:dyDescent="0.25">
      <c r="A410">
        <v>409</v>
      </c>
      <c r="D410">
        <v>224.492918</v>
      </c>
      <c r="E410">
        <v>6.6592099999999999</v>
      </c>
      <c r="F410">
        <v>208.80757399999999</v>
      </c>
      <c r="G410">
        <v>9.1189999999999998</v>
      </c>
      <c r="H410">
        <v>207.97836100000001</v>
      </c>
      <c r="I410">
        <v>5.4251060000000004</v>
      </c>
    </row>
    <row r="411" spans="1:9" x14ac:dyDescent="0.25">
      <c r="A411">
        <v>410</v>
      </c>
      <c r="D411">
        <v>224.47797199999999</v>
      </c>
      <c r="E411">
        <v>6.6034769999999998</v>
      </c>
      <c r="F411">
        <v>208.80757399999999</v>
      </c>
      <c r="G411">
        <v>9.1189999999999998</v>
      </c>
      <c r="H411">
        <v>208.05020400000001</v>
      </c>
      <c r="I411">
        <v>5.390053</v>
      </c>
    </row>
    <row r="412" spans="1:9" x14ac:dyDescent="0.25">
      <c r="A412">
        <v>411</v>
      </c>
      <c r="D412">
        <v>224.49023399999999</v>
      </c>
      <c r="E412">
        <v>6.5964770000000001</v>
      </c>
      <c r="F412">
        <v>208.80757399999999</v>
      </c>
      <c r="G412">
        <v>9.1189999999999998</v>
      </c>
    </row>
    <row r="413" spans="1:9" x14ac:dyDescent="0.25">
      <c r="A413">
        <v>412</v>
      </c>
      <c r="D413">
        <v>224.50591700000001</v>
      </c>
      <c r="E413">
        <v>6.6082660000000004</v>
      </c>
      <c r="F413">
        <v>208.80757399999999</v>
      </c>
      <c r="G413">
        <v>9.1189999999999998</v>
      </c>
    </row>
    <row r="414" spans="1:9" x14ac:dyDescent="0.25">
      <c r="A414">
        <v>413</v>
      </c>
      <c r="D414">
        <v>224.539705</v>
      </c>
      <c r="E414">
        <v>6.6041080000000001</v>
      </c>
      <c r="F414">
        <v>208.80757399999999</v>
      </c>
      <c r="G414">
        <v>9.1189999999999998</v>
      </c>
    </row>
    <row r="415" spans="1:9" x14ac:dyDescent="0.25">
      <c r="A415">
        <v>414</v>
      </c>
      <c r="D415">
        <v>224.527547</v>
      </c>
      <c r="E415">
        <v>6.6284749999999999</v>
      </c>
    </row>
    <row r="416" spans="1:9" x14ac:dyDescent="0.25">
      <c r="A416">
        <v>415</v>
      </c>
      <c r="D416">
        <v>224.50323299999999</v>
      </c>
      <c r="E416">
        <v>6.6270009999999999</v>
      </c>
    </row>
    <row r="417" spans="1:9" x14ac:dyDescent="0.25">
      <c r="A417">
        <v>416</v>
      </c>
      <c r="D417">
        <v>224.605649</v>
      </c>
      <c r="E417">
        <v>6.6057389999999998</v>
      </c>
    </row>
    <row r="418" spans="1:9" x14ac:dyDescent="0.25">
      <c r="A418">
        <v>417</v>
      </c>
      <c r="B418">
        <v>231.91492700000001</v>
      </c>
      <c r="C418">
        <v>7.9264029999999996</v>
      </c>
      <c r="D418">
        <v>224.492918</v>
      </c>
      <c r="E418">
        <v>6.6592099999999999</v>
      </c>
    </row>
    <row r="419" spans="1:9" x14ac:dyDescent="0.25">
      <c r="A419">
        <v>418</v>
      </c>
      <c r="B419">
        <v>231.922032</v>
      </c>
      <c r="C419">
        <v>7.9139819999999999</v>
      </c>
    </row>
    <row r="420" spans="1:9" x14ac:dyDescent="0.25">
      <c r="A420">
        <v>419</v>
      </c>
      <c r="B420">
        <v>231.91692799999998</v>
      </c>
      <c r="C420">
        <v>7.9368759999999998</v>
      </c>
    </row>
    <row r="421" spans="1:9" x14ac:dyDescent="0.25">
      <c r="A421">
        <v>420</v>
      </c>
      <c r="B421">
        <v>231.944716</v>
      </c>
      <c r="C421">
        <v>7.9254559999999996</v>
      </c>
    </row>
    <row r="422" spans="1:9" x14ac:dyDescent="0.25">
      <c r="A422">
        <v>421</v>
      </c>
      <c r="B422">
        <v>231.951031</v>
      </c>
      <c r="C422">
        <v>7.93635</v>
      </c>
    </row>
    <row r="423" spans="1:9" x14ac:dyDescent="0.25">
      <c r="A423">
        <v>422</v>
      </c>
      <c r="B423">
        <v>231.930768</v>
      </c>
      <c r="C423">
        <v>7.9689269999999999</v>
      </c>
    </row>
    <row r="424" spans="1:9" x14ac:dyDescent="0.25">
      <c r="A424">
        <v>423</v>
      </c>
      <c r="B424">
        <v>231.97960900000001</v>
      </c>
      <c r="C424">
        <v>7.8906150000000004</v>
      </c>
      <c r="H424">
        <v>228.09582399999999</v>
      </c>
      <c r="I424">
        <v>4.254975</v>
      </c>
    </row>
    <row r="425" spans="1:9" x14ac:dyDescent="0.25">
      <c r="A425">
        <v>424</v>
      </c>
      <c r="B425">
        <v>231.91492700000001</v>
      </c>
      <c r="C425">
        <v>7.9264029999999996</v>
      </c>
      <c r="H425">
        <v>228.05629999999999</v>
      </c>
      <c r="I425">
        <v>4.239554</v>
      </c>
    </row>
    <row r="426" spans="1:9" x14ac:dyDescent="0.25">
      <c r="A426">
        <v>425</v>
      </c>
      <c r="F426">
        <v>229.026614</v>
      </c>
      <c r="G426">
        <v>8.0089780000000008</v>
      </c>
      <c r="H426">
        <v>228.08771899999999</v>
      </c>
      <c r="I426">
        <v>4.1813469999999997</v>
      </c>
    </row>
    <row r="427" spans="1:9" x14ac:dyDescent="0.25">
      <c r="A427">
        <v>426</v>
      </c>
      <c r="F427">
        <v>229.02498299999999</v>
      </c>
      <c r="G427">
        <v>7.9468230000000002</v>
      </c>
      <c r="H427">
        <v>228.120981</v>
      </c>
      <c r="I427">
        <v>4.198188</v>
      </c>
    </row>
    <row r="428" spans="1:9" x14ac:dyDescent="0.25">
      <c r="A428">
        <v>427</v>
      </c>
      <c r="F428">
        <v>229.035718</v>
      </c>
      <c r="G428">
        <v>7.9350339999999999</v>
      </c>
      <c r="H428">
        <v>228.12829500000001</v>
      </c>
      <c r="I428">
        <v>4.2000299999999999</v>
      </c>
    </row>
    <row r="429" spans="1:9" x14ac:dyDescent="0.25">
      <c r="A429">
        <v>428</v>
      </c>
      <c r="F429">
        <v>229.00050999999999</v>
      </c>
      <c r="G429">
        <v>7.9459809999999997</v>
      </c>
      <c r="H429">
        <v>228.09582399999999</v>
      </c>
      <c r="I429">
        <v>4.254975</v>
      </c>
    </row>
    <row r="430" spans="1:9" x14ac:dyDescent="0.25">
      <c r="A430">
        <v>429</v>
      </c>
      <c r="D430">
        <v>245.651061</v>
      </c>
      <c r="E430">
        <v>6.0346130000000002</v>
      </c>
      <c r="F430">
        <v>228.988089</v>
      </c>
      <c r="G430">
        <v>7.917351</v>
      </c>
      <c r="H430">
        <v>228.162925</v>
      </c>
      <c r="I430">
        <v>4.2075040000000001</v>
      </c>
    </row>
    <row r="431" spans="1:9" x14ac:dyDescent="0.25">
      <c r="A431">
        <v>430</v>
      </c>
      <c r="D431">
        <v>245.61774700000001</v>
      </c>
      <c r="E431">
        <v>6.0502440000000002</v>
      </c>
      <c r="F431">
        <v>229.047507</v>
      </c>
      <c r="G431">
        <v>7.9208239999999996</v>
      </c>
      <c r="H431">
        <v>228.09582399999999</v>
      </c>
      <c r="I431">
        <v>4.254975</v>
      </c>
    </row>
    <row r="432" spans="1:9" x14ac:dyDescent="0.25">
      <c r="A432">
        <v>431</v>
      </c>
      <c r="D432">
        <v>245.62563900000001</v>
      </c>
      <c r="E432">
        <v>6.0637169999999996</v>
      </c>
      <c r="F432">
        <v>228.94104099999998</v>
      </c>
      <c r="G432">
        <v>7.9125079999999999</v>
      </c>
    </row>
    <row r="433" spans="1:11" x14ac:dyDescent="0.25">
      <c r="A433">
        <v>432</v>
      </c>
      <c r="D433">
        <v>245.631011</v>
      </c>
      <c r="E433">
        <v>6.0215610000000002</v>
      </c>
      <c r="F433">
        <v>229.01729800000001</v>
      </c>
      <c r="G433">
        <v>8.0045029999999997</v>
      </c>
    </row>
    <row r="434" spans="1:11" x14ac:dyDescent="0.25">
      <c r="A434">
        <v>433</v>
      </c>
      <c r="D434">
        <v>245.59395799999999</v>
      </c>
      <c r="E434">
        <v>6.0281929999999999</v>
      </c>
      <c r="F434">
        <v>229.01729800000001</v>
      </c>
      <c r="G434">
        <v>8.0045029999999997</v>
      </c>
    </row>
    <row r="435" spans="1:11" x14ac:dyDescent="0.25">
      <c r="A435">
        <v>434</v>
      </c>
      <c r="D435">
        <v>245.616221</v>
      </c>
      <c r="E435">
        <v>6.0226139999999999</v>
      </c>
      <c r="F435">
        <v>229.01729800000001</v>
      </c>
      <c r="G435">
        <v>8.0045029999999997</v>
      </c>
    </row>
    <row r="436" spans="1:11" x14ac:dyDescent="0.25">
      <c r="A436">
        <v>435</v>
      </c>
      <c r="D436">
        <v>245.64453399999999</v>
      </c>
      <c r="E436">
        <v>6.041455</v>
      </c>
    </row>
    <row r="437" spans="1:11" x14ac:dyDescent="0.25">
      <c r="A437">
        <v>436</v>
      </c>
      <c r="B437">
        <v>251.68972600000001</v>
      </c>
      <c r="C437">
        <v>8.0590279999999996</v>
      </c>
      <c r="D437">
        <v>245.69605899999999</v>
      </c>
      <c r="E437">
        <v>6.0995039999999996</v>
      </c>
    </row>
    <row r="438" spans="1:11" x14ac:dyDescent="0.25">
      <c r="A438">
        <v>437</v>
      </c>
      <c r="B438">
        <v>251.724459</v>
      </c>
      <c r="C438">
        <v>8.0684480000000001</v>
      </c>
      <c r="D438">
        <v>245.60606200000001</v>
      </c>
      <c r="E438">
        <v>6.0606640000000001</v>
      </c>
    </row>
    <row r="439" spans="1:11" x14ac:dyDescent="0.25">
      <c r="A439">
        <v>438</v>
      </c>
      <c r="B439">
        <v>251.71372500000001</v>
      </c>
      <c r="C439">
        <v>8.0687099999999994</v>
      </c>
      <c r="D439">
        <v>245.60606200000001</v>
      </c>
      <c r="E439">
        <v>6.0606640000000001</v>
      </c>
    </row>
    <row r="440" spans="1:11" x14ac:dyDescent="0.25">
      <c r="A440">
        <v>439</v>
      </c>
      <c r="B440">
        <v>251.722567</v>
      </c>
      <c r="C440">
        <v>8.0677640000000004</v>
      </c>
      <c r="D440">
        <v>245.60606200000001</v>
      </c>
      <c r="E440">
        <v>6.0606640000000001</v>
      </c>
    </row>
    <row r="441" spans="1:11" x14ac:dyDescent="0.25">
      <c r="A441">
        <v>440</v>
      </c>
      <c r="B441">
        <v>251.686305</v>
      </c>
      <c r="C441">
        <v>8.0829210000000007</v>
      </c>
    </row>
    <row r="442" spans="1:11" x14ac:dyDescent="0.25">
      <c r="A442">
        <v>441</v>
      </c>
      <c r="B442">
        <v>251.671042</v>
      </c>
      <c r="C442">
        <v>8.0830780000000004</v>
      </c>
      <c r="J442">
        <v>235.406048</v>
      </c>
      <c r="K442">
        <v>13.864549</v>
      </c>
    </row>
    <row r="443" spans="1:11" x14ac:dyDescent="0.25">
      <c r="A443">
        <v>442</v>
      </c>
    </row>
    <row r="444" spans="1:11" x14ac:dyDescent="0.25">
      <c r="A444">
        <v>443</v>
      </c>
      <c r="J444">
        <v>38.230640000000001</v>
      </c>
      <c r="K444">
        <v>13.658447000000001</v>
      </c>
    </row>
    <row r="445" spans="1:11" x14ac:dyDescent="0.25">
      <c r="A445">
        <v>444</v>
      </c>
      <c r="D445">
        <v>43.54515</v>
      </c>
      <c r="E445">
        <v>7.8112170000000001</v>
      </c>
    </row>
    <row r="446" spans="1:11" x14ac:dyDescent="0.25">
      <c r="A446">
        <v>445</v>
      </c>
      <c r="D446">
        <v>43.588352</v>
      </c>
      <c r="E446">
        <v>7.8435779999999999</v>
      </c>
    </row>
    <row r="447" spans="1:11" x14ac:dyDescent="0.25">
      <c r="A447">
        <v>446</v>
      </c>
      <c r="D447">
        <v>43.576404000000004</v>
      </c>
      <c r="E447">
        <v>7.7900109999999998</v>
      </c>
    </row>
    <row r="448" spans="1:11" x14ac:dyDescent="0.25">
      <c r="A448">
        <v>447</v>
      </c>
      <c r="D448">
        <v>43.580772000000003</v>
      </c>
      <c r="E448">
        <v>7.8053759999999999</v>
      </c>
    </row>
    <row r="449" spans="1:9" x14ac:dyDescent="0.25">
      <c r="A449">
        <v>448</v>
      </c>
      <c r="D449">
        <v>43.571247</v>
      </c>
      <c r="E449">
        <v>7.8015340000000002</v>
      </c>
    </row>
    <row r="450" spans="1:9" x14ac:dyDescent="0.25">
      <c r="A450">
        <v>449</v>
      </c>
      <c r="D450">
        <v>43.555885000000004</v>
      </c>
      <c r="E450">
        <v>7.7800130000000003</v>
      </c>
    </row>
    <row r="451" spans="1:9" x14ac:dyDescent="0.25">
      <c r="A451">
        <v>450</v>
      </c>
      <c r="B451">
        <v>49.45158</v>
      </c>
      <c r="C451">
        <v>10.129388000000001</v>
      </c>
      <c r="D451">
        <v>43.582985000000001</v>
      </c>
      <c r="E451">
        <v>7.7822230000000001</v>
      </c>
    </row>
    <row r="452" spans="1:9" x14ac:dyDescent="0.25">
      <c r="A452">
        <v>451</v>
      </c>
      <c r="B452">
        <v>49.492514999999997</v>
      </c>
      <c r="C452">
        <v>10.031882</v>
      </c>
      <c r="D452">
        <v>43.572670000000002</v>
      </c>
      <c r="E452">
        <v>7.7883269999999998</v>
      </c>
    </row>
    <row r="453" spans="1:9" x14ac:dyDescent="0.25">
      <c r="A453">
        <v>452</v>
      </c>
      <c r="B453">
        <v>49.464786000000004</v>
      </c>
      <c r="C453">
        <v>10.062771</v>
      </c>
      <c r="D453">
        <v>43.527099</v>
      </c>
      <c r="E453">
        <v>7.8085329999999997</v>
      </c>
    </row>
    <row r="454" spans="1:9" x14ac:dyDescent="0.25">
      <c r="A454">
        <v>453</v>
      </c>
      <c r="B454">
        <v>49.472728000000004</v>
      </c>
      <c r="C454">
        <v>10.075977</v>
      </c>
      <c r="D454">
        <v>43.527099</v>
      </c>
      <c r="E454">
        <v>7.8085329999999997</v>
      </c>
    </row>
    <row r="455" spans="1:9" x14ac:dyDescent="0.25">
      <c r="A455">
        <v>454</v>
      </c>
      <c r="B455">
        <v>49.481830000000002</v>
      </c>
      <c r="C455">
        <v>10.063613</v>
      </c>
      <c r="D455">
        <v>43.527099</v>
      </c>
      <c r="E455">
        <v>7.8085329999999997</v>
      </c>
    </row>
    <row r="456" spans="1:9" x14ac:dyDescent="0.25">
      <c r="A456">
        <v>455</v>
      </c>
      <c r="B456">
        <v>49.467151000000001</v>
      </c>
      <c r="C456">
        <v>10.086976</v>
      </c>
    </row>
    <row r="457" spans="1:9" x14ac:dyDescent="0.25">
      <c r="A457">
        <v>456</v>
      </c>
      <c r="B457">
        <v>49.473044999999999</v>
      </c>
      <c r="C457">
        <v>10.093026999999999</v>
      </c>
    </row>
    <row r="458" spans="1:9" x14ac:dyDescent="0.25">
      <c r="A458">
        <v>457</v>
      </c>
      <c r="B458">
        <v>49.455207000000001</v>
      </c>
      <c r="C458">
        <v>10.092711</v>
      </c>
      <c r="H458">
        <v>45.283661000000002</v>
      </c>
      <c r="I458">
        <v>6.6950960000000004</v>
      </c>
    </row>
    <row r="459" spans="1:9" x14ac:dyDescent="0.25">
      <c r="A459">
        <v>458</v>
      </c>
      <c r="B459">
        <v>49.425055999999998</v>
      </c>
      <c r="C459">
        <v>10.066454</v>
      </c>
      <c r="F459">
        <v>46.420669000000004</v>
      </c>
      <c r="G459">
        <v>10.203739000000001</v>
      </c>
      <c r="H459">
        <v>45.258819000000003</v>
      </c>
      <c r="I459">
        <v>6.6833619999999998</v>
      </c>
    </row>
    <row r="460" spans="1:9" x14ac:dyDescent="0.25">
      <c r="A460">
        <v>459</v>
      </c>
      <c r="B460">
        <v>49.431263000000001</v>
      </c>
      <c r="C460">
        <v>10.052826</v>
      </c>
      <c r="F460">
        <v>46.426509000000003</v>
      </c>
      <c r="G460">
        <v>10.233048</v>
      </c>
      <c r="H460">
        <v>45.307022000000003</v>
      </c>
      <c r="I460">
        <v>6.6849920000000003</v>
      </c>
    </row>
    <row r="461" spans="1:9" x14ac:dyDescent="0.25">
      <c r="A461">
        <v>460</v>
      </c>
      <c r="F461">
        <v>46.449401000000002</v>
      </c>
      <c r="G461">
        <v>10.218209</v>
      </c>
      <c r="H461">
        <v>45.286026</v>
      </c>
      <c r="I461">
        <v>6.6537360000000003</v>
      </c>
    </row>
    <row r="462" spans="1:9" x14ac:dyDescent="0.25">
      <c r="A462">
        <v>461</v>
      </c>
      <c r="F462">
        <v>46.415722000000002</v>
      </c>
      <c r="G462">
        <v>10.23368</v>
      </c>
      <c r="H462">
        <v>45.298285999999997</v>
      </c>
      <c r="I462">
        <v>6.6522100000000002</v>
      </c>
    </row>
    <row r="463" spans="1:9" x14ac:dyDescent="0.25">
      <c r="A463">
        <v>462</v>
      </c>
      <c r="F463">
        <v>46.410986999999999</v>
      </c>
      <c r="G463">
        <v>10.247097999999999</v>
      </c>
      <c r="H463">
        <v>45.294550999999998</v>
      </c>
      <c r="I463">
        <v>6.6576829999999996</v>
      </c>
    </row>
    <row r="464" spans="1:9" x14ac:dyDescent="0.25">
      <c r="A464">
        <v>463</v>
      </c>
      <c r="F464">
        <v>46.399360000000001</v>
      </c>
      <c r="G464">
        <v>10.213367999999999</v>
      </c>
      <c r="H464">
        <v>45.365955</v>
      </c>
      <c r="I464">
        <v>6.6602610000000002</v>
      </c>
    </row>
    <row r="465" spans="1:9" x14ac:dyDescent="0.25">
      <c r="A465">
        <v>464</v>
      </c>
      <c r="F465">
        <v>46.450240999999998</v>
      </c>
      <c r="G465">
        <v>10.238363</v>
      </c>
      <c r="H465">
        <v>45.354430999999998</v>
      </c>
      <c r="I465">
        <v>6.6932010000000002</v>
      </c>
    </row>
    <row r="466" spans="1:9" x14ac:dyDescent="0.25">
      <c r="A466">
        <v>465</v>
      </c>
      <c r="F466">
        <v>46.481079000000001</v>
      </c>
      <c r="G466">
        <v>10.218683</v>
      </c>
      <c r="H466">
        <v>45.334384999999997</v>
      </c>
      <c r="I466">
        <v>6.7659219999999998</v>
      </c>
    </row>
    <row r="467" spans="1:9" x14ac:dyDescent="0.25">
      <c r="A467">
        <v>466</v>
      </c>
      <c r="D467">
        <v>63.578186000000002</v>
      </c>
      <c r="E467">
        <v>8.2756930000000004</v>
      </c>
      <c r="F467">
        <v>46.395099000000002</v>
      </c>
      <c r="G467">
        <v>10.179429000000001</v>
      </c>
      <c r="H467">
        <v>45.283661000000002</v>
      </c>
      <c r="I467">
        <v>6.6950960000000004</v>
      </c>
    </row>
    <row r="468" spans="1:9" x14ac:dyDescent="0.25">
      <c r="A468">
        <v>467</v>
      </c>
      <c r="D468">
        <v>63.618118000000003</v>
      </c>
      <c r="E468">
        <v>8.2910050000000002</v>
      </c>
      <c r="F468">
        <v>46.356262000000001</v>
      </c>
      <c r="G468">
        <v>10.071558</v>
      </c>
    </row>
    <row r="469" spans="1:9" x14ac:dyDescent="0.25">
      <c r="A469">
        <v>468</v>
      </c>
      <c r="D469">
        <v>63.635539999999999</v>
      </c>
      <c r="E469">
        <v>8.2717989999999997</v>
      </c>
      <c r="F469">
        <v>46.420669000000004</v>
      </c>
      <c r="G469">
        <v>10.203739000000001</v>
      </c>
    </row>
    <row r="470" spans="1:9" x14ac:dyDescent="0.25">
      <c r="A470">
        <v>469</v>
      </c>
      <c r="D470">
        <v>63.591231999999998</v>
      </c>
      <c r="E470">
        <v>8.2681679999999993</v>
      </c>
      <c r="F470">
        <v>46.420669000000004</v>
      </c>
      <c r="G470">
        <v>10.203739000000001</v>
      </c>
    </row>
    <row r="471" spans="1:9" x14ac:dyDescent="0.25">
      <c r="A471">
        <v>470</v>
      </c>
      <c r="D471">
        <v>63.590339</v>
      </c>
      <c r="E471">
        <v>8.2723259999999996</v>
      </c>
    </row>
    <row r="472" spans="1:9" x14ac:dyDescent="0.25">
      <c r="A472">
        <v>471</v>
      </c>
      <c r="D472">
        <v>63.585917999999999</v>
      </c>
      <c r="E472">
        <v>8.2609589999999997</v>
      </c>
    </row>
    <row r="473" spans="1:9" x14ac:dyDescent="0.25">
      <c r="A473">
        <v>472</v>
      </c>
      <c r="B473">
        <v>70.786579000000003</v>
      </c>
      <c r="C473">
        <v>9.630369</v>
      </c>
      <c r="D473">
        <v>63.624068999999999</v>
      </c>
      <c r="E473">
        <v>8.2629059999999992</v>
      </c>
    </row>
    <row r="474" spans="1:9" x14ac:dyDescent="0.25">
      <c r="A474">
        <v>473</v>
      </c>
      <c r="B474">
        <v>70.786579000000003</v>
      </c>
      <c r="C474">
        <v>9.630369</v>
      </c>
      <c r="D474">
        <v>63.642958999999998</v>
      </c>
      <c r="E474">
        <v>8.2472250000000003</v>
      </c>
    </row>
    <row r="475" spans="1:9" x14ac:dyDescent="0.25">
      <c r="A475">
        <v>474</v>
      </c>
      <c r="B475">
        <v>70.786579000000003</v>
      </c>
      <c r="C475">
        <v>9.630369</v>
      </c>
      <c r="D475">
        <v>63.607810999999998</v>
      </c>
      <c r="E475">
        <v>8.1980780000000006</v>
      </c>
    </row>
    <row r="476" spans="1:9" x14ac:dyDescent="0.25">
      <c r="A476">
        <v>475</v>
      </c>
      <c r="B476">
        <v>70.786579000000003</v>
      </c>
      <c r="C476">
        <v>9.630369</v>
      </c>
      <c r="D476">
        <v>63.578186000000002</v>
      </c>
      <c r="E476">
        <v>8.2756930000000004</v>
      </c>
    </row>
    <row r="477" spans="1:9" x14ac:dyDescent="0.25">
      <c r="A477">
        <v>476</v>
      </c>
      <c r="B477">
        <v>70.786579000000003</v>
      </c>
      <c r="C477">
        <v>9.630369</v>
      </c>
      <c r="D477">
        <v>63.578186000000002</v>
      </c>
      <c r="E477">
        <v>8.2756930000000004</v>
      </c>
    </row>
    <row r="478" spans="1:9" x14ac:dyDescent="0.25">
      <c r="A478">
        <v>477</v>
      </c>
      <c r="B478">
        <v>70.786579000000003</v>
      </c>
      <c r="C478">
        <v>9.630369</v>
      </c>
    </row>
    <row r="479" spans="1:9" x14ac:dyDescent="0.25">
      <c r="A479">
        <v>478</v>
      </c>
      <c r="B479">
        <v>70.786579000000003</v>
      </c>
      <c r="C479">
        <v>9.630369</v>
      </c>
    </row>
    <row r="480" spans="1:9" x14ac:dyDescent="0.25">
      <c r="A480">
        <v>479</v>
      </c>
      <c r="B480">
        <v>70.786579000000003</v>
      </c>
      <c r="C480">
        <v>9.630369</v>
      </c>
      <c r="H480">
        <v>66.897186000000005</v>
      </c>
      <c r="I480">
        <v>6.5258700000000003</v>
      </c>
    </row>
    <row r="481" spans="1:9" x14ac:dyDescent="0.25">
      <c r="A481">
        <v>480</v>
      </c>
      <c r="B481">
        <v>70.786579000000003</v>
      </c>
      <c r="C481">
        <v>9.630369</v>
      </c>
      <c r="H481">
        <v>66.967376000000002</v>
      </c>
      <c r="I481">
        <v>6.5062430000000004</v>
      </c>
    </row>
    <row r="482" spans="1:9" x14ac:dyDescent="0.25">
      <c r="A482">
        <v>481</v>
      </c>
      <c r="B482">
        <v>70.786579000000003</v>
      </c>
      <c r="C482">
        <v>9.630369</v>
      </c>
      <c r="F482">
        <v>67.339031000000006</v>
      </c>
      <c r="G482">
        <v>9.7318440000000006</v>
      </c>
      <c r="H482">
        <v>67.031368000000001</v>
      </c>
      <c r="I482">
        <v>6.5356050000000003</v>
      </c>
    </row>
    <row r="483" spans="1:9" x14ac:dyDescent="0.25">
      <c r="A483">
        <v>482</v>
      </c>
      <c r="F483">
        <v>67.335350000000005</v>
      </c>
      <c r="G483">
        <v>9.7362640000000003</v>
      </c>
      <c r="H483">
        <v>67.028522000000009</v>
      </c>
      <c r="I483">
        <v>6.5075050000000001</v>
      </c>
    </row>
    <row r="484" spans="1:9" x14ac:dyDescent="0.25">
      <c r="A484">
        <v>483</v>
      </c>
      <c r="F484">
        <v>67.384333999999996</v>
      </c>
      <c r="G484">
        <v>9.7478400000000001</v>
      </c>
      <c r="H484">
        <v>67.026474000000007</v>
      </c>
      <c r="I484">
        <v>6.5071899999999996</v>
      </c>
    </row>
    <row r="485" spans="1:9" x14ac:dyDescent="0.25">
      <c r="A485">
        <v>484</v>
      </c>
      <c r="F485">
        <v>67.354820000000004</v>
      </c>
      <c r="G485">
        <v>9.7648360000000007</v>
      </c>
      <c r="H485">
        <v>67.037258000000008</v>
      </c>
      <c r="I485">
        <v>6.4942979999999997</v>
      </c>
    </row>
    <row r="486" spans="1:9" x14ac:dyDescent="0.25">
      <c r="A486">
        <v>485</v>
      </c>
      <c r="F486">
        <v>67.387129999999999</v>
      </c>
      <c r="G486">
        <v>9.7561540000000004</v>
      </c>
      <c r="H486">
        <v>67.012214</v>
      </c>
      <c r="I486">
        <v>6.4352580000000001</v>
      </c>
    </row>
    <row r="487" spans="1:9" x14ac:dyDescent="0.25">
      <c r="A487">
        <v>486</v>
      </c>
      <c r="F487">
        <v>67.385550999999992</v>
      </c>
      <c r="G487">
        <v>9.7621529999999996</v>
      </c>
      <c r="H487">
        <v>67.013317000000001</v>
      </c>
      <c r="I487">
        <v>6.4475709999999999</v>
      </c>
    </row>
    <row r="488" spans="1:9" x14ac:dyDescent="0.25">
      <c r="A488">
        <v>487</v>
      </c>
      <c r="F488">
        <v>67.370449000000008</v>
      </c>
      <c r="G488">
        <v>9.7253710000000009</v>
      </c>
      <c r="H488">
        <v>66.897186000000005</v>
      </c>
      <c r="I488">
        <v>6.5258700000000003</v>
      </c>
    </row>
    <row r="489" spans="1:9" x14ac:dyDescent="0.25">
      <c r="A489">
        <v>488</v>
      </c>
      <c r="D489">
        <v>81.615527000000014</v>
      </c>
      <c r="E489">
        <v>7.0357370000000001</v>
      </c>
      <c r="F489">
        <v>67.342345999999992</v>
      </c>
      <c r="G489">
        <v>9.7347380000000001</v>
      </c>
      <c r="H489">
        <v>66.897186000000005</v>
      </c>
      <c r="I489">
        <v>6.5258700000000003</v>
      </c>
    </row>
    <row r="490" spans="1:9" x14ac:dyDescent="0.25">
      <c r="A490">
        <v>489</v>
      </c>
      <c r="D490">
        <v>81.610315000000014</v>
      </c>
      <c r="E490">
        <v>7.0238940000000003</v>
      </c>
      <c r="F490">
        <v>67.320616999999999</v>
      </c>
      <c r="G490">
        <v>9.6254460000000002</v>
      </c>
      <c r="H490">
        <v>66.897186000000005</v>
      </c>
      <c r="I490">
        <v>6.5258700000000003</v>
      </c>
    </row>
    <row r="491" spans="1:9" x14ac:dyDescent="0.25">
      <c r="A491">
        <v>490</v>
      </c>
      <c r="D491">
        <v>81.619421000000003</v>
      </c>
      <c r="E491">
        <v>7.0251049999999999</v>
      </c>
    </row>
    <row r="492" spans="1:9" x14ac:dyDescent="0.25">
      <c r="A492">
        <v>491</v>
      </c>
      <c r="D492">
        <v>81.617263000000008</v>
      </c>
      <c r="E492">
        <v>7.0211579999999998</v>
      </c>
    </row>
    <row r="493" spans="1:9" x14ac:dyDescent="0.25">
      <c r="A493">
        <v>492</v>
      </c>
      <c r="D493">
        <v>81.631526000000008</v>
      </c>
      <c r="E493">
        <v>7</v>
      </c>
    </row>
    <row r="494" spans="1:9" x14ac:dyDescent="0.25">
      <c r="A494">
        <v>493</v>
      </c>
      <c r="B494">
        <v>86.220210000000009</v>
      </c>
      <c r="C494">
        <v>8.4302639999999993</v>
      </c>
      <c r="D494">
        <v>81.620315000000005</v>
      </c>
      <c r="E494">
        <v>7.0105259999999996</v>
      </c>
    </row>
    <row r="495" spans="1:9" x14ac:dyDescent="0.25">
      <c r="A495">
        <v>494</v>
      </c>
      <c r="B495">
        <v>86.191527000000008</v>
      </c>
      <c r="C495">
        <v>8.3568949999999997</v>
      </c>
      <c r="D495">
        <v>81.621895000000009</v>
      </c>
      <c r="E495">
        <v>7.0257370000000003</v>
      </c>
    </row>
    <row r="496" spans="1:9" x14ac:dyDescent="0.25">
      <c r="A496">
        <v>495</v>
      </c>
      <c r="B496">
        <v>86.192105000000012</v>
      </c>
      <c r="C496">
        <v>8.371632</v>
      </c>
      <c r="D496">
        <v>81.671316000000004</v>
      </c>
      <c r="E496">
        <v>7.034789</v>
      </c>
    </row>
    <row r="497" spans="1:9" x14ac:dyDescent="0.25">
      <c r="A497">
        <v>496</v>
      </c>
      <c r="B497">
        <v>86.191842000000008</v>
      </c>
      <c r="C497">
        <v>8.376315</v>
      </c>
      <c r="D497">
        <v>81.578842000000009</v>
      </c>
      <c r="E497">
        <v>7.062684</v>
      </c>
    </row>
    <row r="498" spans="1:9" x14ac:dyDescent="0.25">
      <c r="A498">
        <v>497</v>
      </c>
      <c r="B498">
        <v>86.220632000000009</v>
      </c>
      <c r="C498">
        <v>8.3847369999999994</v>
      </c>
    </row>
    <row r="499" spans="1:9" x14ac:dyDescent="0.25">
      <c r="A499">
        <v>498</v>
      </c>
      <c r="B499">
        <v>86.233001000000002</v>
      </c>
      <c r="C499">
        <v>8.3922100000000004</v>
      </c>
    </row>
    <row r="500" spans="1:9" x14ac:dyDescent="0.25">
      <c r="A500">
        <v>499</v>
      </c>
      <c r="B500">
        <v>86.198262</v>
      </c>
      <c r="C500">
        <v>8.4104740000000007</v>
      </c>
    </row>
    <row r="501" spans="1:9" x14ac:dyDescent="0.25">
      <c r="A501">
        <v>500</v>
      </c>
      <c r="B501">
        <v>86.157317000000006</v>
      </c>
      <c r="C501">
        <v>8.3519469999999991</v>
      </c>
    </row>
    <row r="502" spans="1:9" x14ac:dyDescent="0.25">
      <c r="A502">
        <v>501</v>
      </c>
      <c r="B502">
        <v>86.220210000000009</v>
      </c>
      <c r="C502">
        <v>8.4302639999999993</v>
      </c>
      <c r="H502">
        <v>84.833895000000012</v>
      </c>
      <c r="I502">
        <v>5.8653680000000001</v>
      </c>
    </row>
    <row r="503" spans="1:9" x14ac:dyDescent="0.25">
      <c r="A503">
        <v>502</v>
      </c>
      <c r="F503">
        <v>86.092051000000012</v>
      </c>
      <c r="G503">
        <v>9.0881050000000005</v>
      </c>
      <c r="H503">
        <v>84.819948000000011</v>
      </c>
      <c r="I503">
        <v>5.8103160000000003</v>
      </c>
    </row>
    <row r="504" spans="1:9" x14ac:dyDescent="0.25">
      <c r="A504">
        <v>503</v>
      </c>
      <c r="F504">
        <v>86.053843000000001</v>
      </c>
      <c r="G504">
        <v>9.1042100000000001</v>
      </c>
      <c r="H504">
        <v>84.810842000000008</v>
      </c>
      <c r="I504">
        <v>5.8265269999999996</v>
      </c>
    </row>
    <row r="505" spans="1:9" x14ac:dyDescent="0.25">
      <c r="A505">
        <v>504</v>
      </c>
      <c r="F505">
        <v>86.063315000000003</v>
      </c>
      <c r="G505">
        <v>9.0993680000000001</v>
      </c>
      <c r="H505">
        <v>84.824632000000008</v>
      </c>
      <c r="I505">
        <v>5.8052109999999999</v>
      </c>
    </row>
    <row r="506" spans="1:9" x14ac:dyDescent="0.25">
      <c r="A506">
        <v>505</v>
      </c>
      <c r="F506">
        <v>86.082896000000005</v>
      </c>
      <c r="G506">
        <v>9.0878940000000004</v>
      </c>
      <c r="H506">
        <v>84.872894000000002</v>
      </c>
      <c r="I506">
        <v>5.8203680000000002</v>
      </c>
    </row>
    <row r="507" spans="1:9" x14ac:dyDescent="0.25">
      <c r="A507">
        <v>506</v>
      </c>
      <c r="F507">
        <v>86.074788000000012</v>
      </c>
      <c r="G507">
        <v>9.0977359999999994</v>
      </c>
      <c r="H507">
        <v>84.891052000000002</v>
      </c>
      <c r="I507">
        <v>5.8316840000000001</v>
      </c>
    </row>
    <row r="508" spans="1:9" x14ac:dyDescent="0.25">
      <c r="A508">
        <v>507</v>
      </c>
      <c r="F508">
        <v>86.065421000000015</v>
      </c>
      <c r="G508">
        <v>9.0773689999999991</v>
      </c>
      <c r="H508">
        <v>84.864947000000001</v>
      </c>
      <c r="I508">
        <v>5.8021580000000004</v>
      </c>
    </row>
    <row r="509" spans="1:9" x14ac:dyDescent="0.25">
      <c r="A509">
        <v>508</v>
      </c>
      <c r="F509">
        <v>86.001315000000005</v>
      </c>
      <c r="G509">
        <v>9.0457900000000002</v>
      </c>
      <c r="H509">
        <v>84.853894000000011</v>
      </c>
      <c r="I509">
        <v>5.7747890000000002</v>
      </c>
    </row>
    <row r="510" spans="1:9" x14ac:dyDescent="0.25">
      <c r="A510">
        <v>509</v>
      </c>
      <c r="F510">
        <v>85.973473000000013</v>
      </c>
      <c r="G510">
        <v>9.0051050000000004</v>
      </c>
      <c r="H510">
        <v>84.833895000000012</v>
      </c>
      <c r="I510">
        <v>5.8653680000000001</v>
      </c>
    </row>
    <row r="511" spans="1:9" x14ac:dyDescent="0.25">
      <c r="A511">
        <v>510</v>
      </c>
      <c r="D511">
        <v>102.761369</v>
      </c>
      <c r="E511">
        <v>5.4932629999999998</v>
      </c>
      <c r="F511">
        <v>86.092051000000012</v>
      </c>
      <c r="G511">
        <v>9.0881050000000005</v>
      </c>
    </row>
    <row r="512" spans="1:9" x14ac:dyDescent="0.25">
      <c r="A512">
        <v>511</v>
      </c>
      <c r="D512">
        <v>102.77642100000001</v>
      </c>
      <c r="E512">
        <v>5.5008419999999996</v>
      </c>
      <c r="F512">
        <v>86.092051000000012</v>
      </c>
      <c r="G512">
        <v>9.0881050000000005</v>
      </c>
    </row>
    <row r="513" spans="1:9" x14ac:dyDescent="0.25">
      <c r="A513">
        <v>512</v>
      </c>
      <c r="D513">
        <v>102.79163100000001</v>
      </c>
      <c r="E513">
        <v>5.4395790000000002</v>
      </c>
    </row>
    <row r="514" spans="1:9" x14ac:dyDescent="0.25">
      <c r="A514">
        <v>513</v>
      </c>
      <c r="D514">
        <v>102.80157600000001</v>
      </c>
      <c r="E514">
        <v>5.4690529999999997</v>
      </c>
    </row>
    <row r="515" spans="1:9" x14ac:dyDescent="0.25">
      <c r="A515">
        <v>514</v>
      </c>
      <c r="D515">
        <v>102.789208</v>
      </c>
      <c r="E515">
        <v>5.4914209999999999</v>
      </c>
    </row>
    <row r="516" spans="1:9" x14ac:dyDescent="0.25">
      <c r="A516">
        <v>515</v>
      </c>
      <c r="B516">
        <v>108.74631600000001</v>
      </c>
      <c r="C516">
        <v>7.299474</v>
      </c>
      <c r="D516">
        <v>102.82241900000001</v>
      </c>
      <c r="E516">
        <v>5.4646319999999999</v>
      </c>
    </row>
    <row r="517" spans="1:9" x14ac:dyDescent="0.25">
      <c r="A517">
        <v>516</v>
      </c>
      <c r="B517">
        <v>108.77968300000001</v>
      </c>
      <c r="C517">
        <v>7.2723680000000002</v>
      </c>
      <c r="D517">
        <v>102.818684</v>
      </c>
      <c r="E517">
        <v>5.4679469999999997</v>
      </c>
    </row>
    <row r="518" spans="1:9" x14ac:dyDescent="0.25">
      <c r="A518">
        <v>517</v>
      </c>
      <c r="B518">
        <v>108.771737</v>
      </c>
      <c r="C518">
        <v>7.3053150000000002</v>
      </c>
      <c r="D518">
        <v>102.843209</v>
      </c>
      <c r="E518">
        <v>5.4436840000000002</v>
      </c>
    </row>
    <row r="519" spans="1:9" x14ac:dyDescent="0.25">
      <c r="A519">
        <v>518</v>
      </c>
      <c r="B519">
        <v>108.79057800000001</v>
      </c>
      <c r="C519">
        <v>7.292052</v>
      </c>
      <c r="D519">
        <v>102.768681</v>
      </c>
      <c r="E519">
        <v>5.5048950000000003</v>
      </c>
    </row>
    <row r="520" spans="1:9" x14ac:dyDescent="0.25">
      <c r="A520">
        <v>519</v>
      </c>
      <c r="B520">
        <v>108.780843</v>
      </c>
      <c r="C520">
        <v>7.2978949999999996</v>
      </c>
    </row>
    <row r="521" spans="1:9" x14ac:dyDescent="0.25">
      <c r="A521">
        <v>520</v>
      </c>
      <c r="B521">
        <v>108.770791</v>
      </c>
      <c r="C521">
        <v>7.316789</v>
      </c>
    </row>
    <row r="522" spans="1:9" x14ac:dyDescent="0.25">
      <c r="A522">
        <v>521</v>
      </c>
      <c r="B522">
        <v>108.780946</v>
      </c>
      <c r="C522">
        <v>7.3085269999999998</v>
      </c>
    </row>
    <row r="523" spans="1:9" x14ac:dyDescent="0.25">
      <c r="A523">
        <v>522</v>
      </c>
      <c r="B523">
        <v>108.78631700000001</v>
      </c>
      <c r="C523">
        <v>7.2763689999999999</v>
      </c>
    </row>
    <row r="524" spans="1:9" x14ac:dyDescent="0.25">
      <c r="A524">
        <v>523</v>
      </c>
      <c r="B524">
        <v>108.74631600000001</v>
      </c>
      <c r="C524">
        <v>7.299474</v>
      </c>
      <c r="H524">
        <v>107.120789</v>
      </c>
      <c r="I524">
        <v>4.3736839999999999</v>
      </c>
    </row>
    <row r="525" spans="1:9" x14ac:dyDescent="0.25">
      <c r="A525">
        <v>524</v>
      </c>
      <c r="B525">
        <v>108.74631600000001</v>
      </c>
      <c r="C525">
        <v>7.299474</v>
      </c>
      <c r="H525">
        <v>107.04199700000001</v>
      </c>
      <c r="I525">
        <v>4.343369</v>
      </c>
    </row>
    <row r="526" spans="1:9" x14ac:dyDescent="0.25">
      <c r="A526">
        <v>525</v>
      </c>
      <c r="H526">
        <v>107.11689500000001</v>
      </c>
      <c r="I526">
        <v>4.375947</v>
      </c>
    </row>
    <row r="527" spans="1:9" x14ac:dyDescent="0.25">
      <c r="A527">
        <v>526</v>
      </c>
      <c r="F527">
        <v>108.95684100000001</v>
      </c>
      <c r="G527">
        <v>7.6742629999999998</v>
      </c>
      <c r="H527">
        <v>107.13452600000001</v>
      </c>
      <c r="I527">
        <v>4.349316</v>
      </c>
    </row>
    <row r="528" spans="1:9" x14ac:dyDescent="0.25">
      <c r="A528">
        <v>527</v>
      </c>
      <c r="F528">
        <v>108.97721200000001</v>
      </c>
      <c r="G528">
        <v>7.6910530000000001</v>
      </c>
      <c r="H528">
        <v>107.18420900000001</v>
      </c>
      <c r="I528">
        <v>4.3121580000000002</v>
      </c>
    </row>
    <row r="529" spans="1:9" x14ac:dyDescent="0.25">
      <c r="A529">
        <v>528</v>
      </c>
      <c r="F529">
        <v>108.998895</v>
      </c>
      <c r="G529">
        <v>7.7181050000000004</v>
      </c>
      <c r="H529">
        <v>107.18374</v>
      </c>
      <c r="I529">
        <v>4.2980530000000003</v>
      </c>
    </row>
    <row r="530" spans="1:9" x14ac:dyDescent="0.25">
      <c r="A530">
        <v>529</v>
      </c>
      <c r="F530">
        <v>108.98515800000001</v>
      </c>
      <c r="G530">
        <v>7.7258950000000004</v>
      </c>
      <c r="H530">
        <v>107.160104</v>
      </c>
      <c r="I530">
        <v>4.3118420000000004</v>
      </c>
    </row>
    <row r="531" spans="1:9" x14ac:dyDescent="0.25">
      <c r="A531">
        <v>530</v>
      </c>
      <c r="F531">
        <v>108.99031500000001</v>
      </c>
      <c r="G531">
        <v>7.7312630000000002</v>
      </c>
      <c r="H531">
        <v>107.11778700000001</v>
      </c>
      <c r="I531">
        <v>4.346368</v>
      </c>
    </row>
    <row r="532" spans="1:9" x14ac:dyDescent="0.25">
      <c r="A532">
        <v>531</v>
      </c>
      <c r="F532">
        <v>108.918317</v>
      </c>
      <c r="G532">
        <v>7.7018420000000001</v>
      </c>
      <c r="H532">
        <v>107.120789</v>
      </c>
      <c r="I532">
        <v>4.3736839999999999</v>
      </c>
    </row>
    <row r="533" spans="1:9" x14ac:dyDescent="0.25">
      <c r="A533">
        <v>532</v>
      </c>
      <c r="D533">
        <v>126.677316</v>
      </c>
      <c r="E533">
        <v>4.6887369999999997</v>
      </c>
      <c r="F533">
        <v>108.929524</v>
      </c>
      <c r="G533">
        <v>7.6967889999999999</v>
      </c>
      <c r="H533">
        <v>107.120789</v>
      </c>
      <c r="I533">
        <v>4.3736839999999999</v>
      </c>
    </row>
    <row r="534" spans="1:9" x14ac:dyDescent="0.25">
      <c r="A534">
        <v>533</v>
      </c>
      <c r="D534">
        <v>126.656789</v>
      </c>
      <c r="E534">
        <v>4.6637370000000002</v>
      </c>
      <c r="F534">
        <v>108.92810100000001</v>
      </c>
      <c r="G534">
        <v>7.7399480000000001</v>
      </c>
    </row>
    <row r="535" spans="1:9" x14ac:dyDescent="0.25">
      <c r="A535">
        <v>534</v>
      </c>
      <c r="D535">
        <v>126.677419</v>
      </c>
      <c r="E535">
        <v>4.6946320000000004</v>
      </c>
      <c r="F535">
        <v>108.92810100000001</v>
      </c>
      <c r="G535">
        <v>7.7399480000000001</v>
      </c>
    </row>
    <row r="536" spans="1:9" x14ac:dyDescent="0.25">
      <c r="A536">
        <v>535</v>
      </c>
      <c r="D536">
        <v>126.67616000000001</v>
      </c>
      <c r="E536">
        <v>4.6653690000000001</v>
      </c>
    </row>
    <row r="537" spans="1:9" x14ac:dyDescent="0.25">
      <c r="A537">
        <v>536</v>
      </c>
      <c r="D537">
        <v>126.621785</v>
      </c>
      <c r="E537">
        <v>4.6686839999999998</v>
      </c>
    </row>
    <row r="538" spans="1:9" x14ac:dyDescent="0.25">
      <c r="A538">
        <v>537</v>
      </c>
      <c r="D538">
        <v>126.62310500000001</v>
      </c>
      <c r="E538">
        <v>4.6472629999999997</v>
      </c>
    </row>
    <row r="539" spans="1:9" x14ac:dyDescent="0.25">
      <c r="A539">
        <v>538</v>
      </c>
      <c r="B539">
        <v>131.78252900000001</v>
      </c>
      <c r="C539">
        <v>6.3566839999999996</v>
      </c>
      <c r="D539">
        <v>126.68300300000001</v>
      </c>
      <c r="E539">
        <v>4.6159480000000004</v>
      </c>
    </row>
    <row r="540" spans="1:9" x14ac:dyDescent="0.25">
      <c r="A540">
        <v>539</v>
      </c>
      <c r="B540">
        <v>131.833417</v>
      </c>
      <c r="C540">
        <v>6.3428950000000004</v>
      </c>
      <c r="D540">
        <v>126.66889300000001</v>
      </c>
      <c r="E540">
        <v>4.615316</v>
      </c>
    </row>
    <row r="541" spans="1:9" x14ac:dyDescent="0.25">
      <c r="A541">
        <v>540</v>
      </c>
      <c r="B541">
        <v>131.85594300000002</v>
      </c>
      <c r="C541">
        <v>6.3285260000000001</v>
      </c>
      <c r="D541">
        <v>126.677316</v>
      </c>
      <c r="E541">
        <v>4.6887369999999997</v>
      </c>
    </row>
    <row r="542" spans="1:9" x14ac:dyDescent="0.25">
      <c r="A542">
        <v>541</v>
      </c>
      <c r="B542">
        <v>131.83252400000001</v>
      </c>
      <c r="C542">
        <v>6.338368</v>
      </c>
    </row>
    <row r="543" spans="1:9" x14ac:dyDescent="0.25">
      <c r="A543">
        <v>542</v>
      </c>
      <c r="B543">
        <v>131.85152099999999</v>
      </c>
      <c r="C543">
        <v>6.3443680000000002</v>
      </c>
    </row>
    <row r="544" spans="1:9" x14ac:dyDescent="0.25">
      <c r="A544">
        <v>543</v>
      </c>
      <c r="B544">
        <v>131.87099499999999</v>
      </c>
      <c r="C544">
        <v>6.3402099999999999</v>
      </c>
    </row>
    <row r="545" spans="1:9" x14ac:dyDescent="0.25">
      <c r="A545">
        <v>544</v>
      </c>
      <c r="B545">
        <v>131.77825999999999</v>
      </c>
      <c r="C545">
        <v>6.3782110000000003</v>
      </c>
    </row>
    <row r="546" spans="1:9" x14ac:dyDescent="0.25">
      <c r="A546">
        <v>545</v>
      </c>
      <c r="B546">
        <v>131.77825999999999</v>
      </c>
      <c r="C546">
        <v>6.3782110000000003</v>
      </c>
      <c r="H546">
        <v>130.98684</v>
      </c>
      <c r="I546">
        <v>3.8073679999999999</v>
      </c>
    </row>
    <row r="547" spans="1:9" x14ac:dyDescent="0.25">
      <c r="A547">
        <v>546</v>
      </c>
      <c r="H547">
        <v>130.98368199999999</v>
      </c>
      <c r="I547">
        <v>3.7721580000000001</v>
      </c>
    </row>
    <row r="548" spans="1:9" x14ac:dyDescent="0.25">
      <c r="A548">
        <v>547</v>
      </c>
      <c r="H548">
        <v>130.98515800000001</v>
      </c>
      <c r="I548">
        <v>3.7977370000000001</v>
      </c>
    </row>
    <row r="549" spans="1:9" x14ac:dyDescent="0.25">
      <c r="A549">
        <v>548</v>
      </c>
      <c r="F549">
        <v>132.27378900000002</v>
      </c>
      <c r="G549">
        <v>7.0099470000000004</v>
      </c>
      <c r="H549">
        <v>130.92741899999999</v>
      </c>
      <c r="I549">
        <v>3.7887900000000001</v>
      </c>
    </row>
    <row r="550" spans="1:9" x14ac:dyDescent="0.25">
      <c r="A550">
        <v>549</v>
      </c>
      <c r="F550">
        <v>132.37516099999999</v>
      </c>
      <c r="G550">
        <v>7.0001579999999999</v>
      </c>
      <c r="H550">
        <v>130.98557400000001</v>
      </c>
      <c r="I550">
        <v>3.7935789999999998</v>
      </c>
    </row>
    <row r="551" spans="1:9" x14ac:dyDescent="0.25">
      <c r="A551">
        <v>550</v>
      </c>
      <c r="F551">
        <v>132.30494400000001</v>
      </c>
      <c r="G551">
        <v>6.9939470000000004</v>
      </c>
      <c r="H551">
        <v>130.9941</v>
      </c>
      <c r="I551">
        <v>3.7945259999999998</v>
      </c>
    </row>
    <row r="552" spans="1:9" x14ac:dyDescent="0.25">
      <c r="A552">
        <v>551</v>
      </c>
      <c r="F552">
        <v>132.32589400000001</v>
      </c>
      <c r="G552">
        <v>7.0118419999999997</v>
      </c>
      <c r="H552">
        <v>130.99442400000001</v>
      </c>
      <c r="I552">
        <v>3.787579</v>
      </c>
    </row>
    <row r="553" spans="1:9" x14ac:dyDescent="0.25">
      <c r="A553">
        <v>552</v>
      </c>
      <c r="F553">
        <v>132.35684300000003</v>
      </c>
      <c r="G553">
        <v>6.9922110000000002</v>
      </c>
      <c r="H553">
        <v>130.98110300000002</v>
      </c>
      <c r="I553">
        <v>3.794</v>
      </c>
    </row>
    <row r="554" spans="1:9" x14ac:dyDescent="0.25">
      <c r="A554">
        <v>553</v>
      </c>
      <c r="F554">
        <v>132.391839</v>
      </c>
      <c r="G554">
        <v>6.961684</v>
      </c>
      <c r="H554">
        <v>130.98684</v>
      </c>
      <c r="I554">
        <v>3.8073679999999999</v>
      </c>
    </row>
    <row r="555" spans="1:9" x14ac:dyDescent="0.25">
      <c r="A555">
        <v>554</v>
      </c>
      <c r="D555">
        <v>155.67446999999999</v>
      </c>
      <c r="E555">
        <v>6.1136309999999998</v>
      </c>
      <c r="F555">
        <v>132.36657400000001</v>
      </c>
      <c r="G555">
        <v>6.9594209999999999</v>
      </c>
      <c r="H555">
        <v>130.98684</v>
      </c>
      <c r="I555">
        <v>3.8073679999999999</v>
      </c>
    </row>
    <row r="556" spans="1:9" x14ac:dyDescent="0.25">
      <c r="A556">
        <v>555</v>
      </c>
      <c r="D556">
        <v>155.707313</v>
      </c>
      <c r="E556">
        <v>6.1015790000000001</v>
      </c>
      <c r="F556">
        <v>132.27378900000002</v>
      </c>
      <c r="G556">
        <v>7.0099470000000004</v>
      </c>
    </row>
    <row r="557" spans="1:9" x14ac:dyDescent="0.25">
      <c r="A557">
        <v>556</v>
      </c>
      <c r="D557">
        <v>155.69568100000001</v>
      </c>
      <c r="E557">
        <v>6.1133689999999996</v>
      </c>
    </row>
    <row r="558" spans="1:9" x14ac:dyDescent="0.25">
      <c r="A558">
        <v>557</v>
      </c>
      <c r="D558">
        <v>155.701313</v>
      </c>
      <c r="E558">
        <v>6.1130529999999998</v>
      </c>
    </row>
    <row r="559" spans="1:9" x14ac:dyDescent="0.25">
      <c r="A559">
        <v>558</v>
      </c>
      <c r="D559">
        <v>155.72068100000001</v>
      </c>
      <c r="E559">
        <v>6.1442100000000002</v>
      </c>
    </row>
    <row r="560" spans="1:9" x14ac:dyDescent="0.25">
      <c r="A560">
        <v>559</v>
      </c>
      <c r="B560">
        <v>159.86673400000001</v>
      </c>
      <c r="C560">
        <v>8.1347369999999994</v>
      </c>
      <c r="D560">
        <v>155.74047000000002</v>
      </c>
      <c r="E560">
        <v>6.175421</v>
      </c>
    </row>
    <row r="561" spans="1:9" x14ac:dyDescent="0.25">
      <c r="A561">
        <v>560</v>
      </c>
      <c r="B561">
        <v>159.83983799999999</v>
      </c>
      <c r="C561">
        <v>8.0787890000000004</v>
      </c>
      <c r="D561">
        <v>155.77689100000001</v>
      </c>
      <c r="E561">
        <v>6.1828950000000003</v>
      </c>
    </row>
    <row r="562" spans="1:9" x14ac:dyDescent="0.25">
      <c r="A562">
        <v>561</v>
      </c>
      <c r="B562">
        <v>159.82231300000001</v>
      </c>
      <c r="C562">
        <v>8.0910010000000003</v>
      </c>
      <c r="D562">
        <v>155.81357600000001</v>
      </c>
      <c r="E562">
        <v>6.1223159999999996</v>
      </c>
    </row>
    <row r="563" spans="1:9" x14ac:dyDescent="0.25">
      <c r="A563">
        <v>562</v>
      </c>
      <c r="B563">
        <v>159.795312</v>
      </c>
      <c r="C563">
        <v>8.0832630000000005</v>
      </c>
      <c r="D563">
        <v>155.67446999999999</v>
      </c>
      <c r="E563">
        <v>6.1136309999999998</v>
      </c>
    </row>
    <row r="564" spans="1:9" x14ac:dyDescent="0.25">
      <c r="A564">
        <v>563</v>
      </c>
      <c r="B564">
        <v>159.78147100000001</v>
      </c>
      <c r="C564">
        <v>8.0924209999999999</v>
      </c>
    </row>
    <row r="565" spans="1:9" x14ac:dyDescent="0.25">
      <c r="A565">
        <v>564</v>
      </c>
      <c r="B565">
        <v>159.782523</v>
      </c>
      <c r="C565">
        <v>8.1015789999999992</v>
      </c>
    </row>
    <row r="566" spans="1:9" x14ac:dyDescent="0.25">
      <c r="A566">
        <v>565</v>
      </c>
      <c r="B566">
        <v>159.80605</v>
      </c>
      <c r="C566">
        <v>8.1184220000000007</v>
      </c>
    </row>
    <row r="567" spans="1:9" x14ac:dyDescent="0.25">
      <c r="A567">
        <v>566</v>
      </c>
      <c r="B567">
        <v>159.84862799999999</v>
      </c>
      <c r="C567">
        <v>8.0708950000000002</v>
      </c>
    </row>
    <row r="568" spans="1:9" x14ac:dyDescent="0.25">
      <c r="A568">
        <v>567</v>
      </c>
      <c r="B568">
        <v>159.84862799999999</v>
      </c>
      <c r="C568">
        <v>8.0708950000000002</v>
      </c>
    </row>
    <row r="569" spans="1:9" x14ac:dyDescent="0.25">
      <c r="A569">
        <v>568</v>
      </c>
      <c r="F569">
        <v>159.80289099999999</v>
      </c>
      <c r="G569">
        <v>8.2478949999999998</v>
      </c>
      <c r="H569">
        <v>159.16068100000001</v>
      </c>
      <c r="I569">
        <v>5.1785259999999997</v>
      </c>
    </row>
    <row r="570" spans="1:9" x14ac:dyDescent="0.25">
      <c r="A570">
        <v>569</v>
      </c>
      <c r="F570">
        <v>159.81131299999998</v>
      </c>
      <c r="G570">
        <v>8.3028949999999995</v>
      </c>
      <c r="H570">
        <v>159.17378600000001</v>
      </c>
      <c r="I570">
        <v>5.1623679999999998</v>
      </c>
    </row>
    <row r="571" spans="1:9" x14ac:dyDescent="0.25">
      <c r="A571">
        <v>570</v>
      </c>
      <c r="F571">
        <v>159.83847</v>
      </c>
      <c r="G571">
        <v>8.298</v>
      </c>
      <c r="H571">
        <v>159.17784</v>
      </c>
      <c r="I571">
        <v>5.1770519999999998</v>
      </c>
    </row>
    <row r="572" spans="1:9" x14ac:dyDescent="0.25">
      <c r="A572">
        <v>571</v>
      </c>
      <c r="F572">
        <v>159.80925999999999</v>
      </c>
      <c r="G572">
        <v>8.2824740000000006</v>
      </c>
      <c r="H572">
        <v>159.15504899999999</v>
      </c>
      <c r="I572">
        <v>5.1571579999999999</v>
      </c>
    </row>
    <row r="573" spans="1:9" x14ac:dyDescent="0.25">
      <c r="A573">
        <v>572</v>
      </c>
      <c r="F573">
        <v>159.78504900000001</v>
      </c>
      <c r="G573">
        <v>8.212631</v>
      </c>
      <c r="H573">
        <v>159.09078600000001</v>
      </c>
      <c r="I573">
        <v>5.2021579999999998</v>
      </c>
    </row>
    <row r="574" spans="1:9" x14ac:dyDescent="0.25">
      <c r="A574">
        <v>573</v>
      </c>
      <c r="F574">
        <v>159.74236500000001</v>
      </c>
      <c r="G574">
        <v>8.2297370000000001</v>
      </c>
      <c r="H574">
        <v>159.07741799999999</v>
      </c>
      <c r="I574">
        <v>5.2087370000000002</v>
      </c>
    </row>
    <row r="575" spans="1:9" x14ac:dyDescent="0.25">
      <c r="A575">
        <v>574</v>
      </c>
      <c r="F575">
        <v>159.75115399999999</v>
      </c>
      <c r="G575">
        <v>8.214105</v>
      </c>
      <c r="H575">
        <v>159.07541800000001</v>
      </c>
      <c r="I575">
        <v>5.1183690000000004</v>
      </c>
    </row>
    <row r="576" spans="1:9" x14ac:dyDescent="0.25">
      <c r="A576">
        <v>575</v>
      </c>
      <c r="F576">
        <v>159.796313</v>
      </c>
      <c r="G576">
        <v>8.3256309999999996</v>
      </c>
      <c r="H576">
        <v>159.20394400000001</v>
      </c>
      <c r="I576">
        <v>5.1488420000000001</v>
      </c>
    </row>
    <row r="577" spans="1:9" x14ac:dyDescent="0.25">
      <c r="A577">
        <v>576</v>
      </c>
      <c r="D577">
        <v>177.062681</v>
      </c>
      <c r="E577">
        <v>5.5433159999999999</v>
      </c>
      <c r="F577">
        <v>159.80289099999999</v>
      </c>
      <c r="G577">
        <v>8.2478949999999998</v>
      </c>
    </row>
    <row r="578" spans="1:9" x14ac:dyDescent="0.25">
      <c r="A578">
        <v>577</v>
      </c>
      <c r="D578">
        <v>177.09120799999999</v>
      </c>
      <c r="E578">
        <v>5.4973679999999998</v>
      </c>
    </row>
    <row r="579" spans="1:9" x14ac:dyDescent="0.25">
      <c r="A579">
        <v>578</v>
      </c>
      <c r="D579">
        <v>177.11951999999999</v>
      </c>
      <c r="E579">
        <v>5.4795790000000002</v>
      </c>
    </row>
    <row r="580" spans="1:9" x14ac:dyDescent="0.25">
      <c r="A580">
        <v>579</v>
      </c>
      <c r="D580">
        <v>177.12231299999999</v>
      </c>
      <c r="E580">
        <v>5.502211</v>
      </c>
    </row>
    <row r="581" spans="1:9" x14ac:dyDescent="0.25">
      <c r="A581">
        <v>580</v>
      </c>
      <c r="D581">
        <v>177.09873400000001</v>
      </c>
      <c r="E581">
        <v>5.5185789999999999</v>
      </c>
    </row>
    <row r="582" spans="1:9" x14ac:dyDescent="0.25">
      <c r="A582">
        <v>581</v>
      </c>
      <c r="B582">
        <v>182.69710000000001</v>
      </c>
      <c r="C582">
        <v>7.6787900000000002</v>
      </c>
      <c r="D582">
        <v>177.07231200000001</v>
      </c>
      <c r="E582">
        <v>5.5304209999999996</v>
      </c>
    </row>
    <row r="583" spans="1:9" x14ac:dyDescent="0.25">
      <c r="A583">
        <v>582</v>
      </c>
      <c r="B583">
        <v>182.71820700000001</v>
      </c>
      <c r="C583">
        <v>7.6552110000000004</v>
      </c>
      <c r="D583">
        <v>177.11152300000001</v>
      </c>
      <c r="E583">
        <v>5.536632</v>
      </c>
    </row>
    <row r="584" spans="1:9" x14ac:dyDescent="0.25">
      <c r="A584">
        <v>583</v>
      </c>
      <c r="B584">
        <v>182.693735</v>
      </c>
      <c r="C584">
        <v>7.6476309999999996</v>
      </c>
      <c r="D584">
        <v>177.062681</v>
      </c>
      <c r="E584">
        <v>5.5433159999999999</v>
      </c>
    </row>
    <row r="585" spans="1:9" x14ac:dyDescent="0.25">
      <c r="A585">
        <v>584</v>
      </c>
      <c r="B585">
        <v>182.65368100000001</v>
      </c>
      <c r="C585">
        <v>7.6711580000000001</v>
      </c>
      <c r="D585">
        <v>177.062681</v>
      </c>
      <c r="E585">
        <v>5.5433159999999999</v>
      </c>
    </row>
    <row r="586" spans="1:9" x14ac:dyDescent="0.25">
      <c r="A586">
        <v>585</v>
      </c>
      <c r="B586">
        <v>182.64983999999998</v>
      </c>
      <c r="C586">
        <v>7.6770009999999997</v>
      </c>
    </row>
    <row r="587" spans="1:9" x14ac:dyDescent="0.25">
      <c r="A587">
        <v>586</v>
      </c>
      <c r="B587">
        <v>182.691103</v>
      </c>
      <c r="C587">
        <v>7.6874729999999998</v>
      </c>
    </row>
    <row r="588" spans="1:9" x14ac:dyDescent="0.25">
      <c r="A588">
        <v>587</v>
      </c>
      <c r="B588">
        <v>182.66378600000002</v>
      </c>
      <c r="C588">
        <v>7.6531580000000003</v>
      </c>
    </row>
    <row r="589" spans="1:9" x14ac:dyDescent="0.25">
      <c r="A589">
        <v>588</v>
      </c>
      <c r="B589">
        <v>182.64841699999999</v>
      </c>
      <c r="C589">
        <v>7.6498419999999996</v>
      </c>
    </row>
    <row r="590" spans="1:9" x14ac:dyDescent="0.25">
      <c r="A590">
        <v>589</v>
      </c>
      <c r="H590">
        <v>182.11426</v>
      </c>
      <c r="I590">
        <v>4.8931579999999997</v>
      </c>
    </row>
    <row r="591" spans="1:9" x14ac:dyDescent="0.25">
      <c r="A591">
        <v>590</v>
      </c>
      <c r="H591">
        <v>182.13683900000001</v>
      </c>
      <c r="I591">
        <v>4.9218950000000001</v>
      </c>
    </row>
    <row r="592" spans="1:9" x14ac:dyDescent="0.25">
      <c r="A592">
        <v>591</v>
      </c>
      <c r="F592">
        <v>183.02946700000001</v>
      </c>
      <c r="G592">
        <v>8.1692099999999996</v>
      </c>
      <c r="H592">
        <v>182.14599799999999</v>
      </c>
      <c r="I592">
        <v>4.8962110000000001</v>
      </c>
    </row>
    <row r="593" spans="1:9" x14ac:dyDescent="0.25">
      <c r="A593">
        <v>592</v>
      </c>
      <c r="F593">
        <v>183.07004799999999</v>
      </c>
      <c r="G593">
        <v>8.2004210000000004</v>
      </c>
      <c r="H593">
        <v>182.17999900000001</v>
      </c>
      <c r="I593">
        <v>4.8747369999999997</v>
      </c>
    </row>
    <row r="594" spans="1:9" x14ac:dyDescent="0.25">
      <c r="A594">
        <v>593</v>
      </c>
      <c r="F594">
        <v>183.06326100000001</v>
      </c>
      <c r="G594">
        <v>8.1954209999999996</v>
      </c>
      <c r="H594">
        <v>182.18342000000001</v>
      </c>
      <c r="I594">
        <v>4.8733690000000003</v>
      </c>
    </row>
    <row r="595" spans="1:9" x14ac:dyDescent="0.25">
      <c r="A595">
        <v>594</v>
      </c>
      <c r="F595">
        <v>183.075941</v>
      </c>
      <c r="G595">
        <v>8.1937890000000007</v>
      </c>
      <c r="H595">
        <v>182.17678699999999</v>
      </c>
      <c r="I595">
        <v>4.887842</v>
      </c>
    </row>
    <row r="596" spans="1:9" x14ac:dyDescent="0.25">
      <c r="A596">
        <v>595</v>
      </c>
      <c r="F596">
        <v>183.01915199999999</v>
      </c>
      <c r="G596">
        <v>8.1684210000000004</v>
      </c>
      <c r="H596">
        <v>182.14868000000001</v>
      </c>
      <c r="I596">
        <v>4.8966839999999996</v>
      </c>
    </row>
    <row r="597" spans="1:9" x14ac:dyDescent="0.25">
      <c r="A597">
        <v>596</v>
      </c>
      <c r="F597">
        <v>182.97910100000001</v>
      </c>
      <c r="G597">
        <v>8.1341059999999992</v>
      </c>
      <c r="H597">
        <v>182.11426</v>
      </c>
      <c r="I597">
        <v>4.8931579999999997</v>
      </c>
    </row>
    <row r="598" spans="1:9" x14ac:dyDescent="0.25">
      <c r="A598">
        <v>597</v>
      </c>
      <c r="D598">
        <v>201.403944</v>
      </c>
      <c r="E598">
        <v>5.6201049999999997</v>
      </c>
      <c r="F598">
        <v>183.023573</v>
      </c>
      <c r="G598">
        <v>8.1026319999999998</v>
      </c>
    </row>
    <row r="599" spans="1:9" x14ac:dyDescent="0.25">
      <c r="A599">
        <v>598</v>
      </c>
      <c r="D599">
        <v>201.435259</v>
      </c>
      <c r="E599">
        <v>5.6237890000000004</v>
      </c>
      <c r="F599">
        <v>183.02946700000001</v>
      </c>
      <c r="G599">
        <v>8.1692099999999996</v>
      </c>
    </row>
    <row r="600" spans="1:9" x14ac:dyDescent="0.25">
      <c r="A600">
        <v>599</v>
      </c>
      <c r="D600">
        <v>201.40826300000001</v>
      </c>
      <c r="E600">
        <v>5.5956840000000003</v>
      </c>
    </row>
    <row r="601" spans="1:9" x14ac:dyDescent="0.25">
      <c r="A601">
        <v>600</v>
      </c>
      <c r="D601">
        <v>201.41152</v>
      </c>
      <c r="E601">
        <v>5.6084209999999999</v>
      </c>
    </row>
    <row r="602" spans="1:9" x14ac:dyDescent="0.25">
      <c r="A602">
        <v>601</v>
      </c>
      <c r="D602">
        <v>201.41994299999999</v>
      </c>
      <c r="E602">
        <v>5.6152629999999997</v>
      </c>
    </row>
    <row r="603" spans="1:9" x14ac:dyDescent="0.25">
      <c r="A603">
        <v>602</v>
      </c>
      <c r="B603">
        <v>207.02857</v>
      </c>
      <c r="C603">
        <v>7.2849469999999998</v>
      </c>
      <c r="D603">
        <v>201.431364</v>
      </c>
      <c r="E603">
        <v>5.628368</v>
      </c>
    </row>
    <row r="604" spans="1:9" x14ac:dyDescent="0.25">
      <c r="A604">
        <v>603</v>
      </c>
      <c r="B604">
        <v>207.02231399999999</v>
      </c>
      <c r="C604">
        <v>7.2427900000000003</v>
      </c>
      <c r="D604">
        <v>201.40363200000002</v>
      </c>
      <c r="E604">
        <v>5.6276849999999996</v>
      </c>
    </row>
    <row r="605" spans="1:9" x14ac:dyDescent="0.25">
      <c r="A605">
        <v>604</v>
      </c>
      <c r="B605">
        <v>207.03989200000001</v>
      </c>
      <c r="C605">
        <v>7.2616310000000004</v>
      </c>
      <c r="D605">
        <v>201.545309</v>
      </c>
      <c r="E605">
        <v>5.5982099999999999</v>
      </c>
    </row>
    <row r="606" spans="1:9" x14ac:dyDescent="0.25">
      <c r="A606">
        <v>605</v>
      </c>
      <c r="B606">
        <v>207.020838</v>
      </c>
      <c r="C606">
        <v>7.2673680000000003</v>
      </c>
      <c r="D606">
        <v>201.40552400000001</v>
      </c>
      <c r="E606">
        <v>5.6463159999999997</v>
      </c>
    </row>
    <row r="607" spans="1:9" x14ac:dyDescent="0.25">
      <c r="A607">
        <v>606</v>
      </c>
      <c r="B607">
        <v>206.985579</v>
      </c>
      <c r="C607">
        <v>7.2447900000000001</v>
      </c>
    </row>
    <row r="608" spans="1:9" x14ac:dyDescent="0.25">
      <c r="A608">
        <v>607</v>
      </c>
      <c r="B608">
        <v>207.040682</v>
      </c>
      <c r="C608">
        <v>7.251474</v>
      </c>
    </row>
    <row r="609" spans="1:9" x14ac:dyDescent="0.25">
      <c r="A609">
        <v>608</v>
      </c>
      <c r="B609">
        <v>206.97067899999999</v>
      </c>
      <c r="C609">
        <v>7.2521050000000002</v>
      </c>
    </row>
    <row r="610" spans="1:9" x14ac:dyDescent="0.25">
      <c r="A610">
        <v>609</v>
      </c>
      <c r="B610">
        <v>207.01783599999999</v>
      </c>
      <c r="C610">
        <v>7.2767369999999998</v>
      </c>
    </row>
    <row r="611" spans="1:9" x14ac:dyDescent="0.25">
      <c r="A611">
        <v>610</v>
      </c>
      <c r="B611">
        <v>207.01783599999999</v>
      </c>
      <c r="C611">
        <v>7.2767369999999998</v>
      </c>
    </row>
    <row r="612" spans="1:9" x14ac:dyDescent="0.25">
      <c r="A612">
        <v>611</v>
      </c>
      <c r="H612">
        <v>207.39146600000001</v>
      </c>
      <c r="I612">
        <v>4.899527</v>
      </c>
    </row>
    <row r="613" spans="1:9" x14ac:dyDescent="0.25">
      <c r="A613">
        <v>612</v>
      </c>
      <c r="H613">
        <v>207.380415</v>
      </c>
      <c r="I613">
        <v>4.8298949999999996</v>
      </c>
    </row>
    <row r="614" spans="1:9" x14ac:dyDescent="0.25">
      <c r="A614">
        <v>613</v>
      </c>
      <c r="F614">
        <v>208.26962900000001</v>
      </c>
      <c r="G614">
        <v>7.9072100000000001</v>
      </c>
      <c r="H614">
        <v>207.36499599999999</v>
      </c>
      <c r="I614">
        <v>4.8745260000000004</v>
      </c>
    </row>
    <row r="615" spans="1:9" x14ac:dyDescent="0.25">
      <c r="A615">
        <v>614</v>
      </c>
      <c r="F615">
        <v>208.323576</v>
      </c>
      <c r="G615">
        <v>7.9048939999999996</v>
      </c>
      <c r="H615">
        <v>207.391627</v>
      </c>
      <c r="I615">
        <v>4.8400530000000002</v>
      </c>
    </row>
    <row r="616" spans="1:9" x14ac:dyDescent="0.25">
      <c r="A616">
        <v>615</v>
      </c>
      <c r="F616">
        <v>208.289255</v>
      </c>
      <c r="G616">
        <v>7.89079</v>
      </c>
      <c r="H616">
        <v>207.38099499999998</v>
      </c>
      <c r="I616">
        <v>4.8567369999999999</v>
      </c>
    </row>
    <row r="617" spans="1:9" x14ac:dyDescent="0.25">
      <c r="A617">
        <v>616</v>
      </c>
      <c r="F617">
        <v>208.284468</v>
      </c>
      <c r="G617">
        <v>7.8828420000000001</v>
      </c>
      <c r="H617">
        <v>207.41626200000002</v>
      </c>
      <c r="I617">
        <v>4.823842</v>
      </c>
    </row>
    <row r="618" spans="1:9" x14ac:dyDescent="0.25">
      <c r="A618">
        <v>617</v>
      </c>
      <c r="D618">
        <v>222.31277499999999</v>
      </c>
      <c r="E618">
        <v>4.8857290000000004</v>
      </c>
      <c r="F618">
        <v>208.31525600000001</v>
      </c>
      <c r="G618">
        <v>7.8743689999999997</v>
      </c>
      <c r="H618">
        <v>207.435259</v>
      </c>
      <c r="I618">
        <v>4.8035259999999997</v>
      </c>
    </row>
    <row r="619" spans="1:9" x14ac:dyDescent="0.25">
      <c r="A619">
        <v>618</v>
      </c>
      <c r="D619">
        <v>222.29788099999999</v>
      </c>
      <c r="E619">
        <v>4.8885709999999998</v>
      </c>
      <c r="F619">
        <v>208.305151</v>
      </c>
      <c r="G619">
        <v>7.8604219999999998</v>
      </c>
      <c r="H619">
        <v>207.49320399999999</v>
      </c>
      <c r="I619">
        <v>4.8144210000000003</v>
      </c>
    </row>
    <row r="620" spans="1:9" x14ac:dyDescent="0.25">
      <c r="A620">
        <v>619</v>
      </c>
      <c r="D620">
        <v>222.33819600000001</v>
      </c>
      <c r="E620">
        <v>4.9256219999999997</v>
      </c>
      <c r="F620">
        <v>208.296999</v>
      </c>
      <c r="G620">
        <v>7.8713150000000001</v>
      </c>
      <c r="H620">
        <v>207.39146600000001</v>
      </c>
      <c r="I620">
        <v>4.899527</v>
      </c>
    </row>
    <row r="621" spans="1:9" x14ac:dyDescent="0.25">
      <c r="A621">
        <v>620</v>
      </c>
      <c r="D621">
        <v>222.32277500000001</v>
      </c>
      <c r="E621">
        <v>4.9109910000000001</v>
      </c>
      <c r="F621">
        <v>208.24936500000001</v>
      </c>
      <c r="G621">
        <v>7.8209999999999997</v>
      </c>
    </row>
    <row r="622" spans="1:9" x14ac:dyDescent="0.25">
      <c r="A622">
        <v>621</v>
      </c>
      <c r="D622">
        <v>222.356247</v>
      </c>
      <c r="E622">
        <v>4.9042019999999997</v>
      </c>
      <c r="F622">
        <v>208.26962900000001</v>
      </c>
      <c r="G622">
        <v>7.9072100000000001</v>
      </c>
    </row>
    <row r="623" spans="1:9" x14ac:dyDescent="0.25">
      <c r="A623">
        <v>622</v>
      </c>
      <c r="D623">
        <v>222.32814300000001</v>
      </c>
      <c r="E623">
        <v>4.9053599999999999</v>
      </c>
    </row>
    <row r="624" spans="1:9" x14ac:dyDescent="0.25">
      <c r="A624">
        <v>623</v>
      </c>
      <c r="B624">
        <v>226.972622</v>
      </c>
      <c r="C624">
        <v>6.7325739999999996</v>
      </c>
      <c r="D624">
        <v>222.37356199999999</v>
      </c>
      <c r="E624">
        <v>4.9476209999999998</v>
      </c>
    </row>
    <row r="625" spans="1:9" x14ac:dyDescent="0.25">
      <c r="A625">
        <v>624</v>
      </c>
      <c r="B625">
        <v>226.94188800000001</v>
      </c>
      <c r="C625">
        <v>6.7427320000000002</v>
      </c>
      <c r="D625">
        <v>222.39971800000001</v>
      </c>
      <c r="E625">
        <v>4.9620939999999996</v>
      </c>
    </row>
    <row r="626" spans="1:9" x14ac:dyDescent="0.25">
      <c r="A626">
        <v>625</v>
      </c>
      <c r="B626">
        <v>226.96657099999999</v>
      </c>
      <c r="C626">
        <v>6.750731</v>
      </c>
      <c r="D626">
        <v>222.33498499999999</v>
      </c>
      <c r="E626">
        <v>4.8515730000000001</v>
      </c>
    </row>
    <row r="627" spans="1:9" x14ac:dyDescent="0.25">
      <c r="A627">
        <v>626</v>
      </c>
      <c r="B627">
        <v>226.95572899999999</v>
      </c>
      <c r="C627">
        <v>6.7510469999999998</v>
      </c>
      <c r="D627">
        <v>222.29256599999999</v>
      </c>
      <c r="E627">
        <v>4.931095</v>
      </c>
    </row>
    <row r="628" spans="1:9" x14ac:dyDescent="0.25">
      <c r="A628">
        <v>627</v>
      </c>
      <c r="B628">
        <v>226.94062400000001</v>
      </c>
      <c r="C628">
        <v>6.7925190000000004</v>
      </c>
    </row>
    <row r="629" spans="1:9" x14ac:dyDescent="0.25">
      <c r="A629">
        <v>628</v>
      </c>
      <c r="B629">
        <v>226.969044</v>
      </c>
      <c r="C629">
        <v>6.7899399999999996</v>
      </c>
    </row>
    <row r="630" spans="1:9" x14ac:dyDescent="0.25">
      <c r="A630">
        <v>629</v>
      </c>
      <c r="B630">
        <v>226.96204499999999</v>
      </c>
      <c r="C630">
        <v>6.7925190000000004</v>
      </c>
    </row>
    <row r="631" spans="1:9" x14ac:dyDescent="0.25">
      <c r="A631">
        <v>630</v>
      </c>
      <c r="B631">
        <v>226.995936</v>
      </c>
      <c r="C631">
        <v>6.737311</v>
      </c>
    </row>
    <row r="632" spans="1:9" x14ac:dyDescent="0.25">
      <c r="A632">
        <v>631</v>
      </c>
      <c r="B632">
        <v>226.995936</v>
      </c>
      <c r="C632">
        <v>6.7569939999999997</v>
      </c>
    </row>
    <row r="633" spans="1:9" x14ac:dyDescent="0.25">
      <c r="A633">
        <v>632</v>
      </c>
    </row>
    <row r="634" spans="1:9" x14ac:dyDescent="0.25">
      <c r="A634">
        <v>633</v>
      </c>
      <c r="H634">
        <v>225.813635</v>
      </c>
      <c r="I634">
        <v>4.6855830000000003</v>
      </c>
    </row>
    <row r="635" spans="1:9" x14ac:dyDescent="0.25">
      <c r="A635">
        <v>634</v>
      </c>
      <c r="H635">
        <v>225.79589799999999</v>
      </c>
      <c r="I635">
        <v>4.7610520000000003</v>
      </c>
    </row>
    <row r="636" spans="1:9" x14ac:dyDescent="0.25">
      <c r="A636">
        <v>635</v>
      </c>
      <c r="H636">
        <v>225.79616100000001</v>
      </c>
      <c r="I636">
        <v>4.8165750000000003</v>
      </c>
    </row>
    <row r="637" spans="1:9" x14ac:dyDescent="0.25">
      <c r="A637">
        <v>636</v>
      </c>
      <c r="H637">
        <v>225.798214</v>
      </c>
      <c r="I637">
        <v>4.8229430000000004</v>
      </c>
    </row>
    <row r="638" spans="1:9" x14ac:dyDescent="0.25">
      <c r="A638">
        <v>637</v>
      </c>
      <c r="D638">
        <v>240.281147</v>
      </c>
      <c r="E638">
        <v>4.5256439999999998</v>
      </c>
      <c r="F638">
        <v>228.347703</v>
      </c>
      <c r="G638">
        <v>7.3131209999999998</v>
      </c>
      <c r="H638">
        <v>225.79263599999999</v>
      </c>
      <c r="I638">
        <v>4.8487309999999999</v>
      </c>
    </row>
    <row r="639" spans="1:9" x14ac:dyDescent="0.25">
      <c r="A639">
        <v>638</v>
      </c>
      <c r="D639">
        <v>240.32688099999999</v>
      </c>
      <c r="E639">
        <v>4.4616480000000003</v>
      </c>
      <c r="F639">
        <v>228.33354700000001</v>
      </c>
      <c r="G639">
        <v>7.3104899999999997</v>
      </c>
      <c r="H639">
        <v>225.80116200000001</v>
      </c>
      <c r="I639">
        <v>4.8389430000000004</v>
      </c>
    </row>
    <row r="640" spans="1:9" x14ac:dyDescent="0.25">
      <c r="A640">
        <v>639</v>
      </c>
      <c r="D640">
        <v>240.308145</v>
      </c>
      <c r="E640">
        <v>4.4562799999999996</v>
      </c>
      <c r="F640">
        <v>228.32160099999999</v>
      </c>
      <c r="G640">
        <v>7.3158580000000004</v>
      </c>
      <c r="H640">
        <v>225.77574100000001</v>
      </c>
      <c r="I640">
        <v>4.8265750000000001</v>
      </c>
    </row>
    <row r="641" spans="1:11" x14ac:dyDescent="0.25">
      <c r="A641">
        <v>640</v>
      </c>
      <c r="D641">
        <v>240.304146</v>
      </c>
      <c r="E641">
        <v>4.4506480000000002</v>
      </c>
      <c r="F641">
        <v>228.334599</v>
      </c>
      <c r="G641">
        <v>7.3275940000000004</v>
      </c>
      <c r="H641">
        <v>225.82242299999999</v>
      </c>
      <c r="I641">
        <v>4.8345739999999999</v>
      </c>
    </row>
    <row r="642" spans="1:11" x14ac:dyDescent="0.25">
      <c r="A642">
        <v>641</v>
      </c>
      <c r="D642">
        <v>240.27798799999999</v>
      </c>
      <c r="E642">
        <v>4.4541750000000002</v>
      </c>
      <c r="F642">
        <v>228.33359999999999</v>
      </c>
      <c r="G642">
        <v>7.3173839999999997</v>
      </c>
      <c r="H642">
        <v>225.78437299999999</v>
      </c>
      <c r="I642">
        <v>4.8578359999999998</v>
      </c>
    </row>
    <row r="643" spans="1:11" x14ac:dyDescent="0.25">
      <c r="A643">
        <v>642</v>
      </c>
      <c r="D643">
        <v>240.29319699999999</v>
      </c>
      <c r="E643">
        <v>4.4569640000000001</v>
      </c>
      <c r="F643">
        <v>228.35238799999999</v>
      </c>
      <c r="G643">
        <v>7.2683340000000003</v>
      </c>
      <c r="H643">
        <v>225.773742</v>
      </c>
      <c r="I643">
        <v>4.8379950000000003</v>
      </c>
    </row>
    <row r="644" spans="1:11" x14ac:dyDescent="0.25">
      <c r="A644">
        <v>643</v>
      </c>
      <c r="D644">
        <v>240.31562</v>
      </c>
      <c r="E644">
        <v>4.4609629999999996</v>
      </c>
      <c r="F644">
        <v>228.35865000000001</v>
      </c>
      <c r="G644">
        <v>7.2841750000000003</v>
      </c>
    </row>
    <row r="645" spans="1:11" x14ac:dyDescent="0.25">
      <c r="A645">
        <v>644</v>
      </c>
      <c r="D645">
        <v>240.33430099999998</v>
      </c>
      <c r="E645">
        <v>4.4558059999999999</v>
      </c>
      <c r="F645">
        <v>228.34859900000001</v>
      </c>
      <c r="G645">
        <v>7.2995429999999999</v>
      </c>
    </row>
    <row r="646" spans="1:11" x14ac:dyDescent="0.25">
      <c r="A646">
        <v>645</v>
      </c>
      <c r="D646">
        <v>240.32203999999999</v>
      </c>
      <c r="E646">
        <v>4.4432280000000004</v>
      </c>
      <c r="F646">
        <v>228.34686199999999</v>
      </c>
      <c r="G646">
        <v>7.3596450000000004</v>
      </c>
    </row>
    <row r="647" spans="1:11" x14ac:dyDescent="0.25">
      <c r="A647">
        <v>646</v>
      </c>
      <c r="B647">
        <v>247.10982100000001</v>
      </c>
      <c r="C647">
        <v>6.7963079999999998</v>
      </c>
      <c r="D647">
        <v>240.33777799999999</v>
      </c>
      <c r="E647">
        <v>4.467384</v>
      </c>
      <c r="F647">
        <v>228.34686199999999</v>
      </c>
      <c r="G647">
        <v>7.3596450000000004</v>
      </c>
    </row>
    <row r="648" spans="1:11" x14ac:dyDescent="0.25">
      <c r="A648">
        <v>647</v>
      </c>
      <c r="B648">
        <v>247.151768</v>
      </c>
      <c r="C648">
        <v>6.7826769999999996</v>
      </c>
      <c r="D648">
        <v>240.36240599999999</v>
      </c>
      <c r="E648">
        <v>4.4718049999999998</v>
      </c>
      <c r="F648">
        <v>228.34686199999999</v>
      </c>
      <c r="G648">
        <v>7.3596450000000004</v>
      </c>
    </row>
    <row r="649" spans="1:11" x14ac:dyDescent="0.25">
      <c r="A649">
        <v>648</v>
      </c>
      <c r="B649">
        <v>247.14587</v>
      </c>
      <c r="C649">
        <v>6.7634670000000003</v>
      </c>
      <c r="D649">
        <v>240.37598199999999</v>
      </c>
      <c r="E649">
        <v>4.477805</v>
      </c>
      <c r="F649">
        <v>228.34686199999999</v>
      </c>
      <c r="G649">
        <v>7.3596450000000004</v>
      </c>
    </row>
    <row r="650" spans="1:11" x14ac:dyDescent="0.25">
      <c r="A650">
        <v>649</v>
      </c>
      <c r="B650">
        <v>247.12081900000001</v>
      </c>
      <c r="C650">
        <v>6.7884659999999997</v>
      </c>
      <c r="D650">
        <v>240.40387699999999</v>
      </c>
      <c r="E650">
        <v>4.4323329999999999</v>
      </c>
    </row>
    <row r="651" spans="1:11" x14ac:dyDescent="0.25">
      <c r="A651">
        <v>650</v>
      </c>
      <c r="B651">
        <v>247.12503000000001</v>
      </c>
      <c r="C651">
        <v>6.7856249999999996</v>
      </c>
      <c r="D651">
        <v>240.281147</v>
      </c>
      <c r="E651">
        <v>4.5256439999999998</v>
      </c>
    </row>
    <row r="652" spans="1:11" x14ac:dyDescent="0.25">
      <c r="A652">
        <v>651</v>
      </c>
      <c r="B652">
        <v>247.13560799999999</v>
      </c>
      <c r="C652">
        <v>6.7618359999999997</v>
      </c>
    </row>
    <row r="653" spans="1:11" x14ac:dyDescent="0.25">
      <c r="A653">
        <v>652</v>
      </c>
      <c r="B653">
        <v>247.10982100000001</v>
      </c>
      <c r="C653">
        <v>6.7963079999999998</v>
      </c>
      <c r="J653">
        <v>235.729242</v>
      </c>
      <c r="K653">
        <v>13.547618</v>
      </c>
    </row>
    <row r="654" spans="1:11" x14ac:dyDescent="0.25">
      <c r="A654">
        <v>653</v>
      </c>
    </row>
    <row r="655" spans="1:11" x14ac:dyDescent="0.25">
      <c r="A655">
        <v>654</v>
      </c>
      <c r="J655">
        <v>235.570776</v>
      </c>
      <c r="K655">
        <v>13.389206</v>
      </c>
    </row>
    <row r="656" spans="1:11" x14ac:dyDescent="0.25">
      <c r="A656">
        <v>655</v>
      </c>
      <c r="B656">
        <v>232.746408</v>
      </c>
      <c r="C656">
        <v>4.3941780000000001</v>
      </c>
    </row>
    <row r="657" spans="1:9" x14ac:dyDescent="0.25">
      <c r="A657">
        <v>656</v>
      </c>
      <c r="B657">
        <v>232.750934</v>
      </c>
      <c r="C657">
        <v>4.405335</v>
      </c>
    </row>
    <row r="658" spans="1:9" x14ac:dyDescent="0.25">
      <c r="A658">
        <v>657</v>
      </c>
      <c r="B658">
        <v>232.79535300000001</v>
      </c>
      <c r="C658">
        <v>4.3716530000000002</v>
      </c>
    </row>
    <row r="659" spans="1:9" x14ac:dyDescent="0.25">
      <c r="A659">
        <v>658</v>
      </c>
      <c r="B659">
        <v>232.782669</v>
      </c>
      <c r="C659">
        <v>4.4298599999999997</v>
      </c>
    </row>
    <row r="660" spans="1:9" x14ac:dyDescent="0.25">
      <c r="A660">
        <v>659</v>
      </c>
      <c r="B660">
        <v>232.74835400000001</v>
      </c>
      <c r="C660">
        <v>4.443333</v>
      </c>
    </row>
    <row r="661" spans="1:9" x14ac:dyDescent="0.25">
      <c r="A661">
        <v>660</v>
      </c>
      <c r="B661">
        <v>232.771038</v>
      </c>
      <c r="C661">
        <v>4.4419649999999997</v>
      </c>
      <c r="H661">
        <v>238.28225900000001</v>
      </c>
      <c r="I661">
        <v>8.0768160000000009</v>
      </c>
    </row>
    <row r="662" spans="1:9" x14ac:dyDescent="0.25">
      <c r="A662">
        <v>661</v>
      </c>
      <c r="B662">
        <v>232.791563</v>
      </c>
      <c r="C662">
        <v>4.437964</v>
      </c>
      <c r="H662">
        <v>238.28378499999999</v>
      </c>
      <c r="I662">
        <v>8.1320759999999996</v>
      </c>
    </row>
    <row r="663" spans="1:9" x14ac:dyDescent="0.25">
      <c r="A663">
        <v>662</v>
      </c>
      <c r="B663">
        <v>232.737619</v>
      </c>
      <c r="C663">
        <v>4.4622270000000004</v>
      </c>
      <c r="H663">
        <v>238.31499299999999</v>
      </c>
      <c r="I663">
        <v>8.1248129999999996</v>
      </c>
    </row>
    <row r="664" spans="1:9" x14ac:dyDescent="0.25">
      <c r="A664">
        <v>663</v>
      </c>
      <c r="B664">
        <v>232.673149</v>
      </c>
      <c r="C664">
        <v>4.4751729999999998</v>
      </c>
      <c r="H664">
        <v>238.27194399999999</v>
      </c>
      <c r="I664">
        <v>8.1184969999999996</v>
      </c>
    </row>
    <row r="665" spans="1:9" x14ac:dyDescent="0.25">
      <c r="A665">
        <v>664</v>
      </c>
      <c r="B665">
        <v>232.771038</v>
      </c>
      <c r="C665">
        <v>4.4516479999999996</v>
      </c>
      <c r="H665">
        <v>238.282364</v>
      </c>
      <c r="I665">
        <v>8.1233920000000008</v>
      </c>
    </row>
    <row r="666" spans="1:9" x14ac:dyDescent="0.25">
      <c r="A666">
        <v>665</v>
      </c>
      <c r="F666">
        <v>235.892866</v>
      </c>
      <c r="G666">
        <v>4.4516479999999996</v>
      </c>
      <c r="H666">
        <v>238.31357199999999</v>
      </c>
      <c r="I666">
        <v>8.1437600000000003</v>
      </c>
    </row>
    <row r="667" spans="1:9" x14ac:dyDescent="0.25">
      <c r="A667">
        <v>666</v>
      </c>
      <c r="F667">
        <v>235.80897300000001</v>
      </c>
      <c r="G667">
        <v>4.3547589999999996</v>
      </c>
      <c r="H667">
        <v>238.33835999999999</v>
      </c>
      <c r="I667">
        <v>8.1198139999999999</v>
      </c>
    </row>
    <row r="668" spans="1:9" x14ac:dyDescent="0.25">
      <c r="A668">
        <v>667</v>
      </c>
      <c r="F668">
        <v>235.85581400000001</v>
      </c>
      <c r="G668">
        <v>4.4255440000000004</v>
      </c>
      <c r="H668">
        <v>238.29194200000001</v>
      </c>
      <c r="I668">
        <v>8.0768679999999993</v>
      </c>
    </row>
    <row r="669" spans="1:9" x14ac:dyDescent="0.25">
      <c r="A669">
        <v>668</v>
      </c>
      <c r="F669">
        <v>235.88996900000001</v>
      </c>
      <c r="G669">
        <v>4.4475959999999999</v>
      </c>
      <c r="H669">
        <v>238.236313</v>
      </c>
      <c r="I669">
        <v>8.0421329999999998</v>
      </c>
    </row>
    <row r="670" spans="1:9" x14ac:dyDescent="0.25">
      <c r="A670">
        <v>669</v>
      </c>
      <c r="F670">
        <v>235.873865</v>
      </c>
      <c r="G670">
        <v>4.4342280000000001</v>
      </c>
      <c r="H670">
        <v>238.20852600000001</v>
      </c>
      <c r="I670">
        <v>8.0341339999999999</v>
      </c>
    </row>
    <row r="671" spans="1:9" x14ac:dyDescent="0.25">
      <c r="A671">
        <v>670</v>
      </c>
      <c r="D671">
        <v>220.96274500000001</v>
      </c>
      <c r="E671">
        <v>6.3700679999999998</v>
      </c>
      <c r="F671">
        <v>235.84634199999999</v>
      </c>
      <c r="G671">
        <v>4.4170179999999997</v>
      </c>
      <c r="H671">
        <v>238.28225900000001</v>
      </c>
      <c r="I671">
        <v>8.0768160000000009</v>
      </c>
    </row>
    <row r="672" spans="1:9" x14ac:dyDescent="0.25">
      <c r="A672">
        <v>671</v>
      </c>
      <c r="D672">
        <v>220.93927300000001</v>
      </c>
      <c r="E672">
        <v>6.2911780000000004</v>
      </c>
      <c r="F672">
        <v>235.84286700000001</v>
      </c>
      <c r="G672">
        <v>4.4192289999999996</v>
      </c>
      <c r="H672">
        <v>238.28225900000001</v>
      </c>
      <c r="I672">
        <v>8.0768160000000009</v>
      </c>
    </row>
    <row r="673" spans="1:9" x14ac:dyDescent="0.25">
      <c r="A673">
        <v>672</v>
      </c>
      <c r="D673">
        <v>220.96185</v>
      </c>
      <c r="E673">
        <v>6.3223859999999998</v>
      </c>
      <c r="F673">
        <v>235.77860799999999</v>
      </c>
      <c r="G673">
        <v>4.3891780000000002</v>
      </c>
    </row>
    <row r="674" spans="1:9" x14ac:dyDescent="0.25">
      <c r="A674">
        <v>673</v>
      </c>
      <c r="D674">
        <v>220.937273</v>
      </c>
      <c r="E674">
        <v>6.3582799999999997</v>
      </c>
      <c r="F674">
        <v>235.78429199999999</v>
      </c>
      <c r="G674">
        <v>4.4014930000000003</v>
      </c>
    </row>
    <row r="675" spans="1:9" x14ac:dyDescent="0.25">
      <c r="A675">
        <v>674</v>
      </c>
      <c r="D675">
        <v>220.93332599999999</v>
      </c>
      <c r="E675">
        <v>6.4189610000000004</v>
      </c>
      <c r="F675">
        <v>235.892866</v>
      </c>
      <c r="G675">
        <v>4.4516479999999996</v>
      </c>
    </row>
    <row r="676" spans="1:9" x14ac:dyDescent="0.25">
      <c r="A676">
        <v>675</v>
      </c>
      <c r="D676">
        <v>220.98221799999999</v>
      </c>
      <c r="E676">
        <v>6.4139600000000003</v>
      </c>
      <c r="F676">
        <v>235.892866</v>
      </c>
      <c r="G676">
        <v>4.4516479999999996</v>
      </c>
    </row>
    <row r="677" spans="1:9" x14ac:dyDescent="0.25">
      <c r="A677">
        <v>676</v>
      </c>
      <c r="D677">
        <v>220.94553500000001</v>
      </c>
      <c r="E677">
        <v>6.3682259999999999</v>
      </c>
    </row>
    <row r="678" spans="1:9" x14ac:dyDescent="0.25">
      <c r="A678">
        <v>677</v>
      </c>
      <c r="B678">
        <v>216.25632200000001</v>
      </c>
      <c r="C678">
        <v>4.6361119999999998</v>
      </c>
      <c r="D678">
        <v>220.97816399999999</v>
      </c>
      <c r="E678">
        <v>6.4210120000000002</v>
      </c>
    </row>
    <row r="679" spans="1:9" x14ac:dyDescent="0.25">
      <c r="A679">
        <v>678</v>
      </c>
      <c r="B679">
        <v>216.23995400000001</v>
      </c>
      <c r="C679">
        <v>4.6097970000000004</v>
      </c>
      <c r="D679">
        <v>220.93100999999999</v>
      </c>
      <c r="E679">
        <v>6.4009609999999997</v>
      </c>
    </row>
    <row r="680" spans="1:9" x14ac:dyDescent="0.25">
      <c r="A680">
        <v>679</v>
      </c>
      <c r="B680">
        <v>216.25337500000001</v>
      </c>
      <c r="C680">
        <v>4.5818510000000003</v>
      </c>
      <c r="D680">
        <v>220.96274500000001</v>
      </c>
      <c r="E680">
        <v>6.3700679999999998</v>
      </c>
    </row>
    <row r="681" spans="1:9" x14ac:dyDescent="0.25">
      <c r="A681">
        <v>680</v>
      </c>
      <c r="B681">
        <v>216.244428</v>
      </c>
      <c r="C681">
        <v>4.6501109999999999</v>
      </c>
      <c r="D681">
        <v>220.96274500000001</v>
      </c>
      <c r="E681">
        <v>6.3700679999999998</v>
      </c>
    </row>
    <row r="682" spans="1:9" x14ac:dyDescent="0.25">
      <c r="A682">
        <v>681</v>
      </c>
      <c r="B682">
        <v>216.268584</v>
      </c>
      <c r="C682">
        <v>4.6965820000000003</v>
      </c>
    </row>
    <row r="683" spans="1:9" x14ac:dyDescent="0.25">
      <c r="A683">
        <v>682</v>
      </c>
      <c r="B683">
        <v>216.28000499999999</v>
      </c>
      <c r="C683">
        <v>4.6537420000000003</v>
      </c>
    </row>
    <row r="684" spans="1:9" x14ac:dyDescent="0.25">
      <c r="A684">
        <v>683</v>
      </c>
      <c r="B684">
        <v>216.314266</v>
      </c>
      <c r="C684">
        <v>4.6312170000000004</v>
      </c>
      <c r="H684">
        <v>218.46035699999999</v>
      </c>
      <c r="I684">
        <v>7.7494129999999997</v>
      </c>
    </row>
    <row r="685" spans="1:9" x14ac:dyDescent="0.25">
      <c r="A685">
        <v>684</v>
      </c>
      <c r="B685">
        <v>216.32194999999999</v>
      </c>
      <c r="C685">
        <v>4.6250070000000001</v>
      </c>
      <c r="H685">
        <v>218.449726</v>
      </c>
      <c r="I685">
        <v>7.7574120000000004</v>
      </c>
    </row>
    <row r="686" spans="1:9" x14ac:dyDescent="0.25">
      <c r="A686">
        <v>685</v>
      </c>
      <c r="B686">
        <v>216.25632200000001</v>
      </c>
      <c r="C686">
        <v>4.6361119999999998</v>
      </c>
      <c r="H686">
        <v>218.405518</v>
      </c>
      <c r="I686">
        <v>7.77799</v>
      </c>
    </row>
    <row r="687" spans="1:9" x14ac:dyDescent="0.25">
      <c r="A687">
        <v>686</v>
      </c>
      <c r="F687">
        <v>217.77723800000001</v>
      </c>
      <c r="G687">
        <v>4.2682900000000004</v>
      </c>
      <c r="H687">
        <v>218.44251600000001</v>
      </c>
      <c r="I687">
        <v>7.7510969999999997</v>
      </c>
    </row>
    <row r="688" spans="1:9" x14ac:dyDescent="0.25">
      <c r="A688">
        <v>687</v>
      </c>
      <c r="F688">
        <v>217.705399</v>
      </c>
      <c r="G688">
        <v>4.2467119999999996</v>
      </c>
      <c r="H688">
        <v>218.485198</v>
      </c>
      <c r="I688">
        <v>7.7586760000000004</v>
      </c>
    </row>
    <row r="689" spans="1:9" x14ac:dyDescent="0.25">
      <c r="A689">
        <v>688</v>
      </c>
      <c r="F689">
        <v>217.665086</v>
      </c>
      <c r="G689">
        <v>4.2345550000000003</v>
      </c>
      <c r="H689">
        <v>218.508881</v>
      </c>
      <c r="I689">
        <v>7.7630429999999997</v>
      </c>
    </row>
    <row r="690" spans="1:9" x14ac:dyDescent="0.25">
      <c r="A690">
        <v>689</v>
      </c>
      <c r="F690">
        <v>217.729029</v>
      </c>
      <c r="G690">
        <v>4.2762890000000002</v>
      </c>
      <c r="H690">
        <v>218.51493299999998</v>
      </c>
      <c r="I690">
        <v>7.7452030000000001</v>
      </c>
    </row>
    <row r="691" spans="1:9" x14ac:dyDescent="0.25">
      <c r="A691">
        <v>690</v>
      </c>
      <c r="F691">
        <v>217.74839700000001</v>
      </c>
      <c r="G691">
        <v>4.2459230000000003</v>
      </c>
      <c r="H691">
        <v>218.55398299999999</v>
      </c>
      <c r="I691">
        <v>7.7725689999999998</v>
      </c>
    </row>
    <row r="692" spans="1:9" x14ac:dyDescent="0.25">
      <c r="A692">
        <v>691</v>
      </c>
      <c r="F692">
        <v>217.774869</v>
      </c>
      <c r="G692">
        <v>4.2304500000000003</v>
      </c>
      <c r="H692">
        <v>218.500777</v>
      </c>
      <c r="I692">
        <v>7.7916210000000001</v>
      </c>
    </row>
    <row r="693" spans="1:9" x14ac:dyDescent="0.25">
      <c r="A693">
        <v>692</v>
      </c>
      <c r="D693">
        <v>201.03447199999999</v>
      </c>
      <c r="E693">
        <v>6.8111050000000004</v>
      </c>
      <c r="F693">
        <v>217.76171199999999</v>
      </c>
      <c r="G693">
        <v>4.221819</v>
      </c>
      <c r="H693">
        <v>218.46035699999999</v>
      </c>
      <c r="I693">
        <v>7.7494129999999997</v>
      </c>
    </row>
    <row r="694" spans="1:9" x14ac:dyDescent="0.25">
      <c r="A694">
        <v>693</v>
      </c>
      <c r="D694">
        <v>201.058153</v>
      </c>
      <c r="E694">
        <v>6.806</v>
      </c>
      <c r="F694">
        <v>217.64050800000001</v>
      </c>
      <c r="G694">
        <v>4.2362919999999997</v>
      </c>
    </row>
    <row r="695" spans="1:9" x14ac:dyDescent="0.25">
      <c r="A695">
        <v>694</v>
      </c>
      <c r="D695">
        <v>201.062838</v>
      </c>
      <c r="E695">
        <v>6.8298949999999996</v>
      </c>
      <c r="F695">
        <v>217.77723800000001</v>
      </c>
      <c r="G695">
        <v>4.2682900000000004</v>
      </c>
    </row>
    <row r="696" spans="1:9" x14ac:dyDescent="0.25">
      <c r="A696">
        <v>695</v>
      </c>
      <c r="D696">
        <v>201.042261</v>
      </c>
      <c r="E696">
        <v>6.8289479999999996</v>
      </c>
    </row>
    <row r="697" spans="1:9" x14ac:dyDescent="0.25">
      <c r="A697">
        <v>696</v>
      </c>
      <c r="D697">
        <v>201.04483999999999</v>
      </c>
      <c r="E697">
        <v>6.8256319999999997</v>
      </c>
    </row>
    <row r="698" spans="1:9" x14ac:dyDescent="0.25">
      <c r="A698">
        <v>697</v>
      </c>
      <c r="D698">
        <v>201.031363</v>
      </c>
      <c r="E698">
        <v>6.7996840000000001</v>
      </c>
    </row>
    <row r="699" spans="1:9" x14ac:dyDescent="0.25">
      <c r="A699">
        <v>698</v>
      </c>
      <c r="D699">
        <v>201.06099499999999</v>
      </c>
      <c r="E699">
        <v>6.8400530000000002</v>
      </c>
    </row>
    <row r="700" spans="1:9" x14ac:dyDescent="0.25">
      <c r="A700">
        <v>699</v>
      </c>
      <c r="D700">
        <v>201.04957400000001</v>
      </c>
      <c r="E700">
        <v>6.8699479999999999</v>
      </c>
    </row>
    <row r="701" spans="1:9" x14ac:dyDescent="0.25">
      <c r="A701">
        <v>700</v>
      </c>
      <c r="B701">
        <v>193.97404699999998</v>
      </c>
      <c r="C701">
        <v>5.574579</v>
      </c>
      <c r="D701">
        <v>201.09310399999998</v>
      </c>
      <c r="E701">
        <v>6.886158</v>
      </c>
    </row>
    <row r="702" spans="1:9" x14ac:dyDescent="0.25">
      <c r="A702">
        <v>701</v>
      </c>
      <c r="B702">
        <v>194.071471</v>
      </c>
      <c r="C702">
        <v>5.5421579999999997</v>
      </c>
      <c r="D702">
        <v>201.03447199999999</v>
      </c>
      <c r="E702">
        <v>6.8111050000000004</v>
      </c>
    </row>
    <row r="703" spans="1:9" x14ac:dyDescent="0.25">
      <c r="A703">
        <v>702</v>
      </c>
      <c r="B703">
        <v>194.027941</v>
      </c>
      <c r="C703">
        <v>5.5405790000000001</v>
      </c>
    </row>
    <row r="704" spans="1:9" x14ac:dyDescent="0.25">
      <c r="A704">
        <v>703</v>
      </c>
      <c r="B704">
        <v>193.973208</v>
      </c>
      <c r="C704">
        <v>5.5460000000000003</v>
      </c>
    </row>
    <row r="705" spans="1:9" x14ac:dyDescent="0.25">
      <c r="A705">
        <v>704</v>
      </c>
      <c r="B705">
        <v>193.969786</v>
      </c>
      <c r="C705">
        <v>5.5555789999999998</v>
      </c>
    </row>
    <row r="706" spans="1:9" x14ac:dyDescent="0.25">
      <c r="A706">
        <v>705</v>
      </c>
      <c r="B706">
        <v>194.070525</v>
      </c>
      <c r="C706">
        <v>5.6169469999999997</v>
      </c>
      <c r="H706">
        <v>195.88331099999999</v>
      </c>
      <c r="I706">
        <v>8.8129469999999994</v>
      </c>
    </row>
    <row r="707" spans="1:9" x14ac:dyDescent="0.25">
      <c r="A707">
        <v>706</v>
      </c>
      <c r="B707">
        <v>193.97404699999998</v>
      </c>
      <c r="C707">
        <v>5.574579</v>
      </c>
      <c r="H707">
        <v>195.85068000000001</v>
      </c>
      <c r="I707">
        <v>8.8344740000000002</v>
      </c>
    </row>
    <row r="708" spans="1:9" x14ac:dyDescent="0.25">
      <c r="A708">
        <v>707</v>
      </c>
      <c r="F708">
        <v>194.88136500000002</v>
      </c>
      <c r="G708">
        <v>4.977106</v>
      </c>
      <c r="H708">
        <v>195.85631000000001</v>
      </c>
      <c r="I708">
        <v>8.8569999999999993</v>
      </c>
    </row>
    <row r="709" spans="1:9" x14ac:dyDescent="0.25">
      <c r="A709">
        <v>708</v>
      </c>
      <c r="F709">
        <v>194.88715200000001</v>
      </c>
      <c r="G709">
        <v>4.9375790000000004</v>
      </c>
      <c r="H709">
        <v>195.86915400000001</v>
      </c>
      <c r="I709">
        <v>8.8639469999999996</v>
      </c>
    </row>
    <row r="710" spans="1:9" x14ac:dyDescent="0.25">
      <c r="A710">
        <v>709</v>
      </c>
      <c r="F710">
        <v>194.89904999999999</v>
      </c>
      <c r="G710">
        <v>4.9349999999999996</v>
      </c>
      <c r="H710">
        <v>195.90162900000001</v>
      </c>
      <c r="I710">
        <v>8.8603690000000004</v>
      </c>
    </row>
    <row r="711" spans="1:9" x14ac:dyDescent="0.25">
      <c r="A711">
        <v>710</v>
      </c>
      <c r="F711">
        <v>194.89662799999999</v>
      </c>
      <c r="G711">
        <v>4.9387369999999997</v>
      </c>
      <c r="H711">
        <v>195.89315299999998</v>
      </c>
      <c r="I711">
        <v>8.8375260000000004</v>
      </c>
    </row>
    <row r="712" spans="1:9" x14ac:dyDescent="0.25">
      <c r="A712">
        <v>711</v>
      </c>
      <c r="F712">
        <v>194.875258</v>
      </c>
      <c r="G712">
        <v>4.928579</v>
      </c>
      <c r="H712">
        <v>195.83999499999999</v>
      </c>
      <c r="I712">
        <v>8.7894740000000002</v>
      </c>
    </row>
    <row r="713" spans="1:9" x14ac:dyDescent="0.25">
      <c r="A713">
        <v>712</v>
      </c>
      <c r="F713">
        <v>194.907996</v>
      </c>
      <c r="G713">
        <v>4.9340529999999996</v>
      </c>
      <c r="H713">
        <v>195.895365</v>
      </c>
      <c r="I713">
        <v>8.7937360000000009</v>
      </c>
    </row>
    <row r="714" spans="1:9" x14ac:dyDescent="0.25">
      <c r="A714">
        <v>713</v>
      </c>
      <c r="D714">
        <v>177.08688999999998</v>
      </c>
      <c r="E714">
        <v>6.7041579999999996</v>
      </c>
      <c r="F714">
        <v>194.882735</v>
      </c>
      <c r="G714">
        <v>4.9145260000000004</v>
      </c>
      <c r="H714">
        <v>195.88331099999999</v>
      </c>
      <c r="I714">
        <v>8.8129469999999994</v>
      </c>
    </row>
    <row r="715" spans="1:9" x14ac:dyDescent="0.25">
      <c r="A715">
        <v>714</v>
      </c>
      <c r="D715">
        <v>177.06168</v>
      </c>
      <c r="E715">
        <v>6.674105</v>
      </c>
      <c r="F715">
        <v>194.85199599999999</v>
      </c>
      <c r="G715">
        <v>4.9032109999999998</v>
      </c>
    </row>
    <row r="716" spans="1:9" x14ac:dyDescent="0.25">
      <c r="A716">
        <v>715</v>
      </c>
      <c r="D716">
        <v>177.06162899999998</v>
      </c>
      <c r="E716">
        <v>6.7166839999999999</v>
      </c>
      <c r="F716">
        <v>194.88136500000002</v>
      </c>
      <c r="G716">
        <v>4.977106</v>
      </c>
    </row>
    <row r="717" spans="1:9" x14ac:dyDescent="0.25">
      <c r="A717">
        <v>716</v>
      </c>
      <c r="D717">
        <v>177.06031100000001</v>
      </c>
      <c r="E717">
        <v>6.7111049999999999</v>
      </c>
    </row>
    <row r="718" spans="1:9" x14ac:dyDescent="0.25">
      <c r="A718">
        <v>717</v>
      </c>
      <c r="D718">
        <v>177.05010300000001</v>
      </c>
      <c r="E718">
        <v>6.7048420000000002</v>
      </c>
    </row>
    <row r="719" spans="1:9" x14ac:dyDescent="0.25">
      <c r="A719">
        <v>718</v>
      </c>
      <c r="D719">
        <v>177.036417</v>
      </c>
      <c r="E719">
        <v>6.7022110000000001</v>
      </c>
    </row>
    <row r="720" spans="1:9" x14ac:dyDescent="0.25">
      <c r="A720">
        <v>719</v>
      </c>
      <c r="B720">
        <v>171.20531299999999</v>
      </c>
      <c r="C720">
        <v>4.7438950000000002</v>
      </c>
      <c r="D720">
        <v>177.048891</v>
      </c>
      <c r="E720">
        <v>6.7251050000000001</v>
      </c>
    </row>
    <row r="721" spans="1:9" x14ac:dyDescent="0.25">
      <c r="A721">
        <v>720</v>
      </c>
      <c r="B721">
        <v>171.18489099999999</v>
      </c>
      <c r="C721">
        <v>4.6959470000000003</v>
      </c>
      <c r="D721">
        <v>177.08688999999998</v>
      </c>
      <c r="E721">
        <v>6.7041579999999996</v>
      </c>
    </row>
    <row r="722" spans="1:9" x14ac:dyDescent="0.25">
      <c r="A722">
        <v>721</v>
      </c>
      <c r="B722">
        <v>171.14962800000001</v>
      </c>
      <c r="C722">
        <v>4.6946320000000004</v>
      </c>
      <c r="D722">
        <v>177.08688999999998</v>
      </c>
      <c r="E722">
        <v>6.7041579999999996</v>
      </c>
    </row>
    <row r="723" spans="1:9" x14ac:dyDescent="0.25">
      <c r="A723">
        <v>722</v>
      </c>
      <c r="B723">
        <v>171.15541899999999</v>
      </c>
      <c r="C723">
        <v>4.7175789999999997</v>
      </c>
    </row>
    <row r="724" spans="1:9" x14ac:dyDescent="0.25">
      <c r="A724">
        <v>723</v>
      </c>
      <c r="B724">
        <v>171.12078500000001</v>
      </c>
      <c r="C724">
        <v>4.7779470000000002</v>
      </c>
    </row>
    <row r="725" spans="1:9" x14ac:dyDescent="0.25">
      <c r="A725">
        <v>724</v>
      </c>
      <c r="B725">
        <v>171.11426</v>
      </c>
      <c r="C725">
        <v>4.7739479999999999</v>
      </c>
    </row>
    <row r="726" spans="1:9" x14ac:dyDescent="0.25">
      <c r="A726">
        <v>725</v>
      </c>
      <c r="B726">
        <v>171.20531299999999</v>
      </c>
      <c r="C726">
        <v>4.7438950000000002</v>
      </c>
    </row>
    <row r="727" spans="1:9" x14ac:dyDescent="0.25">
      <c r="A727">
        <v>726</v>
      </c>
      <c r="H727">
        <v>171.06846999999999</v>
      </c>
      <c r="I727">
        <v>8.2084729999999997</v>
      </c>
    </row>
    <row r="728" spans="1:9" x14ac:dyDescent="0.25">
      <c r="A728">
        <v>727</v>
      </c>
      <c r="F728">
        <v>171.08125899999999</v>
      </c>
      <c r="G728">
        <v>4.8006320000000002</v>
      </c>
      <c r="H728">
        <v>171.05436500000002</v>
      </c>
      <c r="I728">
        <v>8.1986310000000007</v>
      </c>
    </row>
    <row r="729" spans="1:9" x14ac:dyDescent="0.25">
      <c r="A729">
        <v>728</v>
      </c>
      <c r="F729">
        <v>171.03257600000001</v>
      </c>
      <c r="G729">
        <v>4.7932110000000003</v>
      </c>
      <c r="H729">
        <v>170.966893</v>
      </c>
      <c r="I729">
        <v>8.1762110000000003</v>
      </c>
    </row>
    <row r="730" spans="1:9" x14ac:dyDescent="0.25">
      <c r="A730">
        <v>729</v>
      </c>
      <c r="F730">
        <v>171.02141799999998</v>
      </c>
      <c r="G730">
        <v>4.7905259999999998</v>
      </c>
      <c r="H730">
        <v>170.98447099999998</v>
      </c>
      <c r="I730">
        <v>8.2324739999999998</v>
      </c>
    </row>
    <row r="731" spans="1:9" x14ac:dyDescent="0.25">
      <c r="A731">
        <v>730</v>
      </c>
      <c r="F731">
        <v>171.01920699999999</v>
      </c>
      <c r="G731">
        <v>4.7786840000000002</v>
      </c>
      <c r="H731">
        <v>171.04457500000001</v>
      </c>
      <c r="I731">
        <v>8.2322109999999995</v>
      </c>
    </row>
    <row r="732" spans="1:9" x14ac:dyDescent="0.25">
      <c r="A732">
        <v>731</v>
      </c>
      <c r="F732">
        <v>171.00899699999999</v>
      </c>
      <c r="G732">
        <v>4.7530530000000004</v>
      </c>
      <c r="H732">
        <v>171.06389100000001</v>
      </c>
      <c r="I732">
        <v>8.2101059999999997</v>
      </c>
    </row>
    <row r="733" spans="1:9" x14ac:dyDescent="0.25">
      <c r="A733">
        <v>732</v>
      </c>
      <c r="F733">
        <v>171.01367999999999</v>
      </c>
      <c r="G733">
        <v>4.7627889999999997</v>
      </c>
      <c r="H733">
        <v>171.05889200000001</v>
      </c>
      <c r="I733">
        <v>8.228631</v>
      </c>
    </row>
    <row r="734" spans="1:9" x14ac:dyDescent="0.25">
      <c r="A734">
        <v>733</v>
      </c>
      <c r="F734">
        <v>171.02820600000001</v>
      </c>
      <c r="G734">
        <v>4.7641580000000001</v>
      </c>
      <c r="H734">
        <v>171.09483900000001</v>
      </c>
      <c r="I734">
        <v>8.1894209999999994</v>
      </c>
    </row>
    <row r="735" spans="1:9" x14ac:dyDescent="0.25">
      <c r="A735">
        <v>734</v>
      </c>
      <c r="F735">
        <v>171.08125899999999</v>
      </c>
      <c r="G735">
        <v>4.8006320000000002</v>
      </c>
      <c r="H735">
        <v>171.09483900000001</v>
      </c>
      <c r="I735">
        <v>8.1894209999999994</v>
      </c>
    </row>
    <row r="736" spans="1:9" x14ac:dyDescent="0.25">
      <c r="A736">
        <v>735</v>
      </c>
      <c r="D736">
        <v>155.15436499999998</v>
      </c>
      <c r="E736">
        <v>6.9720000000000004</v>
      </c>
    </row>
    <row r="737" spans="1:9" x14ac:dyDescent="0.25">
      <c r="A737">
        <v>736</v>
      </c>
      <c r="D737">
        <v>155.15436499999998</v>
      </c>
      <c r="E737">
        <v>6.9720000000000004</v>
      </c>
    </row>
    <row r="738" spans="1:9" x14ac:dyDescent="0.25">
      <c r="A738">
        <v>737</v>
      </c>
      <c r="D738">
        <v>155.035312</v>
      </c>
      <c r="E738">
        <v>7.0192110000000003</v>
      </c>
    </row>
    <row r="739" spans="1:9" x14ac:dyDescent="0.25">
      <c r="A739">
        <v>738</v>
      </c>
      <c r="B739">
        <v>151.727102</v>
      </c>
      <c r="C739">
        <v>5.3737890000000004</v>
      </c>
      <c r="D739">
        <v>155.11578700000001</v>
      </c>
      <c r="E739">
        <v>6.9442110000000001</v>
      </c>
    </row>
    <row r="740" spans="1:9" x14ac:dyDescent="0.25">
      <c r="A740">
        <v>739</v>
      </c>
      <c r="B740">
        <v>151.727102</v>
      </c>
      <c r="C740">
        <v>5.3737890000000004</v>
      </c>
      <c r="D740">
        <v>155.10931299999999</v>
      </c>
      <c r="E740">
        <v>6.9155790000000001</v>
      </c>
    </row>
    <row r="741" spans="1:9" x14ac:dyDescent="0.25">
      <c r="A741">
        <v>740</v>
      </c>
      <c r="B741">
        <v>151.691576</v>
      </c>
      <c r="C741">
        <v>5.3603160000000001</v>
      </c>
      <c r="D741">
        <v>155.112155</v>
      </c>
      <c r="E741">
        <v>6.9223160000000004</v>
      </c>
    </row>
    <row r="742" spans="1:9" x14ac:dyDescent="0.25">
      <c r="A742">
        <v>741</v>
      </c>
      <c r="B742">
        <v>151.72325999999998</v>
      </c>
      <c r="C742">
        <v>5.2755270000000003</v>
      </c>
      <c r="D742">
        <v>155.15436499999998</v>
      </c>
      <c r="E742">
        <v>6.9720000000000004</v>
      </c>
    </row>
    <row r="743" spans="1:9" x14ac:dyDescent="0.25">
      <c r="A743">
        <v>742</v>
      </c>
      <c r="B743">
        <v>151.72894500000001</v>
      </c>
      <c r="C743">
        <v>5.2297370000000001</v>
      </c>
      <c r="D743">
        <v>155.15436499999998</v>
      </c>
      <c r="E743">
        <v>6.9720000000000004</v>
      </c>
    </row>
    <row r="744" spans="1:9" x14ac:dyDescent="0.25">
      <c r="A744">
        <v>743</v>
      </c>
      <c r="B744">
        <v>151.764365</v>
      </c>
      <c r="C744">
        <v>5.3531579999999996</v>
      </c>
    </row>
    <row r="745" spans="1:9" x14ac:dyDescent="0.25">
      <c r="A745">
        <v>744</v>
      </c>
      <c r="B745">
        <v>151.727102</v>
      </c>
      <c r="C745">
        <v>5.3737890000000004</v>
      </c>
    </row>
    <row r="746" spans="1:9" x14ac:dyDescent="0.25">
      <c r="A746">
        <v>745</v>
      </c>
      <c r="B746">
        <v>151.727102</v>
      </c>
      <c r="C746">
        <v>5.3737890000000004</v>
      </c>
    </row>
    <row r="747" spans="1:9" x14ac:dyDescent="0.25">
      <c r="A747">
        <v>746</v>
      </c>
      <c r="F747">
        <v>152.05478600000001</v>
      </c>
      <c r="G747">
        <v>5.115316</v>
      </c>
      <c r="H747">
        <v>151.27715499999999</v>
      </c>
      <c r="I747">
        <v>7.5988949999999997</v>
      </c>
    </row>
    <row r="748" spans="1:9" x14ac:dyDescent="0.25">
      <c r="A748">
        <v>747</v>
      </c>
      <c r="F748">
        <v>152.05478600000001</v>
      </c>
      <c r="G748">
        <v>5.115316</v>
      </c>
      <c r="H748">
        <v>151.27715499999999</v>
      </c>
      <c r="I748">
        <v>7.5988949999999997</v>
      </c>
    </row>
    <row r="749" spans="1:9" x14ac:dyDescent="0.25">
      <c r="A749">
        <v>748</v>
      </c>
      <c r="F749">
        <v>152.01847100000001</v>
      </c>
      <c r="G749">
        <v>5.1073680000000001</v>
      </c>
      <c r="H749">
        <v>151.27715499999999</v>
      </c>
      <c r="I749">
        <v>7.5988949999999997</v>
      </c>
    </row>
    <row r="750" spans="1:9" x14ac:dyDescent="0.25">
      <c r="A750">
        <v>749</v>
      </c>
      <c r="F750">
        <v>152.01441800000001</v>
      </c>
      <c r="G750">
        <v>5.0983159999999996</v>
      </c>
      <c r="H750">
        <v>151.27715499999999</v>
      </c>
      <c r="I750">
        <v>7.5988949999999997</v>
      </c>
    </row>
    <row r="751" spans="1:9" x14ac:dyDescent="0.25">
      <c r="A751">
        <v>750</v>
      </c>
      <c r="F751">
        <v>151.99805000000001</v>
      </c>
      <c r="G751">
        <v>5.096895</v>
      </c>
      <c r="H751">
        <v>151.27715499999999</v>
      </c>
      <c r="I751">
        <v>7.5988949999999997</v>
      </c>
    </row>
    <row r="752" spans="1:9" x14ac:dyDescent="0.25">
      <c r="A752">
        <v>751</v>
      </c>
      <c r="F752">
        <v>152.015049</v>
      </c>
      <c r="G752">
        <v>5.1167369999999996</v>
      </c>
      <c r="H752">
        <v>151.27715499999999</v>
      </c>
      <c r="I752">
        <v>7.5988949999999997</v>
      </c>
    </row>
    <row r="753" spans="1:9" x14ac:dyDescent="0.25">
      <c r="A753">
        <v>752</v>
      </c>
      <c r="F753">
        <v>152.00147100000001</v>
      </c>
      <c r="G753">
        <v>5.1171049999999996</v>
      </c>
      <c r="H753">
        <v>151.27715499999999</v>
      </c>
      <c r="I753">
        <v>7.5988949999999997</v>
      </c>
    </row>
    <row r="754" spans="1:9" x14ac:dyDescent="0.25">
      <c r="A754">
        <v>753</v>
      </c>
      <c r="F754">
        <v>152.05478600000001</v>
      </c>
      <c r="G754">
        <v>5.115316</v>
      </c>
      <c r="H754">
        <v>151.27715499999999</v>
      </c>
      <c r="I754">
        <v>7.5988949999999997</v>
      </c>
    </row>
    <row r="755" spans="1:9" x14ac:dyDescent="0.25">
      <c r="A755">
        <v>754</v>
      </c>
    </row>
    <row r="756" spans="1:9" x14ac:dyDescent="0.25">
      <c r="A756">
        <v>755</v>
      </c>
    </row>
    <row r="757" spans="1:9" x14ac:dyDescent="0.25">
      <c r="A757">
        <v>756</v>
      </c>
      <c r="B757">
        <v>122.72562900000001</v>
      </c>
      <c r="C757">
        <v>4.4437889999999998</v>
      </c>
    </row>
    <row r="758" spans="1:9" x14ac:dyDescent="0.25">
      <c r="A758">
        <v>757</v>
      </c>
      <c r="B758">
        <v>122.75247300000001</v>
      </c>
      <c r="C758">
        <v>4.423</v>
      </c>
    </row>
    <row r="759" spans="1:9" x14ac:dyDescent="0.25">
      <c r="A759">
        <v>758</v>
      </c>
      <c r="B759">
        <v>122.731526</v>
      </c>
      <c r="C759">
        <v>4.4371049999999999</v>
      </c>
    </row>
    <row r="760" spans="1:9" x14ac:dyDescent="0.25">
      <c r="A760">
        <v>759</v>
      </c>
      <c r="B760">
        <v>122.72394600000001</v>
      </c>
      <c r="C760">
        <v>4.4391579999999999</v>
      </c>
      <c r="D760">
        <v>117.874368</v>
      </c>
      <c r="E760">
        <v>7.0946319999999998</v>
      </c>
    </row>
    <row r="761" spans="1:9" x14ac:dyDescent="0.25">
      <c r="A761">
        <v>760</v>
      </c>
      <c r="B761">
        <v>122.75989200000001</v>
      </c>
      <c r="C761">
        <v>4.4358940000000002</v>
      </c>
      <c r="D761">
        <v>117.85662900000001</v>
      </c>
      <c r="E761">
        <v>7.043895</v>
      </c>
    </row>
    <row r="762" spans="1:9" x14ac:dyDescent="0.25">
      <c r="A762">
        <v>761</v>
      </c>
      <c r="B762">
        <v>122.78484</v>
      </c>
      <c r="C762">
        <v>4.4647370000000004</v>
      </c>
      <c r="D762">
        <v>117.84763000000001</v>
      </c>
      <c r="E762">
        <v>7.0749469999999999</v>
      </c>
    </row>
    <row r="763" spans="1:9" x14ac:dyDescent="0.25">
      <c r="A763">
        <v>762</v>
      </c>
      <c r="B763">
        <v>122.72405300000001</v>
      </c>
      <c r="C763">
        <v>4.4385260000000004</v>
      </c>
      <c r="D763">
        <v>117.88373700000001</v>
      </c>
      <c r="E763">
        <v>7.075685</v>
      </c>
    </row>
    <row r="764" spans="1:9" x14ac:dyDescent="0.25">
      <c r="A764">
        <v>763</v>
      </c>
      <c r="B764">
        <v>122.72405300000001</v>
      </c>
      <c r="C764">
        <v>4.4385260000000004</v>
      </c>
      <c r="D764">
        <v>117.90836400000001</v>
      </c>
      <c r="E764">
        <v>7.0838939999999999</v>
      </c>
    </row>
    <row r="765" spans="1:9" x14ac:dyDescent="0.25">
      <c r="A765">
        <v>764</v>
      </c>
      <c r="D765">
        <v>117.88299600000001</v>
      </c>
      <c r="E765">
        <v>7.0836839999999999</v>
      </c>
    </row>
    <row r="766" spans="1:9" x14ac:dyDescent="0.25">
      <c r="A766">
        <v>765</v>
      </c>
      <c r="D766">
        <v>117.84115700000001</v>
      </c>
      <c r="E766">
        <v>7.1308420000000003</v>
      </c>
    </row>
    <row r="767" spans="1:9" x14ac:dyDescent="0.25">
      <c r="A767">
        <v>766</v>
      </c>
      <c r="D767">
        <v>117.874368</v>
      </c>
      <c r="E767">
        <v>7.0946319999999998</v>
      </c>
      <c r="F767">
        <v>118.68442200000001</v>
      </c>
      <c r="G767">
        <v>4.4914209999999999</v>
      </c>
    </row>
    <row r="768" spans="1:9" x14ac:dyDescent="0.25">
      <c r="A768">
        <v>767</v>
      </c>
      <c r="F768">
        <v>118.726842</v>
      </c>
      <c r="G768">
        <v>4.474316</v>
      </c>
    </row>
    <row r="769" spans="1:9" x14ac:dyDescent="0.25">
      <c r="A769">
        <v>768</v>
      </c>
      <c r="F769">
        <v>118.68499800000001</v>
      </c>
      <c r="G769">
        <v>4.4740520000000004</v>
      </c>
      <c r="H769">
        <v>116.73626400000001</v>
      </c>
      <c r="I769">
        <v>8.1865790000000001</v>
      </c>
    </row>
    <row r="770" spans="1:9" x14ac:dyDescent="0.25">
      <c r="A770">
        <v>769</v>
      </c>
      <c r="F770">
        <v>118.65247100000001</v>
      </c>
      <c r="G770">
        <v>4.4580529999999996</v>
      </c>
      <c r="H770">
        <v>116.76026200000001</v>
      </c>
      <c r="I770">
        <v>8.1766839999999998</v>
      </c>
    </row>
    <row r="771" spans="1:9" x14ac:dyDescent="0.25">
      <c r="A771">
        <v>770</v>
      </c>
      <c r="F771">
        <v>118.62326100000001</v>
      </c>
      <c r="G771">
        <v>4.4631059999999998</v>
      </c>
      <c r="H771">
        <v>116.69715600000001</v>
      </c>
      <c r="I771">
        <v>8.1962630000000001</v>
      </c>
    </row>
    <row r="772" spans="1:9" x14ac:dyDescent="0.25">
      <c r="A772">
        <v>771</v>
      </c>
      <c r="F772">
        <v>118.57078600000001</v>
      </c>
      <c r="G772">
        <v>4.4474739999999997</v>
      </c>
      <c r="H772">
        <v>116.71105300000001</v>
      </c>
      <c r="I772">
        <v>8.1953689999999995</v>
      </c>
    </row>
    <row r="773" spans="1:9" x14ac:dyDescent="0.25">
      <c r="A773">
        <v>772</v>
      </c>
      <c r="F773">
        <v>118.68442200000001</v>
      </c>
      <c r="G773">
        <v>4.4914209999999999</v>
      </c>
      <c r="H773">
        <v>116.72957700000001</v>
      </c>
      <c r="I773">
        <v>8.1329989999999999</v>
      </c>
    </row>
    <row r="774" spans="1:9" x14ac:dyDescent="0.25">
      <c r="A774">
        <v>773</v>
      </c>
      <c r="F774">
        <v>118.68442200000001</v>
      </c>
      <c r="G774">
        <v>4.4914209999999999</v>
      </c>
      <c r="H774">
        <v>116.723264</v>
      </c>
      <c r="I774">
        <v>8.1866839999999996</v>
      </c>
    </row>
    <row r="775" spans="1:9" x14ac:dyDescent="0.25">
      <c r="A775">
        <v>774</v>
      </c>
      <c r="B775">
        <v>97.676263000000006</v>
      </c>
      <c r="C775">
        <v>6.8642110000000001</v>
      </c>
      <c r="H775">
        <v>116.723264</v>
      </c>
      <c r="I775">
        <v>8.1866839999999996</v>
      </c>
    </row>
    <row r="776" spans="1:9" x14ac:dyDescent="0.25">
      <c r="A776">
        <v>775</v>
      </c>
      <c r="B776">
        <v>97.66905100000001</v>
      </c>
      <c r="C776">
        <v>6.8405269999999998</v>
      </c>
    </row>
    <row r="777" spans="1:9" x14ac:dyDescent="0.25">
      <c r="A777">
        <v>776</v>
      </c>
      <c r="B777">
        <v>97.65489500000001</v>
      </c>
      <c r="C777">
        <v>6.866053</v>
      </c>
    </row>
    <row r="778" spans="1:9" x14ac:dyDescent="0.25">
      <c r="A778">
        <v>777</v>
      </c>
      <c r="B778">
        <v>97.660159000000007</v>
      </c>
      <c r="C778">
        <v>6.8408949999999997</v>
      </c>
      <c r="D778">
        <v>92.690158000000011</v>
      </c>
      <c r="E778">
        <v>9.2776320000000005</v>
      </c>
    </row>
    <row r="779" spans="1:9" x14ac:dyDescent="0.25">
      <c r="A779">
        <v>778</v>
      </c>
      <c r="B779">
        <v>97.61542</v>
      </c>
      <c r="C779">
        <v>6.8553689999999996</v>
      </c>
      <c r="D779">
        <v>92.68642100000001</v>
      </c>
      <c r="E779">
        <v>9.2332640000000001</v>
      </c>
    </row>
    <row r="780" spans="1:9" x14ac:dyDescent="0.25">
      <c r="A780">
        <v>779</v>
      </c>
      <c r="B780">
        <v>97.676314000000005</v>
      </c>
      <c r="C780">
        <v>6.8466839999999998</v>
      </c>
      <c r="D780">
        <v>92.701421000000011</v>
      </c>
      <c r="E780">
        <v>9.2523680000000006</v>
      </c>
    </row>
    <row r="781" spans="1:9" x14ac:dyDescent="0.25">
      <c r="A781">
        <v>780</v>
      </c>
      <c r="B781">
        <v>97.676263000000006</v>
      </c>
      <c r="C781">
        <v>6.8642110000000001</v>
      </c>
      <c r="D781">
        <v>92.701737000000008</v>
      </c>
      <c r="E781">
        <v>9.2377369999999992</v>
      </c>
    </row>
    <row r="782" spans="1:9" x14ac:dyDescent="0.25">
      <c r="A782">
        <v>781</v>
      </c>
      <c r="D782">
        <v>92.683000000000007</v>
      </c>
      <c r="E782">
        <v>9.2392640000000004</v>
      </c>
    </row>
    <row r="783" spans="1:9" x14ac:dyDescent="0.25">
      <c r="A783">
        <v>782</v>
      </c>
      <c r="D783">
        <v>92.704842000000014</v>
      </c>
      <c r="E783">
        <v>9.2592630000000007</v>
      </c>
    </row>
    <row r="784" spans="1:9" x14ac:dyDescent="0.25">
      <c r="A784">
        <v>783</v>
      </c>
      <c r="D784">
        <v>92.624633000000003</v>
      </c>
      <c r="E784">
        <v>9.2390000000000008</v>
      </c>
    </row>
    <row r="785" spans="1:9" x14ac:dyDescent="0.25">
      <c r="A785">
        <v>784</v>
      </c>
      <c r="D785">
        <v>92.690158000000011</v>
      </c>
      <c r="E785">
        <v>9.2776320000000005</v>
      </c>
    </row>
    <row r="786" spans="1:9" x14ac:dyDescent="0.25">
      <c r="A786">
        <v>785</v>
      </c>
    </row>
    <row r="787" spans="1:9" x14ac:dyDescent="0.25">
      <c r="A787">
        <v>786</v>
      </c>
      <c r="F787">
        <v>91.119578000000004</v>
      </c>
      <c r="G787">
        <v>6.9569999999999999</v>
      </c>
      <c r="H787">
        <v>90.341577999999998</v>
      </c>
      <c r="I787">
        <v>10.37579</v>
      </c>
    </row>
    <row r="788" spans="1:9" x14ac:dyDescent="0.25">
      <c r="A788">
        <v>787</v>
      </c>
      <c r="F788">
        <v>91.183000000000007</v>
      </c>
      <c r="G788">
        <v>6.9705789999999999</v>
      </c>
      <c r="H788">
        <v>90.341577999999998</v>
      </c>
      <c r="I788">
        <v>10.37579</v>
      </c>
    </row>
    <row r="789" spans="1:9" x14ac:dyDescent="0.25">
      <c r="A789">
        <v>788</v>
      </c>
      <c r="F789">
        <v>91.105946000000003</v>
      </c>
      <c r="G789">
        <v>6.9393690000000001</v>
      </c>
      <c r="H789">
        <v>90.294684000000004</v>
      </c>
      <c r="I789">
        <v>10.394526000000001</v>
      </c>
    </row>
    <row r="790" spans="1:9" x14ac:dyDescent="0.25">
      <c r="A790">
        <v>789</v>
      </c>
      <c r="F790">
        <v>91.079842000000014</v>
      </c>
      <c r="G790">
        <v>6.9454739999999999</v>
      </c>
      <c r="H790">
        <v>90.349685000000008</v>
      </c>
      <c r="I790">
        <v>10.424894</v>
      </c>
    </row>
    <row r="791" spans="1:9" x14ac:dyDescent="0.25">
      <c r="A791">
        <v>790</v>
      </c>
      <c r="F791">
        <v>91.107633000000007</v>
      </c>
      <c r="G791">
        <v>6.9403689999999996</v>
      </c>
      <c r="H791">
        <v>90.321000000000012</v>
      </c>
      <c r="I791">
        <v>10.444685</v>
      </c>
    </row>
    <row r="792" spans="1:9" x14ac:dyDescent="0.25">
      <c r="A792">
        <v>791</v>
      </c>
      <c r="F792">
        <v>91.123948000000013</v>
      </c>
      <c r="G792">
        <v>6.9183159999999999</v>
      </c>
      <c r="H792">
        <v>90.350947000000005</v>
      </c>
      <c r="I792">
        <v>10.422841999999999</v>
      </c>
    </row>
    <row r="793" spans="1:9" x14ac:dyDescent="0.25">
      <c r="A793">
        <v>792</v>
      </c>
      <c r="F793">
        <v>91.114158000000003</v>
      </c>
      <c r="G793">
        <v>6.9348419999999997</v>
      </c>
      <c r="H793">
        <v>90.35794700000001</v>
      </c>
      <c r="I793">
        <v>10.403420000000001</v>
      </c>
    </row>
    <row r="794" spans="1:9" x14ac:dyDescent="0.25">
      <c r="A794">
        <v>793</v>
      </c>
      <c r="B794">
        <v>76.406105000000011</v>
      </c>
      <c r="C794">
        <v>8.2580530000000003</v>
      </c>
      <c r="F794">
        <v>91.119578000000004</v>
      </c>
      <c r="G794">
        <v>6.9569999999999999</v>
      </c>
      <c r="H794">
        <v>90.330159000000009</v>
      </c>
      <c r="I794">
        <v>10.386106</v>
      </c>
    </row>
    <row r="795" spans="1:9" x14ac:dyDescent="0.25">
      <c r="A795">
        <v>794</v>
      </c>
      <c r="B795">
        <v>76.411737000000002</v>
      </c>
      <c r="C795">
        <v>8.2298950000000008</v>
      </c>
      <c r="H795">
        <v>90.341577999999998</v>
      </c>
      <c r="I795">
        <v>10.37579</v>
      </c>
    </row>
    <row r="796" spans="1:9" x14ac:dyDescent="0.25">
      <c r="A796">
        <v>795</v>
      </c>
      <c r="B796">
        <v>76.389579000000012</v>
      </c>
      <c r="C796">
        <v>8.2247900000000005</v>
      </c>
      <c r="H796">
        <v>90.341577999999998</v>
      </c>
      <c r="I796">
        <v>10.37579</v>
      </c>
    </row>
    <row r="797" spans="1:9" x14ac:dyDescent="0.25">
      <c r="A797">
        <v>796</v>
      </c>
      <c r="B797">
        <v>76.396632000000011</v>
      </c>
      <c r="C797">
        <v>8.252948</v>
      </c>
    </row>
    <row r="798" spans="1:9" x14ac:dyDescent="0.25">
      <c r="A798">
        <v>797</v>
      </c>
      <c r="B798">
        <v>76.369368000000009</v>
      </c>
      <c r="C798">
        <v>8.2603679999999997</v>
      </c>
    </row>
    <row r="799" spans="1:9" x14ac:dyDescent="0.25">
      <c r="A799">
        <v>798</v>
      </c>
      <c r="B799">
        <v>76.425948000000005</v>
      </c>
      <c r="C799">
        <v>8.2102109999999993</v>
      </c>
      <c r="D799">
        <v>71.689474000000004</v>
      </c>
      <c r="E799">
        <v>9.5</v>
      </c>
    </row>
    <row r="800" spans="1:9" x14ac:dyDescent="0.25">
      <c r="A800">
        <v>799</v>
      </c>
      <c r="B800">
        <v>76.390737000000001</v>
      </c>
      <c r="C800">
        <v>8.2292629999999996</v>
      </c>
      <c r="D800">
        <v>71.684211000000005</v>
      </c>
      <c r="E800">
        <v>9.5193159999999999</v>
      </c>
    </row>
    <row r="801" spans="1:9" x14ac:dyDescent="0.25">
      <c r="A801">
        <v>800</v>
      </c>
      <c r="B801">
        <v>76.406105000000011</v>
      </c>
      <c r="C801">
        <v>8.2580530000000003</v>
      </c>
      <c r="D801">
        <v>71.695790000000002</v>
      </c>
      <c r="E801">
        <v>9.5306840000000008</v>
      </c>
    </row>
    <row r="802" spans="1:9" x14ac:dyDescent="0.25">
      <c r="A802">
        <v>801</v>
      </c>
      <c r="D802">
        <v>71.701737000000008</v>
      </c>
      <c r="E802">
        <v>9.5318419999999993</v>
      </c>
    </row>
    <row r="803" spans="1:9" x14ac:dyDescent="0.25">
      <c r="A803">
        <v>802</v>
      </c>
      <c r="D803">
        <v>71.676211000000009</v>
      </c>
      <c r="E803">
        <v>9.5321580000000008</v>
      </c>
    </row>
    <row r="804" spans="1:9" x14ac:dyDescent="0.25">
      <c r="A804">
        <v>803</v>
      </c>
      <c r="D804">
        <v>71.636316000000008</v>
      </c>
      <c r="E804">
        <v>9.5614740000000005</v>
      </c>
    </row>
    <row r="805" spans="1:9" x14ac:dyDescent="0.25">
      <c r="A805">
        <v>804</v>
      </c>
      <c r="D805">
        <v>71.71010600000001</v>
      </c>
      <c r="E805">
        <v>9.5439480000000003</v>
      </c>
    </row>
    <row r="806" spans="1:9" x14ac:dyDescent="0.25">
      <c r="A806">
        <v>805</v>
      </c>
      <c r="D806">
        <v>71.667211000000009</v>
      </c>
      <c r="E806">
        <v>9.4788949999999996</v>
      </c>
    </row>
    <row r="807" spans="1:9" x14ac:dyDescent="0.25">
      <c r="A807">
        <v>806</v>
      </c>
      <c r="F807">
        <v>72.38600000000001</v>
      </c>
      <c r="G807">
        <v>7.4785789999999999</v>
      </c>
    </row>
    <row r="808" spans="1:9" x14ac:dyDescent="0.25">
      <c r="A808">
        <v>807</v>
      </c>
      <c r="F808">
        <v>72.407526000000004</v>
      </c>
      <c r="G808">
        <v>7.4415789999999999</v>
      </c>
    </row>
    <row r="809" spans="1:9" x14ac:dyDescent="0.25">
      <c r="A809">
        <v>808</v>
      </c>
      <c r="F809">
        <v>72.423632000000012</v>
      </c>
      <c r="G809">
        <v>7.4605790000000001</v>
      </c>
      <c r="H809">
        <v>70.738158000000013</v>
      </c>
      <c r="I809">
        <v>10.474211</v>
      </c>
    </row>
    <row r="810" spans="1:9" x14ac:dyDescent="0.25">
      <c r="A810">
        <v>809</v>
      </c>
      <c r="F810">
        <v>72.384737000000001</v>
      </c>
      <c r="G810">
        <v>7.4681579999999999</v>
      </c>
      <c r="H810">
        <v>70.776211000000004</v>
      </c>
      <c r="I810">
        <v>10.429052</v>
      </c>
    </row>
    <row r="811" spans="1:9" x14ac:dyDescent="0.25">
      <c r="A811">
        <v>810</v>
      </c>
      <c r="F811">
        <v>72.409790000000001</v>
      </c>
      <c r="G811">
        <v>7.4403160000000002</v>
      </c>
      <c r="H811">
        <v>70.722895000000008</v>
      </c>
      <c r="I811">
        <v>10.466001</v>
      </c>
    </row>
    <row r="812" spans="1:9" x14ac:dyDescent="0.25">
      <c r="A812">
        <v>811</v>
      </c>
      <c r="B812">
        <v>54.680683000000002</v>
      </c>
      <c r="C812">
        <v>7.6367289999999999</v>
      </c>
      <c r="F812">
        <v>72.393053000000009</v>
      </c>
      <c r="G812">
        <v>7.4749999999999996</v>
      </c>
      <c r="H812">
        <v>70.744421000000003</v>
      </c>
      <c r="I812">
        <v>10.478315</v>
      </c>
    </row>
    <row r="813" spans="1:9" x14ac:dyDescent="0.25">
      <c r="A813">
        <v>812</v>
      </c>
      <c r="B813">
        <v>54.674049000000004</v>
      </c>
      <c r="C813">
        <v>7.6509359999999997</v>
      </c>
      <c r="F813">
        <v>72.349895000000004</v>
      </c>
      <c r="G813">
        <v>7.5033159999999999</v>
      </c>
      <c r="H813">
        <v>70.711000000000013</v>
      </c>
      <c r="I813">
        <v>10.494421000000001</v>
      </c>
    </row>
    <row r="814" spans="1:9" x14ac:dyDescent="0.25">
      <c r="A814">
        <v>813</v>
      </c>
      <c r="B814">
        <v>54.681311999999998</v>
      </c>
      <c r="C814">
        <v>7.6046829999999996</v>
      </c>
      <c r="F814">
        <v>72.381211000000008</v>
      </c>
      <c r="G814">
        <v>7.53179</v>
      </c>
      <c r="H814">
        <v>70.751000000000005</v>
      </c>
      <c r="I814">
        <v>10.487684</v>
      </c>
    </row>
    <row r="815" spans="1:9" x14ac:dyDescent="0.25">
      <c r="A815">
        <v>814</v>
      </c>
      <c r="B815">
        <v>54.673628999999998</v>
      </c>
      <c r="C815">
        <v>7.5890560000000002</v>
      </c>
      <c r="H815">
        <v>70.759895</v>
      </c>
      <c r="I815">
        <v>10.487</v>
      </c>
    </row>
    <row r="816" spans="1:9" x14ac:dyDescent="0.25">
      <c r="A816">
        <v>815</v>
      </c>
      <c r="B816">
        <v>54.657474000000001</v>
      </c>
      <c r="C816">
        <v>7.5838460000000003</v>
      </c>
      <c r="H816">
        <v>70.74584200000001</v>
      </c>
      <c r="I816">
        <v>10.453946999999999</v>
      </c>
    </row>
    <row r="817" spans="1:9" x14ac:dyDescent="0.25">
      <c r="A817">
        <v>816</v>
      </c>
      <c r="B817">
        <v>54.671576999999999</v>
      </c>
      <c r="C817">
        <v>7.5778990000000004</v>
      </c>
      <c r="H817">
        <v>70.751000000000005</v>
      </c>
      <c r="I817">
        <v>10.295579</v>
      </c>
    </row>
    <row r="818" spans="1:9" x14ac:dyDescent="0.25">
      <c r="A818">
        <v>817</v>
      </c>
      <c r="B818">
        <v>54.627322999999997</v>
      </c>
      <c r="C818">
        <v>7.5870030000000002</v>
      </c>
    </row>
    <row r="819" spans="1:9" x14ac:dyDescent="0.25">
      <c r="A819">
        <v>818</v>
      </c>
      <c r="B819">
        <v>54.626376999999998</v>
      </c>
      <c r="C819">
        <v>7.6107870000000002</v>
      </c>
      <c r="D819">
        <v>47.171398000000003</v>
      </c>
      <c r="E819">
        <v>9.5260479999999994</v>
      </c>
    </row>
    <row r="820" spans="1:9" x14ac:dyDescent="0.25">
      <c r="A820">
        <v>819</v>
      </c>
      <c r="B820">
        <v>54.631427000000002</v>
      </c>
      <c r="C820">
        <v>7.6418860000000004</v>
      </c>
      <c r="D820">
        <v>47.097782000000002</v>
      </c>
      <c r="E820">
        <v>9.4951070000000009</v>
      </c>
    </row>
    <row r="821" spans="1:9" x14ac:dyDescent="0.25">
      <c r="A821">
        <v>820</v>
      </c>
      <c r="B821">
        <v>54.680683000000002</v>
      </c>
      <c r="C821">
        <v>7.6367289999999999</v>
      </c>
      <c r="D821">
        <v>47.109569</v>
      </c>
      <c r="E821">
        <v>9.4997900000000008</v>
      </c>
    </row>
    <row r="822" spans="1:9" x14ac:dyDescent="0.25">
      <c r="A822">
        <v>821</v>
      </c>
      <c r="D822">
        <v>47.103465999999997</v>
      </c>
      <c r="E822">
        <v>9.4957910000000005</v>
      </c>
    </row>
    <row r="823" spans="1:9" x14ac:dyDescent="0.25">
      <c r="A823">
        <v>822</v>
      </c>
      <c r="D823">
        <v>47.141143</v>
      </c>
      <c r="E823">
        <v>9.5245739999999994</v>
      </c>
    </row>
    <row r="824" spans="1:9" x14ac:dyDescent="0.25">
      <c r="A824">
        <v>823</v>
      </c>
      <c r="D824">
        <v>47.148665999999999</v>
      </c>
      <c r="E824">
        <v>9.504683</v>
      </c>
    </row>
    <row r="825" spans="1:9" x14ac:dyDescent="0.25">
      <c r="A825">
        <v>824</v>
      </c>
      <c r="D825">
        <v>47.115516</v>
      </c>
      <c r="E825">
        <v>9.5065770000000001</v>
      </c>
    </row>
    <row r="826" spans="1:9" x14ac:dyDescent="0.25">
      <c r="A826">
        <v>825</v>
      </c>
      <c r="D826">
        <v>47.121093000000002</v>
      </c>
      <c r="E826">
        <v>9.5005260000000007</v>
      </c>
    </row>
    <row r="827" spans="1:9" x14ac:dyDescent="0.25">
      <c r="A827">
        <v>826</v>
      </c>
      <c r="D827">
        <v>47.207335999999998</v>
      </c>
      <c r="E827">
        <v>9.4743739999999992</v>
      </c>
    </row>
    <row r="828" spans="1:9" x14ac:dyDescent="0.25">
      <c r="A828">
        <v>827</v>
      </c>
      <c r="D828">
        <v>47.200865999999998</v>
      </c>
      <c r="E828">
        <v>9.5126819999999999</v>
      </c>
    </row>
    <row r="829" spans="1:9" x14ac:dyDescent="0.25">
      <c r="A829">
        <v>828</v>
      </c>
      <c r="F829">
        <v>49.235939000000002</v>
      </c>
      <c r="G829">
        <v>7.7564390000000003</v>
      </c>
    </row>
    <row r="830" spans="1:9" x14ac:dyDescent="0.25">
      <c r="A830">
        <v>829</v>
      </c>
      <c r="F830">
        <v>49.231205000000003</v>
      </c>
      <c r="G830">
        <v>7.7517040000000001</v>
      </c>
    </row>
    <row r="831" spans="1:9" x14ac:dyDescent="0.25">
      <c r="A831">
        <v>830</v>
      </c>
      <c r="F831">
        <v>49.216735</v>
      </c>
      <c r="G831">
        <v>7.7471259999999997</v>
      </c>
      <c r="H831">
        <v>45.741874000000003</v>
      </c>
      <c r="I831">
        <v>10.883062000000001</v>
      </c>
    </row>
    <row r="832" spans="1:9" x14ac:dyDescent="0.25">
      <c r="A832">
        <v>831</v>
      </c>
      <c r="B832">
        <v>34.101295</v>
      </c>
      <c r="C832">
        <v>7.3550019999999998</v>
      </c>
      <c r="F832">
        <v>49.150539000000002</v>
      </c>
      <c r="G832">
        <v>7.7545970000000004</v>
      </c>
      <c r="H832">
        <v>45.814067000000001</v>
      </c>
      <c r="I832">
        <v>10.819077</v>
      </c>
    </row>
    <row r="833" spans="1:11" x14ac:dyDescent="0.25">
      <c r="A833">
        <v>832</v>
      </c>
      <c r="B833">
        <v>34.107030000000002</v>
      </c>
      <c r="C833">
        <v>7.3659470000000002</v>
      </c>
      <c r="F833">
        <v>49.142330000000001</v>
      </c>
      <c r="G833">
        <v>7.7515450000000001</v>
      </c>
      <c r="H833">
        <v>45.720191999999997</v>
      </c>
      <c r="I833">
        <v>10.880274</v>
      </c>
    </row>
    <row r="834" spans="1:11" x14ac:dyDescent="0.25">
      <c r="A834">
        <v>833</v>
      </c>
      <c r="B834">
        <v>34.110714000000002</v>
      </c>
      <c r="C834">
        <v>7.3687880000000003</v>
      </c>
      <c r="F834">
        <v>49.153376999999999</v>
      </c>
      <c r="G834">
        <v>7.7384430000000002</v>
      </c>
      <c r="H834">
        <v>45.723190000000002</v>
      </c>
      <c r="I834">
        <v>10.911477</v>
      </c>
    </row>
    <row r="835" spans="1:11" x14ac:dyDescent="0.25">
      <c r="A835">
        <v>834</v>
      </c>
      <c r="B835">
        <v>34.107137000000002</v>
      </c>
      <c r="C835">
        <v>7.3729459999999998</v>
      </c>
      <c r="F835">
        <v>49.235939000000002</v>
      </c>
      <c r="G835">
        <v>7.7564390000000003</v>
      </c>
      <c r="H835">
        <v>45.676096999999999</v>
      </c>
      <c r="I835">
        <v>10.896008</v>
      </c>
    </row>
    <row r="836" spans="1:11" x14ac:dyDescent="0.25">
      <c r="A836">
        <v>835</v>
      </c>
      <c r="B836">
        <v>34.114398999999999</v>
      </c>
      <c r="C836">
        <v>7.3645259999999997</v>
      </c>
      <c r="F836">
        <v>49.235939000000002</v>
      </c>
      <c r="G836">
        <v>7.7564390000000003</v>
      </c>
      <c r="H836">
        <v>45.688938</v>
      </c>
      <c r="I836">
        <v>10.922105999999999</v>
      </c>
    </row>
    <row r="837" spans="1:11" x14ac:dyDescent="0.25">
      <c r="A837">
        <v>836</v>
      </c>
      <c r="B837">
        <v>34.138445000000004</v>
      </c>
      <c r="C837">
        <v>7.336112</v>
      </c>
      <c r="F837">
        <v>49.183529</v>
      </c>
      <c r="G837">
        <v>7.7736460000000003</v>
      </c>
      <c r="H837">
        <v>45.718090000000004</v>
      </c>
      <c r="I837">
        <v>10.903162999999999</v>
      </c>
    </row>
    <row r="838" spans="1:11" x14ac:dyDescent="0.25">
      <c r="A838">
        <v>837</v>
      </c>
      <c r="B838">
        <v>34.119081000000001</v>
      </c>
      <c r="C838">
        <v>7.3594739999999996</v>
      </c>
      <c r="H838">
        <v>45.691935999999998</v>
      </c>
      <c r="I838">
        <v>10.840809</v>
      </c>
    </row>
    <row r="839" spans="1:11" x14ac:dyDescent="0.25">
      <c r="A839">
        <v>838</v>
      </c>
      <c r="B839">
        <v>34.088615000000004</v>
      </c>
      <c r="C839">
        <v>7.3749979999999997</v>
      </c>
      <c r="H839">
        <v>45.688045000000002</v>
      </c>
      <c r="I839">
        <v>10.845228000000001</v>
      </c>
    </row>
    <row r="840" spans="1:11" x14ac:dyDescent="0.25">
      <c r="A840">
        <v>839</v>
      </c>
      <c r="B840">
        <v>34.057829999999996</v>
      </c>
      <c r="C840">
        <v>7.3496880000000004</v>
      </c>
      <c r="H840">
        <v>45.693882000000002</v>
      </c>
      <c r="I840">
        <v>10.876747999999999</v>
      </c>
    </row>
    <row r="841" spans="1:11" x14ac:dyDescent="0.25">
      <c r="A841">
        <v>840</v>
      </c>
      <c r="B841">
        <v>34.054462000000001</v>
      </c>
      <c r="C841">
        <v>7.3445840000000002</v>
      </c>
      <c r="H841">
        <v>45.677044000000002</v>
      </c>
      <c r="I841">
        <v>10.880011</v>
      </c>
    </row>
    <row r="842" spans="1:11" x14ac:dyDescent="0.25">
      <c r="A842">
        <v>841</v>
      </c>
      <c r="B842">
        <v>33.979270999999997</v>
      </c>
      <c r="C842">
        <v>7.3478459999999997</v>
      </c>
      <c r="H842">
        <v>45.608482000000002</v>
      </c>
      <c r="I842">
        <v>10.831179000000001</v>
      </c>
    </row>
    <row r="843" spans="1:11" x14ac:dyDescent="0.25">
      <c r="A843">
        <v>842</v>
      </c>
      <c r="B843">
        <v>34.089559000000001</v>
      </c>
      <c r="C843">
        <v>7.3801019999999999</v>
      </c>
      <c r="D843">
        <v>26.272609000000003</v>
      </c>
      <c r="E843">
        <v>8.6703410000000005</v>
      </c>
    </row>
    <row r="844" spans="1:11" x14ac:dyDescent="0.25">
      <c r="A844">
        <v>843</v>
      </c>
      <c r="B844">
        <v>34.101295</v>
      </c>
      <c r="C844">
        <v>7.3550019999999998</v>
      </c>
      <c r="D844">
        <v>26.282554000000005</v>
      </c>
      <c r="E844">
        <v>8.7123860000000004</v>
      </c>
    </row>
    <row r="845" spans="1:11" x14ac:dyDescent="0.25">
      <c r="A845">
        <v>844</v>
      </c>
      <c r="D845">
        <v>26.292026</v>
      </c>
      <c r="E845">
        <v>8.6638169999999999</v>
      </c>
    </row>
    <row r="846" spans="1:11" x14ac:dyDescent="0.25">
      <c r="A846">
        <v>845</v>
      </c>
      <c r="D846">
        <v>26.292026</v>
      </c>
      <c r="E846">
        <v>8.6638169999999999</v>
      </c>
      <c r="J846">
        <v>38.111091000000002</v>
      </c>
      <c r="K846">
        <v>13.658447000000001</v>
      </c>
    </row>
    <row r="847" spans="1:11" x14ac:dyDescent="0.25">
      <c r="A847">
        <v>846</v>
      </c>
    </row>
    <row r="848" spans="1:11" x14ac:dyDescent="0.25">
      <c r="A848">
        <v>847</v>
      </c>
      <c r="J848">
        <v>38.111091000000002</v>
      </c>
      <c r="K848">
        <v>13.658447000000001</v>
      </c>
    </row>
    <row r="849" spans="1:7" x14ac:dyDescent="0.25">
      <c r="A849">
        <v>848</v>
      </c>
      <c r="B849">
        <v>33.229910000000004</v>
      </c>
      <c r="C849">
        <v>9.7694150000000004</v>
      </c>
    </row>
    <row r="850" spans="1:7" x14ac:dyDescent="0.25">
      <c r="A850">
        <v>849</v>
      </c>
      <c r="B850">
        <v>33.211123999999998</v>
      </c>
      <c r="C850">
        <v>9.7709930000000007</v>
      </c>
    </row>
    <row r="851" spans="1:7" x14ac:dyDescent="0.25">
      <c r="A851">
        <v>850</v>
      </c>
      <c r="B851">
        <v>33.181708999999998</v>
      </c>
      <c r="C851">
        <v>9.7760440000000006</v>
      </c>
    </row>
    <row r="852" spans="1:7" x14ac:dyDescent="0.25">
      <c r="A852">
        <v>851</v>
      </c>
      <c r="B852">
        <v>33.190656000000004</v>
      </c>
      <c r="C852">
        <v>9.7545230000000007</v>
      </c>
    </row>
    <row r="853" spans="1:7" x14ac:dyDescent="0.25">
      <c r="A853">
        <v>852</v>
      </c>
      <c r="B853">
        <v>33.179235000000006</v>
      </c>
      <c r="C853">
        <v>9.7612579999999998</v>
      </c>
    </row>
    <row r="854" spans="1:7" x14ac:dyDescent="0.25">
      <c r="A854">
        <v>853</v>
      </c>
      <c r="B854">
        <v>33.183551000000001</v>
      </c>
      <c r="C854">
        <v>9.7813590000000001</v>
      </c>
    </row>
    <row r="855" spans="1:7" x14ac:dyDescent="0.25">
      <c r="A855">
        <v>854</v>
      </c>
      <c r="B855">
        <v>33.169763000000003</v>
      </c>
      <c r="C855">
        <v>9.7812009999999994</v>
      </c>
    </row>
    <row r="856" spans="1:7" x14ac:dyDescent="0.25">
      <c r="A856">
        <v>855</v>
      </c>
      <c r="B856">
        <v>33.196124999999995</v>
      </c>
      <c r="C856">
        <v>9.7888319999999993</v>
      </c>
    </row>
    <row r="857" spans="1:7" x14ac:dyDescent="0.25">
      <c r="A857">
        <v>856</v>
      </c>
      <c r="B857">
        <v>33.199707000000004</v>
      </c>
      <c r="C857">
        <v>9.7940930000000002</v>
      </c>
    </row>
    <row r="858" spans="1:7" x14ac:dyDescent="0.25">
      <c r="A858">
        <v>857</v>
      </c>
      <c r="B858">
        <v>33.195602000000001</v>
      </c>
      <c r="C858">
        <v>9.8057219999999994</v>
      </c>
    </row>
    <row r="859" spans="1:7" x14ac:dyDescent="0.25">
      <c r="A859">
        <v>858</v>
      </c>
      <c r="B859">
        <v>33.157662999999999</v>
      </c>
      <c r="C859">
        <v>9.7851479999999995</v>
      </c>
      <c r="D859">
        <v>41.133735000000001</v>
      </c>
      <c r="E859">
        <v>7.2253470000000002</v>
      </c>
    </row>
    <row r="860" spans="1:7" x14ac:dyDescent="0.25">
      <c r="A860">
        <v>859</v>
      </c>
      <c r="B860">
        <v>33.178920000000005</v>
      </c>
      <c r="C860">
        <v>9.7368430000000004</v>
      </c>
      <c r="D860">
        <v>41.265704999999997</v>
      </c>
      <c r="E860">
        <v>7.380312</v>
      </c>
    </row>
    <row r="861" spans="1:7" x14ac:dyDescent="0.25">
      <c r="A861">
        <v>860</v>
      </c>
      <c r="D861">
        <v>41.331901000000002</v>
      </c>
      <c r="E861">
        <v>7.3547919999999998</v>
      </c>
    </row>
    <row r="862" spans="1:7" x14ac:dyDescent="0.25">
      <c r="A862">
        <v>861</v>
      </c>
      <c r="D862">
        <v>41.308802999999997</v>
      </c>
      <c r="E862">
        <v>7.3726289999999999</v>
      </c>
    </row>
    <row r="863" spans="1:7" x14ac:dyDescent="0.25">
      <c r="A863">
        <v>862</v>
      </c>
      <c r="D863">
        <v>41.334533</v>
      </c>
      <c r="E863">
        <v>7.3768390000000004</v>
      </c>
      <c r="F863">
        <v>33.519267999999997</v>
      </c>
      <c r="G863">
        <v>10.660059</v>
      </c>
    </row>
    <row r="864" spans="1:7" x14ac:dyDescent="0.25">
      <c r="A864">
        <v>863</v>
      </c>
      <c r="D864">
        <v>41.337795</v>
      </c>
      <c r="E864">
        <v>7.3892049999999996</v>
      </c>
      <c r="F864">
        <v>33.529842000000002</v>
      </c>
      <c r="G864">
        <v>10.648431</v>
      </c>
    </row>
    <row r="865" spans="1:9" x14ac:dyDescent="0.25">
      <c r="A865">
        <v>864</v>
      </c>
      <c r="D865">
        <v>41.340060999999999</v>
      </c>
      <c r="E865">
        <v>7.3950459999999998</v>
      </c>
      <c r="F865">
        <v>33.502586000000001</v>
      </c>
      <c r="G865">
        <v>10.645956999999999</v>
      </c>
    </row>
    <row r="866" spans="1:9" x14ac:dyDescent="0.25">
      <c r="A866">
        <v>865</v>
      </c>
      <c r="D866">
        <v>41.308540000000001</v>
      </c>
      <c r="E866">
        <v>7.3834169999999997</v>
      </c>
      <c r="F866">
        <v>33.517316000000001</v>
      </c>
      <c r="G866">
        <v>10.674109</v>
      </c>
    </row>
    <row r="867" spans="1:9" x14ac:dyDescent="0.25">
      <c r="A867">
        <v>866</v>
      </c>
      <c r="D867">
        <v>41.339373999999999</v>
      </c>
      <c r="E867">
        <v>7.3831009999999999</v>
      </c>
      <c r="F867">
        <v>33.536262000000001</v>
      </c>
      <c r="G867">
        <v>10.688684</v>
      </c>
    </row>
    <row r="868" spans="1:9" x14ac:dyDescent="0.25">
      <c r="A868">
        <v>867</v>
      </c>
      <c r="D868">
        <v>41.382418999999999</v>
      </c>
      <c r="E868">
        <v>7.4098839999999999</v>
      </c>
      <c r="F868">
        <v>33.524107000000001</v>
      </c>
      <c r="G868">
        <v>10.693367</v>
      </c>
    </row>
    <row r="869" spans="1:9" x14ac:dyDescent="0.25">
      <c r="A869">
        <v>868</v>
      </c>
      <c r="D869">
        <v>41.265704999999997</v>
      </c>
      <c r="E869">
        <v>7.380312</v>
      </c>
      <c r="F869">
        <v>33.570464999999999</v>
      </c>
      <c r="G869">
        <v>10.714416</v>
      </c>
    </row>
    <row r="870" spans="1:9" x14ac:dyDescent="0.25">
      <c r="A870">
        <v>869</v>
      </c>
      <c r="D870">
        <v>41.265704999999997</v>
      </c>
      <c r="E870">
        <v>7.380312</v>
      </c>
      <c r="F870">
        <v>33.519267999999997</v>
      </c>
      <c r="G870">
        <v>10.660059</v>
      </c>
    </row>
    <row r="871" spans="1:9" x14ac:dyDescent="0.25">
      <c r="A871">
        <v>870</v>
      </c>
      <c r="F871">
        <v>33.519267999999997</v>
      </c>
      <c r="G871">
        <v>10.660059</v>
      </c>
      <c r="H871">
        <v>39.296356000000003</v>
      </c>
      <c r="I871">
        <v>7.5771100000000002</v>
      </c>
    </row>
    <row r="872" spans="1:9" x14ac:dyDescent="0.25">
      <c r="A872">
        <v>871</v>
      </c>
      <c r="F872">
        <v>33.519267999999997</v>
      </c>
      <c r="G872">
        <v>10.660059</v>
      </c>
      <c r="H872">
        <v>39.292194000000002</v>
      </c>
      <c r="I872">
        <v>7.5635349999999999</v>
      </c>
    </row>
    <row r="873" spans="1:9" x14ac:dyDescent="0.25">
      <c r="A873">
        <v>872</v>
      </c>
      <c r="F873">
        <v>33.519267999999997</v>
      </c>
      <c r="G873">
        <v>10.660059</v>
      </c>
      <c r="H873">
        <v>39.303775000000002</v>
      </c>
      <c r="I873">
        <v>7.5592199999999998</v>
      </c>
    </row>
    <row r="874" spans="1:9" x14ac:dyDescent="0.25">
      <c r="A874">
        <v>873</v>
      </c>
      <c r="B874">
        <v>54.836330000000004</v>
      </c>
      <c r="C874">
        <v>9.4756370000000008</v>
      </c>
      <c r="F874">
        <v>33.519267999999997</v>
      </c>
      <c r="G874">
        <v>10.660059</v>
      </c>
      <c r="H874">
        <v>39.307296000000001</v>
      </c>
      <c r="I874">
        <v>7.5743749999999999</v>
      </c>
    </row>
    <row r="875" spans="1:9" x14ac:dyDescent="0.25">
      <c r="A875">
        <v>874</v>
      </c>
      <c r="B875">
        <v>54.801338000000001</v>
      </c>
      <c r="C875">
        <v>9.4602730000000008</v>
      </c>
      <c r="H875">
        <v>39.312247999999997</v>
      </c>
      <c r="I875">
        <v>7.5827929999999997</v>
      </c>
    </row>
    <row r="876" spans="1:9" x14ac:dyDescent="0.25">
      <c r="A876">
        <v>875</v>
      </c>
      <c r="B876">
        <v>54.753928999999999</v>
      </c>
      <c r="C876">
        <v>9.4549579999999995</v>
      </c>
      <c r="H876">
        <v>39.352553999999998</v>
      </c>
      <c r="I876">
        <v>7.5607980000000001</v>
      </c>
    </row>
    <row r="877" spans="1:9" x14ac:dyDescent="0.25">
      <c r="A877">
        <v>876</v>
      </c>
      <c r="B877">
        <v>54.746982000000003</v>
      </c>
      <c r="C877">
        <v>9.481636</v>
      </c>
      <c r="H877">
        <v>39.323611999999997</v>
      </c>
      <c r="I877">
        <v>7.5501690000000004</v>
      </c>
    </row>
    <row r="878" spans="1:9" x14ac:dyDescent="0.25">
      <c r="A878">
        <v>877</v>
      </c>
      <c r="B878">
        <v>54.741142000000004</v>
      </c>
      <c r="C878">
        <v>9.4815299999999993</v>
      </c>
      <c r="H878">
        <v>39.314402999999999</v>
      </c>
      <c r="I878">
        <v>7.5209650000000003</v>
      </c>
    </row>
    <row r="879" spans="1:9" x14ac:dyDescent="0.25">
      <c r="A879">
        <v>878</v>
      </c>
      <c r="B879">
        <v>54.738036999999998</v>
      </c>
      <c r="C879">
        <v>9.4722170000000006</v>
      </c>
      <c r="H879">
        <v>39.378914000000002</v>
      </c>
      <c r="I879">
        <v>7.6045780000000001</v>
      </c>
    </row>
    <row r="880" spans="1:9" x14ac:dyDescent="0.25">
      <c r="A880">
        <v>879</v>
      </c>
      <c r="B880">
        <v>54.741142000000004</v>
      </c>
      <c r="C880">
        <v>9.4724280000000007</v>
      </c>
      <c r="H880">
        <v>39.296356000000003</v>
      </c>
      <c r="I880">
        <v>7.5771100000000002</v>
      </c>
    </row>
    <row r="881" spans="1:9" x14ac:dyDescent="0.25">
      <c r="A881">
        <v>880</v>
      </c>
      <c r="B881">
        <v>54.771186</v>
      </c>
      <c r="C881">
        <v>9.4723749999999995</v>
      </c>
    </row>
    <row r="882" spans="1:9" x14ac:dyDescent="0.25">
      <c r="A882">
        <v>881</v>
      </c>
      <c r="B882">
        <v>54.782027999999997</v>
      </c>
      <c r="C882">
        <v>9.4714799999999997</v>
      </c>
    </row>
    <row r="883" spans="1:9" x14ac:dyDescent="0.25">
      <c r="A883">
        <v>882</v>
      </c>
      <c r="B883">
        <v>54.854328000000002</v>
      </c>
      <c r="C883">
        <v>9.4748479999999997</v>
      </c>
    </row>
    <row r="884" spans="1:9" x14ac:dyDescent="0.25">
      <c r="A884">
        <v>883</v>
      </c>
      <c r="B884">
        <v>54.816124000000002</v>
      </c>
      <c r="C884">
        <v>9.4748479999999997</v>
      </c>
    </row>
    <row r="885" spans="1:9" x14ac:dyDescent="0.25">
      <c r="A885">
        <v>884</v>
      </c>
      <c r="B885">
        <v>54.816124000000002</v>
      </c>
      <c r="C885">
        <v>9.4748479999999997</v>
      </c>
    </row>
    <row r="886" spans="1:9" x14ac:dyDescent="0.25">
      <c r="A886">
        <v>885</v>
      </c>
      <c r="D886">
        <v>63.884430000000002</v>
      </c>
      <c r="E886">
        <v>7.0201289999999998</v>
      </c>
    </row>
    <row r="887" spans="1:9" x14ac:dyDescent="0.25">
      <c r="A887">
        <v>886</v>
      </c>
      <c r="D887">
        <v>63.897060000000003</v>
      </c>
      <c r="E887">
        <v>6.9494069999999999</v>
      </c>
    </row>
    <row r="888" spans="1:9" x14ac:dyDescent="0.25">
      <c r="A888">
        <v>887</v>
      </c>
      <c r="D888">
        <v>63.936576000000002</v>
      </c>
      <c r="E888">
        <v>6.9816640000000003</v>
      </c>
    </row>
    <row r="889" spans="1:9" x14ac:dyDescent="0.25">
      <c r="A889">
        <v>888</v>
      </c>
      <c r="D889">
        <v>63.949362999999998</v>
      </c>
      <c r="E889">
        <v>7.0119199999999999</v>
      </c>
      <c r="F889">
        <v>56.706389999999999</v>
      </c>
      <c r="G889">
        <v>10.38191</v>
      </c>
    </row>
    <row r="890" spans="1:9" x14ac:dyDescent="0.25">
      <c r="A890">
        <v>889</v>
      </c>
      <c r="D890">
        <v>63.920791000000001</v>
      </c>
      <c r="E890">
        <v>7.018656</v>
      </c>
      <c r="F890">
        <v>56.705654000000003</v>
      </c>
      <c r="G890">
        <v>10.382068</v>
      </c>
    </row>
    <row r="891" spans="1:9" x14ac:dyDescent="0.25">
      <c r="A891">
        <v>890</v>
      </c>
      <c r="D891">
        <v>63.914420999999997</v>
      </c>
      <c r="E891">
        <v>7.0217599999999996</v>
      </c>
      <c r="F891">
        <v>56.693023000000004</v>
      </c>
      <c r="G891">
        <v>10.391697000000001</v>
      </c>
    </row>
    <row r="892" spans="1:9" x14ac:dyDescent="0.25">
      <c r="A892">
        <v>891</v>
      </c>
      <c r="D892">
        <v>63.926105</v>
      </c>
      <c r="E892">
        <v>7.0197609999999999</v>
      </c>
      <c r="F892">
        <v>56.709021999999997</v>
      </c>
      <c r="G892">
        <v>10.396328</v>
      </c>
    </row>
    <row r="893" spans="1:9" x14ac:dyDescent="0.25">
      <c r="A893">
        <v>892</v>
      </c>
      <c r="D893">
        <v>63.988303999999999</v>
      </c>
      <c r="E893">
        <v>6.9787169999999996</v>
      </c>
      <c r="F893">
        <v>56.66666</v>
      </c>
      <c r="G893">
        <v>10.390488</v>
      </c>
    </row>
    <row r="894" spans="1:9" x14ac:dyDescent="0.25">
      <c r="A894">
        <v>893</v>
      </c>
      <c r="D894">
        <v>63.823126999999999</v>
      </c>
      <c r="E894">
        <v>7.0049739999999998</v>
      </c>
      <c r="F894">
        <v>56.670870999999998</v>
      </c>
      <c r="G894">
        <v>10.384489</v>
      </c>
      <c r="H894">
        <v>61.056476000000004</v>
      </c>
      <c r="I894">
        <v>6.906733</v>
      </c>
    </row>
    <row r="895" spans="1:9" x14ac:dyDescent="0.25">
      <c r="A895">
        <v>894</v>
      </c>
      <c r="F895">
        <v>56.689342000000003</v>
      </c>
      <c r="G895">
        <v>10.351075</v>
      </c>
      <c r="H895">
        <v>61.049636</v>
      </c>
      <c r="I895">
        <v>6.9191510000000003</v>
      </c>
    </row>
    <row r="896" spans="1:9" x14ac:dyDescent="0.25">
      <c r="A896">
        <v>895</v>
      </c>
      <c r="F896">
        <v>56.715178999999999</v>
      </c>
      <c r="G896">
        <v>10.347602</v>
      </c>
      <c r="H896">
        <v>61.062686999999997</v>
      </c>
      <c r="I896">
        <v>6.9074169999999997</v>
      </c>
    </row>
    <row r="897" spans="1:9" x14ac:dyDescent="0.25">
      <c r="A897">
        <v>896</v>
      </c>
      <c r="F897">
        <v>56.621986</v>
      </c>
      <c r="G897">
        <v>10.233575</v>
      </c>
      <c r="H897">
        <v>61.036589999999997</v>
      </c>
      <c r="I897">
        <v>6.9010499999999997</v>
      </c>
    </row>
    <row r="898" spans="1:9" x14ac:dyDescent="0.25">
      <c r="A898">
        <v>897</v>
      </c>
      <c r="F898">
        <v>56.706389999999999</v>
      </c>
      <c r="G898">
        <v>10.38191</v>
      </c>
      <c r="H898">
        <v>61.034117999999999</v>
      </c>
      <c r="I898">
        <v>6.9052069999999999</v>
      </c>
    </row>
    <row r="899" spans="1:9" x14ac:dyDescent="0.25">
      <c r="A899">
        <v>898</v>
      </c>
      <c r="F899">
        <v>56.706389999999999</v>
      </c>
      <c r="G899">
        <v>10.38191</v>
      </c>
      <c r="H899">
        <v>61.033588000000002</v>
      </c>
      <c r="I899">
        <v>6.9064699999999997</v>
      </c>
    </row>
    <row r="900" spans="1:9" x14ac:dyDescent="0.25">
      <c r="A900">
        <v>899</v>
      </c>
      <c r="H900">
        <v>61.066893999999998</v>
      </c>
      <c r="I900">
        <v>6.9117839999999999</v>
      </c>
    </row>
    <row r="901" spans="1:9" x14ac:dyDescent="0.25">
      <c r="A901">
        <v>900</v>
      </c>
      <c r="B901">
        <v>77.251316000000003</v>
      </c>
      <c r="C901">
        <v>7.7003690000000002</v>
      </c>
      <c r="H901">
        <v>61.082419999999999</v>
      </c>
      <c r="I901">
        <v>6.8748969999999998</v>
      </c>
    </row>
    <row r="902" spans="1:9" x14ac:dyDescent="0.25">
      <c r="A902">
        <v>901</v>
      </c>
      <c r="B902">
        <v>77.281053000000014</v>
      </c>
      <c r="C902">
        <v>7.7054210000000003</v>
      </c>
      <c r="H902">
        <v>61.143664999999999</v>
      </c>
      <c r="I902">
        <v>6.9317270000000004</v>
      </c>
    </row>
    <row r="903" spans="1:9" x14ac:dyDescent="0.25">
      <c r="A903">
        <v>902</v>
      </c>
      <c r="B903">
        <v>77.276263</v>
      </c>
      <c r="C903">
        <v>7.7172099999999997</v>
      </c>
      <c r="H903">
        <v>61.056476000000004</v>
      </c>
      <c r="I903">
        <v>6.906733</v>
      </c>
    </row>
    <row r="904" spans="1:9" x14ac:dyDescent="0.25">
      <c r="A904">
        <v>903</v>
      </c>
      <c r="B904">
        <v>77.271948000000009</v>
      </c>
      <c r="C904">
        <v>7.7359999999999998</v>
      </c>
    </row>
    <row r="905" spans="1:9" x14ac:dyDescent="0.25">
      <c r="A905">
        <v>904</v>
      </c>
      <c r="B905">
        <v>77.263527000000011</v>
      </c>
      <c r="C905">
        <v>7.74</v>
      </c>
    </row>
    <row r="906" spans="1:9" x14ac:dyDescent="0.25">
      <c r="A906">
        <v>905</v>
      </c>
      <c r="B906">
        <v>77.268526000000008</v>
      </c>
      <c r="C906">
        <v>7.7552630000000002</v>
      </c>
    </row>
    <row r="907" spans="1:9" x14ac:dyDescent="0.25">
      <c r="A907">
        <v>906</v>
      </c>
      <c r="B907">
        <v>77.277895000000001</v>
      </c>
      <c r="C907">
        <v>7.7565790000000003</v>
      </c>
    </row>
    <row r="908" spans="1:9" x14ac:dyDescent="0.25">
      <c r="A908">
        <v>907</v>
      </c>
      <c r="B908">
        <v>77.262737000000001</v>
      </c>
      <c r="C908">
        <v>7.7558420000000003</v>
      </c>
      <c r="D908">
        <v>82.370211000000012</v>
      </c>
      <c r="E908">
        <v>5.6686319999999997</v>
      </c>
    </row>
    <row r="909" spans="1:9" x14ac:dyDescent="0.25">
      <c r="A909">
        <v>908</v>
      </c>
      <c r="B909">
        <v>77.251316000000003</v>
      </c>
      <c r="C909">
        <v>7.7003690000000002</v>
      </c>
      <c r="D909">
        <v>82.344632000000004</v>
      </c>
      <c r="E909">
        <v>5.6702110000000001</v>
      </c>
    </row>
    <row r="910" spans="1:9" x14ac:dyDescent="0.25">
      <c r="A910">
        <v>909</v>
      </c>
      <c r="B910">
        <v>77.251316000000003</v>
      </c>
      <c r="C910">
        <v>7.7003690000000002</v>
      </c>
      <c r="D910">
        <v>82.348631000000012</v>
      </c>
      <c r="E910">
        <v>5.6298950000000003</v>
      </c>
    </row>
    <row r="911" spans="1:9" x14ac:dyDescent="0.25">
      <c r="A911">
        <v>910</v>
      </c>
      <c r="D911">
        <v>82.342579000000001</v>
      </c>
      <c r="E911">
        <v>5.6141050000000003</v>
      </c>
    </row>
    <row r="912" spans="1:9" x14ac:dyDescent="0.25">
      <c r="A912">
        <v>911</v>
      </c>
      <c r="D912">
        <v>82.281000000000006</v>
      </c>
      <c r="E912">
        <v>5.6115259999999996</v>
      </c>
    </row>
    <row r="913" spans="1:9" x14ac:dyDescent="0.25">
      <c r="A913">
        <v>912</v>
      </c>
      <c r="D913">
        <v>82.314000000000007</v>
      </c>
      <c r="E913">
        <v>5.6213680000000004</v>
      </c>
    </row>
    <row r="914" spans="1:9" x14ac:dyDescent="0.25">
      <c r="A914">
        <v>913</v>
      </c>
      <c r="D914">
        <v>82.304369000000008</v>
      </c>
      <c r="E914">
        <v>5.621632</v>
      </c>
      <c r="F914">
        <v>79.613685000000004</v>
      </c>
      <c r="G914">
        <v>8.3125269999999993</v>
      </c>
    </row>
    <row r="915" spans="1:9" x14ac:dyDescent="0.25">
      <c r="A915">
        <v>914</v>
      </c>
      <c r="D915">
        <v>82.350421000000011</v>
      </c>
      <c r="E915">
        <v>5.5232109999999999</v>
      </c>
      <c r="F915">
        <v>272.94491599999998</v>
      </c>
      <c r="G915">
        <v>8.1423389999999998</v>
      </c>
    </row>
    <row r="916" spans="1:9" x14ac:dyDescent="0.25">
      <c r="A916">
        <v>915</v>
      </c>
      <c r="D916">
        <v>82.370211000000012</v>
      </c>
      <c r="E916">
        <v>5.6686319999999997</v>
      </c>
      <c r="F916">
        <v>273.201797</v>
      </c>
      <c r="G916">
        <v>8.1342859999999995</v>
      </c>
      <c r="H916">
        <v>81.292788999999999</v>
      </c>
      <c r="I916">
        <v>4.7874739999999996</v>
      </c>
    </row>
    <row r="917" spans="1:9" x14ac:dyDescent="0.25">
      <c r="A917">
        <v>916</v>
      </c>
      <c r="F917">
        <v>79.582158000000007</v>
      </c>
      <c r="G917">
        <v>8.2803679999999993</v>
      </c>
      <c r="H917">
        <v>81.278053</v>
      </c>
      <c r="I917">
        <v>4.7787369999999996</v>
      </c>
    </row>
    <row r="918" spans="1:9" x14ac:dyDescent="0.25">
      <c r="A918">
        <v>917</v>
      </c>
      <c r="F918">
        <v>79.581368000000012</v>
      </c>
      <c r="G918">
        <v>8.2865269999999995</v>
      </c>
      <c r="H918">
        <v>81.310738000000015</v>
      </c>
      <c r="I918">
        <v>4.74979</v>
      </c>
    </row>
    <row r="919" spans="1:9" x14ac:dyDescent="0.25">
      <c r="A919">
        <v>918</v>
      </c>
      <c r="F919">
        <v>79.59157900000001</v>
      </c>
      <c r="G919">
        <v>8.2872629999999994</v>
      </c>
      <c r="H919">
        <v>81.319895000000002</v>
      </c>
      <c r="I919">
        <v>4.7241580000000001</v>
      </c>
    </row>
    <row r="920" spans="1:9" x14ac:dyDescent="0.25">
      <c r="A920">
        <v>919</v>
      </c>
      <c r="F920">
        <v>79.541473000000011</v>
      </c>
      <c r="G920">
        <v>8.2512640000000008</v>
      </c>
      <c r="H920">
        <v>81.345106000000001</v>
      </c>
      <c r="I920">
        <v>4.71279</v>
      </c>
    </row>
    <row r="921" spans="1:9" x14ac:dyDescent="0.25">
      <c r="A921">
        <v>920</v>
      </c>
      <c r="F921">
        <v>79.562158000000011</v>
      </c>
      <c r="G921">
        <v>8.2187889999999992</v>
      </c>
      <c r="H921">
        <v>81.323158000000006</v>
      </c>
      <c r="I921">
        <v>4.7264739999999996</v>
      </c>
    </row>
    <row r="922" spans="1:9" x14ac:dyDescent="0.25">
      <c r="A922">
        <v>921</v>
      </c>
      <c r="F922">
        <v>79.613685000000004</v>
      </c>
      <c r="G922">
        <v>8.3125269999999993</v>
      </c>
      <c r="H922">
        <v>81.30194800000001</v>
      </c>
      <c r="I922">
        <v>4.7471579999999998</v>
      </c>
    </row>
    <row r="923" spans="1:9" x14ac:dyDescent="0.25">
      <c r="A923">
        <v>922</v>
      </c>
      <c r="H923">
        <v>81.370369000000011</v>
      </c>
      <c r="I923">
        <v>4.7491580000000004</v>
      </c>
    </row>
    <row r="924" spans="1:9" x14ac:dyDescent="0.25">
      <c r="A924">
        <v>923</v>
      </c>
      <c r="B924">
        <v>98.458842000000004</v>
      </c>
      <c r="C924">
        <v>6.9651059999999996</v>
      </c>
      <c r="H924">
        <v>81.292788999999999</v>
      </c>
      <c r="I924">
        <v>4.7874739999999996</v>
      </c>
    </row>
    <row r="925" spans="1:9" x14ac:dyDescent="0.25">
      <c r="A925">
        <v>924</v>
      </c>
      <c r="B925">
        <v>98.453790000000012</v>
      </c>
      <c r="C925">
        <v>6.8937889999999999</v>
      </c>
    </row>
    <row r="926" spans="1:9" x14ac:dyDescent="0.25">
      <c r="A926">
        <v>925</v>
      </c>
      <c r="B926">
        <v>98.399735000000007</v>
      </c>
      <c r="C926">
        <v>6.877211</v>
      </c>
    </row>
    <row r="927" spans="1:9" x14ac:dyDescent="0.25">
      <c r="A927">
        <v>926</v>
      </c>
      <c r="B927">
        <v>98.419999000000004</v>
      </c>
      <c r="C927">
        <v>6.879632</v>
      </c>
    </row>
    <row r="928" spans="1:9" x14ac:dyDescent="0.25">
      <c r="A928">
        <v>927</v>
      </c>
      <c r="B928">
        <v>98.420316000000014</v>
      </c>
      <c r="C928">
        <v>6.9181590000000002</v>
      </c>
    </row>
    <row r="929" spans="1:9" x14ac:dyDescent="0.25">
      <c r="A929">
        <v>928</v>
      </c>
      <c r="B929">
        <v>98.419789000000009</v>
      </c>
      <c r="C929">
        <v>6.9130529999999997</v>
      </c>
    </row>
    <row r="930" spans="1:9" x14ac:dyDescent="0.25">
      <c r="A930">
        <v>929</v>
      </c>
      <c r="B930">
        <v>98.434789000000009</v>
      </c>
      <c r="C930">
        <v>6.9232639999999996</v>
      </c>
      <c r="D930">
        <v>105.332475</v>
      </c>
      <c r="E930">
        <v>4.991053</v>
      </c>
    </row>
    <row r="931" spans="1:9" x14ac:dyDescent="0.25">
      <c r="A931">
        <v>930</v>
      </c>
      <c r="B931">
        <v>98.50878800000001</v>
      </c>
      <c r="C931">
        <v>6.8811049999999998</v>
      </c>
      <c r="D931">
        <v>105.38736800000001</v>
      </c>
      <c r="E931">
        <v>4.9795790000000002</v>
      </c>
    </row>
    <row r="932" spans="1:9" x14ac:dyDescent="0.25">
      <c r="A932">
        <v>931</v>
      </c>
      <c r="B932">
        <v>98.467790000000008</v>
      </c>
      <c r="C932">
        <v>6.8784210000000003</v>
      </c>
      <c r="D932">
        <v>105.33784200000001</v>
      </c>
      <c r="E932">
        <v>4.937316</v>
      </c>
    </row>
    <row r="933" spans="1:9" x14ac:dyDescent="0.25">
      <c r="A933">
        <v>932</v>
      </c>
      <c r="D933">
        <v>105.36358000000001</v>
      </c>
      <c r="E933">
        <v>4.9438950000000004</v>
      </c>
    </row>
    <row r="934" spans="1:9" x14ac:dyDescent="0.25">
      <c r="A934">
        <v>933</v>
      </c>
      <c r="D934">
        <v>105.33726200000001</v>
      </c>
      <c r="E934">
        <v>4.9575259999999997</v>
      </c>
    </row>
    <row r="935" spans="1:9" x14ac:dyDescent="0.25">
      <c r="A935">
        <v>934</v>
      </c>
      <c r="D935">
        <v>105.30342200000001</v>
      </c>
      <c r="E935">
        <v>4.9677899999999999</v>
      </c>
    </row>
    <row r="936" spans="1:9" x14ac:dyDescent="0.25">
      <c r="A936">
        <v>935</v>
      </c>
      <c r="D936">
        <v>105.34931700000001</v>
      </c>
      <c r="E936">
        <v>4.9450529999999997</v>
      </c>
    </row>
    <row r="937" spans="1:9" x14ac:dyDescent="0.25">
      <c r="A937">
        <v>936</v>
      </c>
      <c r="D937">
        <v>105.332475</v>
      </c>
      <c r="E937">
        <v>4.991053</v>
      </c>
      <c r="F937">
        <v>102.849</v>
      </c>
      <c r="G937">
        <v>8.1350529999999992</v>
      </c>
    </row>
    <row r="938" spans="1:9" x14ac:dyDescent="0.25">
      <c r="A938">
        <v>937</v>
      </c>
      <c r="F938">
        <v>102.90468700000001</v>
      </c>
      <c r="G938">
        <v>8.1466309999999993</v>
      </c>
      <c r="H938">
        <v>104.688264</v>
      </c>
      <c r="I938">
        <v>4.4315259999999999</v>
      </c>
    </row>
    <row r="939" spans="1:9" x14ac:dyDescent="0.25">
      <c r="A939">
        <v>938</v>
      </c>
      <c r="F939">
        <v>102.92710600000001</v>
      </c>
      <c r="G939">
        <v>8.1635270000000002</v>
      </c>
      <c r="H939">
        <v>104.752053</v>
      </c>
      <c r="I939">
        <v>4.4773160000000001</v>
      </c>
    </row>
    <row r="940" spans="1:9" x14ac:dyDescent="0.25">
      <c r="A940">
        <v>939</v>
      </c>
      <c r="F940">
        <v>102.844262</v>
      </c>
      <c r="G940">
        <v>8.1357359999999996</v>
      </c>
      <c r="H940">
        <v>104.70315600000001</v>
      </c>
      <c r="I940">
        <v>4.4614729999999998</v>
      </c>
    </row>
    <row r="941" spans="1:9" x14ac:dyDescent="0.25">
      <c r="A941">
        <v>940</v>
      </c>
      <c r="F941">
        <v>102.83452700000001</v>
      </c>
      <c r="G941">
        <v>8.1431579999999997</v>
      </c>
      <c r="H941">
        <v>104.701104</v>
      </c>
      <c r="I941">
        <v>4.479158</v>
      </c>
    </row>
    <row r="942" spans="1:9" x14ac:dyDescent="0.25">
      <c r="A942">
        <v>941</v>
      </c>
      <c r="F942">
        <v>102.85810600000001</v>
      </c>
      <c r="G942">
        <v>8.1175259999999998</v>
      </c>
      <c r="H942">
        <v>104.728211</v>
      </c>
      <c r="I942">
        <v>4.4595269999999996</v>
      </c>
    </row>
    <row r="943" spans="1:9" x14ac:dyDescent="0.25">
      <c r="A943">
        <v>942</v>
      </c>
      <c r="F943">
        <v>102.833314</v>
      </c>
      <c r="G943">
        <v>8.1188950000000002</v>
      </c>
      <c r="H943">
        <v>104.76589300000001</v>
      </c>
      <c r="I943">
        <v>4.4493679999999998</v>
      </c>
    </row>
    <row r="944" spans="1:9" x14ac:dyDescent="0.25">
      <c r="A944">
        <v>943</v>
      </c>
      <c r="F944">
        <v>102.849</v>
      </c>
      <c r="G944">
        <v>8.1350529999999992</v>
      </c>
      <c r="H944">
        <v>104.76178800000001</v>
      </c>
      <c r="I944">
        <v>4.4571579999999997</v>
      </c>
    </row>
    <row r="945" spans="1:9" x14ac:dyDescent="0.25">
      <c r="A945">
        <v>944</v>
      </c>
      <c r="F945">
        <v>102.849</v>
      </c>
      <c r="G945">
        <v>8.1350529999999992</v>
      </c>
      <c r="H945">
        <v>104.761212</v>
      </c>
      <c r="I945">
        <v>4.473789</v>
      </c>
    </row>
    <row r="946" spans="1:9" x14ac:dyDescent="0.25">
      <c r="A946">
        <v>945</v>
      </c>
      <c r="B946">
        <v>124.61057400000001</v>
      </c>
      <c r="C946">
        <v>6.7270529999999997</v>
      </c>
      <c r="H946">
        <v>104.688264</v>
      </c>
      <c r="I946">
        <v>4.4315259999999999</v>
      </c>
    </row>
    <row r="947" spans="1:9" x14ac:dyDescent="0.25">
      <c r="A947">
        <v>946</v>
      </c>
      <c r="B947">
        <v>124.641896</v>
      </c>
      <c r="C947">
        <v>6.6820000000000004</v>
      </c>
    </row>
    <row r="948" spans="1:9" x14ac:dyDescent="0.25">
      <c r="A948">
        <v>947</v>
      </c>
      <c r="B948">
        <v>124.62405500000001</v>
      </c>
      <c r="C948">
        <v>6.706105</v>
      </c>
    </row>
    <row r="949" spans="1:9" x14ac:dyDescent="0.25">
      <c r="A949">
        <v>948</v>
      </c>
      <c r="B949">
        <v>124.655473</v>
      </c>
      <c r="C949">
        <v>6.7156840000000004</v>
      </c>
    </row>
    <row r="950" spans="1:9" x14ac:dyDescent="0.25">
      <c r="A950">
        <v>949</v>
      </c>
      <c r="B950">
        <v>124.670838</v>
      </c>
      <c r="C950">
        <v>6.721895</v>
      </c>
    </row>
    <row r="951" spans="1:9" x14ac:dyDescent="0.25">
      <c r="A951">
        <v>950</v>
      </c>
      <c r="B951">
        <v>124.67115500000001</v>
      </c>
      <c r="C951">
        <v>6.7119999999999997</v>
      </c>
    </row>
    <row r="952" spans="1:9" x14ac:dyDescent="0.25">
      <c r="A952">
        <v>951</v>
      </c>
      <c r="B952">
        <v>124.69210500000001</v>
      </c>
      <c r="C952">
        <v>6.6938420000000001</v>
      </c>
      <c r="D952">
        <v>130.91925900000001</v>
      </c>
      <c r="E952">
        <v>4.6755789999999999</v>
      </c>
    </row>
    <row r="953" spans="1:9" x14ac:dyDescent="0.25">
      <c r="A953">
        <v>952</v>
      </c>
      <c r="B953">
        <v>124.79684200000001</v>
      </c>
      <c r="C953">
        <v>6.6659470000000001</v>
      </c>
      <c r="D953">
        <v>130.95173700000001</v>
      </c>
      <c r="E953">
        <v>4.7122109999999999</v>
      </c>
    </row>
    <row r="954" spans="1:9" x14ac:dyDescent="0.25">
      <c r="A954">
        <v>953</v>
      </c>
      <c r="B954">
        <v>124.61057400000001</v>
      </c>
      <c r="C954">
        <v>6.7270529999999997</v>
      </c>
      <c r="D954">
        <v>131.003365</v>
      </c>
      <c r="E954">
        <v>4.6612109999999998</v>
      </c>
    </row>
    <row r="955" spans="1:9" x14ac:dyDescent="0.25">
      <c r="A955">
        <v>954</v>
      </c>
      <c r="D955">
        <v>130.95963399999999</v>
      </c>
      <c r="E955">
        <v>4.6874209999999996</v>
      </c>
    </row>
    <row r="956" spans="1:9" x14ac:dyDescent="0.25">
      <c r="A956">
        <v>955</v>
      </c>
      <c r="D956">
        <v>130.89084300000002</v>
      </c>
      <c r="E956">
        <v>4.644895</v>
      </c>
    </row>
    <row r="957" spans="1:9" x14ac:dyDescent="0.25">
      <c r="A957">
        <v>956</v>
      </c>
      <c r="D957">
        <v>130.920209</v>
      </c>
      <c r="E957">
        <v>4.6907899999999998</v>
      </c>
    </row>
    <row r="958" spans="1:9" x14ac:dyDescent="0.25">
      <c r="A958">
        <v>957</v>
      </c>
      <c r="D958">
        <v>130.91925900000001</v>
      </c>
      <c r="E958">
        <v>4.6755789999999999</v>
      </c>
      <c r="F958">
        <v>129.91620699999999</v>
      </c>
      <c r="G958">
        <v>7.5751049999999998</v>
      </c>
    </row>
    <row r="959" spans="1:9" x14ac:dyDescent="0.25">
      <c r="A959">
        <v>958</v>
      </c>
      <c r="F959">
        <v>129.939843</v>
      </c>
      <c r="G959">
        <v>7.5318949999999996</v>
      </c>
    </row>
    <row r="960" spans="1:9" x14ac:dyDescent="0.25">
      <c r="A960">
        <v>959</v>
      </c>
      <c r="F960">
        <v>129.927266</v>
      </c>
      <c r="G960">
        <v>7.5279480000000003</v>
      </c>
      <c r="H960">
        <v>131.86162999999999</v>
      </c>
      <c r="I960">
        <v>4.0705260000000001</v>
      </c>
    </row>
    <row r="961" spans="1:9" x14ac:dyDescent="0.25">
      <c r="A961">
        <v>960</v>
      </c>
      <c r="F961">
        <v>129.91631799999999</v>
      </c>
      <c r="G961">
        <v>7.5180530000000001</v>
      </c>
      <c r="H961">
        <v>131.86162999999999</v>
      </c>
      <c r="I961">
        <v>4.0705260000000001</v>
      </c>
    </row>
    <row r="962" spans="1:9" x14ac:dyDescent="0.25">
      <c r="A962">
        <v>961</v>
      </c>
      <c r="F962">
        <v>129.915524</v>
      </c>
      <c r="G962">
        <v>7.5421579999999997</v>
      </c>
      <c r="H962">
        <v>131.81199700000002</v>
      </c>
      <c r="I962">
        <v>4.0088419999999996</v>
      </c>
    </row>
    <row r="963" spans="1:9" x14ac:dyDescent="0.25">
      <c r="A963">
        <v>962</v>
      </c>
      <c r="F963">
        <v>130.01173900000001</v>
      </c>
      <c r="G963">
        <v>7.5166310000000003</v>
      </c>
      <c r="H963">
        <v>131.84531500000003</v>
      </c>
      <c r="I963">
        <v>3.9922629999999999</v>
      </c>
    </row>
    <row r="964" spans="1:9" x14ac:dyDescent="0.25">
      <c r="A964">
        <v>963</v>
      </c>
      <c r="F964">
        <v>130.09447599999999</v>
      </c>
      <c r="G964">
        <v>7.5182099999999998</v>
      </c>
      <c r="H964">
        <v>131.80678599999999</v>
      </c>
      <c r="I964">
        <v>3.9738950000000002</v>
      </c>
    </row>
    <row r="965" spans="1:9" x14ac:dyDescent="0.25">
      <c r="A965">
        <v>964</v>
      </c>
      <c r="F965">
        <v>129.91620699999999</v>
      </c>
      <c r="G965">
        <v>7.5751049999999998</v>
      </c>
      <c r="H965">
        <v>131.86110400000001</v>
      </c>
      <c r="I965">
        <v>3.9548420000000002</v>
      </c>
    </row>
    <row r="966" spans="1:9" x14ac:dyDescent="0.25">
      <c r="A966">
        <v>965</v>
      </c>
      <c r="H966">
        <v>131.90331400000002</v>
      </c>
      <c r="I966">
        <v>3.9988419999999998</v>
      </c>
    </row>
    <row r="967" spans="1:9" x14ac:dyDescent="0.25">
      <c r="A967">
        <v>966</v>
      </c>
      <c r="B967">
        <v>155.95920799999999</v>
      </c>
      <c r="C967">
        <v>7.9995789999999998</v>
      </c>
      <c r="H967">
        <v>131.86162999999999</v>
      </c>
      <c r="I967">
        <v>4.0705260000000001</v>
      </c>
    </row>
    <row r="968" spans="1:9" x14ac:dyDescent="0.25">
      <c r="A968">
        <v>967</v>
      </c>
      <c r="B968">
        <v>155.91962799999999</v>
      </c>
      <c r="C968">
        <v>8.0549999999999997</v>
      </c>
    </row>
    <row r="969" spans="1:9" x14ac:dyDescent="0.25">
      <c r="A969">
        <v>968</v>
      </c>
      <c r="B969">
        <v>155.935734</v>
      </c>
      <c r="C969">
        <v>8.0600529999999999</v>
      </c>
    </row>
    <row r="970" spans="1:9" x14ac:dyDescent="0.25">
      <c r="A970">
        <v>969</v>
      </c>
      <c r="B970">
        <v>155.89110199999999</v>
      </c>
      <c r="C970">
        <v>8.0603689999999997</v>
      </c>
    </row>
    <row r="971" spans="1:9" x14ac:dyDescent="0.25">
      <c r="A971">
        <v>970</v>
      </c>
      <c r="B971">
        <v>155.93047100000001</v>
      </c>
      <c r="C971">
        <v>8.0696320000000004</v>
      </c>
      <c r="D971">
        <v>160.39689099999998</v>
      </c>
      <c r="E971">
        <v>5.7787369999999996</v>
      </c>
    </row>
    <row r="972" spans="1:9" x14ac:dyDescent="0.25">
      <c r="A972">
        <v>971</v>
      </c>
      <c r="B972">
        <v>155.95420799999999</v>
      </c>
      <c r="C972">
        <v>8.0691579999999998</v>
      </c>
      <c r="D972">
        <v>160.40083899999999</v>
      </c>
      <c r="E972">
        <v>5.8390000000000004</v>
      </c>
    </row>
    <row r="973" spans="1:9" x14ac:dyDescent="0.25">
      <c r="A973">
        <v>972</v>
      </c>
      <c r="B973">
        <v>155.839733</v>
      </c>
      <c r="C973">
        <v>8.0237370000000006</v>
      </c>
      <c r="D973">
        <v>160.42947000000001</v>
      </c>
      <c r="E973">
        <v>5.7724209999999996</v>
      </c>
    </row>
    <row r="974" spans="1:9" x14ac:dyDescent="0.25">
      <c r="A974">
        <v>973</v>
      </c>
      <c r="B974">
        <v>155.96205</v>
      </c>
      <c r="C974">
        <v>7.9922110000000002</v>
      </c>
      <c r="D974">
        <v>160.40873400000001</v>
      </c>
      <c r="E974">
        <v>5.7377370000000001</v>
      </c>
    </row>
    <row r="975" spans="1:9" x14ac:dyDescent="0.25">
      <c r="A975">
        <v>974</v>
      </c>
      <c r="D975">
        <v>160.395365</v>
      </c>
      <c r="E975">
        <v>5.7455790000000002</v>
      </c>
    </row>
    <row r="976" spans="1:9" x14ac:dyDescent="0.25">
      <c r="A976">
        <v>975</v>
      </c>
      <c r="D976">
        <v>160.41262799999998</v>
      </c>
      <c r="E976">
        <v>5.7438950000000002</v>
      </c>
    </row>
    <row r="977" spans="1:9" x14ac:dyDescent="0.25">
      <c r="A977">
        <v>976</v>
      </c>
      <c r="D977">
        <v>160.420365</v>
      </c>
      <c r="E977">
        <v>5.7799469999999999</v>
      </c>
    </row>
    <row r="978" spans="1:9" x14ac:dyDescent="0.25">
      <c r="A978">
        <v>977</v>
      </c>
      <c r="D978">
        <v>160.39689099999998</v>
      </c>
      <c r="E978">
        <v>5.7787369999999996</v>
      </c>
    </row>
    <row r="979" spans="1:9" x14ac:dyDescent="0.25">
      <c r="A979">
        <v>978</v>
      </c>
      <c r="F979">
        <v>159.92462899999998</v>
      </c>
      <c r="G979">
        <v>8.3190000000000008</v>
      </c>
    </row>
    <row r="980" spans="1:9" x14ac:dyDescent="0.25">
      <c r="A980">
        <v>979</v>
      </c>
      <c r="F980">
        <v>159.92462899999998</v>
      </c>
      <c r="G980">
        <v>8.3190000000000008</v>
      </c>
      <c r="H980">
        <v>161.482891</v>
      </c>
      <c r="I980">
        <v>4.9181049999999997</v>
      </c>
    </row>
    <row r="981" spans="1:9" x14ac:dyDescent="0.25">
      <c r="A981">
        <v>980</v>
      </c>
      <c r="F981">
        <v>159.92462899999998</v>
      </c>
      <c r="G981">
        <v>8.3190000000000008</v>
      </c>
      <c r="H981">
        <v>161.42352299999999</v>
      </c>
      <c r="I981">
        <v>4.9757369999999996</v>
      </c>
    </row>
    <row r="982" spans="1:9" x14ac:dyDescent="0.25">
      <c r="A982">
        <v>981</v>
      </c>
      <c r="F982">
        <v>159.92462899999998</v>
      </c>
      <c r="G982">
        <v>8.3190000000000008</v>
      </c>
      <c r="H982">
        <v>161.44910199999998</v>
      </c>
      <c r="I982">
        <v>5.0044740000000001</v>
      </c>
    </row>
    <row r="983" spans="1:9" x14ac:dyDescent="0.25">
      <c r="A983">
        <v>982</v>
      </c>
      <c r="F983">
        <v>159.92462899999998</v>
      </c>
      <c r="G983">
        <v>8.3190000000000008</v>
      </c>
      <c r="H983">
        <v>161.54652300000001</v>
      </c>
      <c r="I983">
        <v>4.9637370000000001</v>
      </c>
    </row>
    <row r="984" spans="1:9" x14ac:dyDescent="0.25">
      <c r="A984">
        <v>983</v>
      </c>
      <c r="F984">
        <v>159.92462899999998</v>
      </c>
      <c r="G984">
        <v>8.3190000000000008</v>
      </c>
      <c r="H984">
        <v>161.50831299999999</v>
      </c>
      <c r="I984">
        <v>4.9660529999999996</v>
      </c>
    </row>
    <row r="985" spans="1:9" x14ac:dyDescent="0.25">
      <c r="A985">
        <v>984</v>
      </c>
      <c r="F985">
        <v>159.92462899999998</v>
      </c>
      <c r="G985">
        <v>8.3190000000000008</v>
      </c>
      <c r="H985">
        <v>161.46904899999998</v>
      </c>
      <c r="I985">
        <v>4.999053</v>
      </c>
    </row>
    <row r="986" spans="1:9" x14ac:dyDescent="0.25">
      <c r="A986">
        <v>985</v>
      </c>
      <c r="F986">
        <v>159.92462899999998</v>
      </c>
      <c r="G986">
        <v>8.3190000000000008</v>
      </c>
      <c r="H986">
        <v>161.47715399999998</v>
      </c>
      <c r="I986">
        <v>4.9624740000000003</v>
      </c>
    </row>
    <row r="987" spans="1:9" x14ac:dyDescent="0.25">
      <c r="A987">
        <v>986</v>
      </c>
      <c r="B987">
        <v>178.360153</v>
      </c>
      <c r="C987">
        <v>6.5505259999999996</v>
      </c>
      <c r="H987">
        <v>161.482891</v>
      </c>
      <c r="I987">
        <v>4.9181049999999997</v>
      </c>
    </row>
    <row r="988" spans="1:9" x14ac:dyDescent="0.25">
      <c r="A988">
        <v>987</v>
      </c>
      <c r="B988">
        <v>178.34241900000001</v>
      </c>
      <c r="C988">
        <v>6.5796840000000003</v>
      </c>
      <c r="H988">
        <v>161.482891</v>
      </c>
      <c r="I988">
        <v>4.9181049999999997</v>
      </c>
    </row>
    <row r="989" spans="1:9" x14ac:dyDescent="0.25">
      <c r="A989">
        <v>988</v>
      </c>
      <c r="B989">
        <v>178.340575</v>
      </c>
      <c r="C989">
        <v>6.6136850000000003</v>
      </c>
    </row>
    <row r="990" spans="1:9" x14ac:dyDescent="0.25">
      <c r="A990">
        <v>989</v>
      </c>
      <c r="B990">
        <v>178.33820800000001</v>
      </c>
      <c r="C990">
        <v>6.6103160000000001</v>
      </c>
    </row>
    <row r="991" spans="1:9" x14ac:dyDescent="0.25">
      <c r="A991">
        <v>990</v>
      </c>
      <c r="B991">
        <v>178.32525900000002</v>
      </c>
      <c r="C991">
        <v>6.6055789999999996</v>
      </c>
    </row>
    <row r="992" spans="1:9" x14ac:dyDescent="0.25">
      <c r="A992">
        <v>991</v>
      </c>
      <c r="B992">
        <v>178.329733</v>
      </c>
      <c r="C992">
        <v>6.5837899999999996</v>
      </c>
      <c r="D992">
        <v>184.943468</v>
      </c>
      <c r="E992">
        <v>4.1007369999999996</v>
      </c>
    </row>
    <row r="993" spans="1:9" x14ac:dyDescent="0.25">
      <c r="A993">
        <v>992</v>
      </c>
      <c r="B993">
        <v>178.39436599999999</v>
      </c>
      <c r="C993">
        <v>6.6118420000000002</v>
      </c>
      <c r="D993">
        <v>184.88662600000001</v>
      </c>
      <c r="E993">
        <v>4.184158</v>
      </c>
    </row>
    <row r="994" spans="1:9" x14ac:dyDescent="0.25">
      <c r="A994">
        <v>993</v>
      </c>
      <c r="B994">
        <v>178.36088999999998</v>
      </c>
      <c r="C994">
        <v>6.5138420000000004</v>
      </c>
      <c r="D994">
        <v>184.95183800000001</v>
      </c>
      <c r="E994">
        <v>4.1351579999999997</v>
      </c>
    </row>
    <row r="995" spans="1:9" x14ac:dyDescent="0.25">
      <c r="A995">
        <v>994</v>
      </c>
      <c r="D995">
        <v>184.92152200000001</v>
      </c>
      <c r="E995">
        <v>4.1623159999999997</v>
      </c>
    </row>
    <row r="996" spans="1:9" x14ac:dyDescent="0.25">
      <c r="A996">
        <v>995</v>
      </c>
      <c r="D996">
        <v>184.94199600000002</v>
      </c>
      <c r="E996">
        <v>4.2015789999999997</v>
      </c>
    </row>
    <row r="997" spans="1:9" x14ac:dyDescent="0.25">
      <c r="A997">
        <v>996</v>
      </c>
      <c r="D997">
        <v>184.85783599999999</v>
      </c>
      <c r="E997">
        <v>4.1881579999999996</v>
      </c>
    </row>
    <row r="998" spans="1:9" x14ac:dyDescent="0.25">
      <c r="A998">
        <v>997</v>
      </c>
      <c r="D998">
        <v>184.943468</v>
      </c>
      <c r="E998">
        <v>4.1007369999999996</v>
      </c>
    </row>
    <row r="999" spans="1:9" x14ac:dyDescent="0.25">
      <c r="A999">
        <v>998</v>
      </c>
    </row>
    <row r="1000" spans="1:9" x14ac:dyDescent="0.25">
      <c r="A1000">
        <v>999</v>
      </c>
      <c r="F1000">
        <v>185.69662700000001</v>
      </c>
      <c r="G1000">
        <v>6.8318950000000003</v>
      </c>
    </row>
    <row r="1001" spans="1:9" x14ac:dyDescent="0.25">
      <c r="A1001">
        <v>1000</v>
      </c>
      <c r="F1001">
        <v>185.686049</v>
      </c>
      <c r="G1001">
        <v>6.7976320000000001</v>
      </c>
      <c r="H1001">
        <v>186.83341799999999</v>
      </c>
      <c r="I1001">
        <v>3.4553159999999998</v>
      </c>
    </row>
    <row r="1002" spans="1:9" x14ac:dyDescent="0.25">
      <c r="A1002">
        <v>1001</v>
      </c>
      <c r="F1002">
        <v>185.68731099999999</v>
      </c>
      <c r="G1002">
        <v>6.8438939999999997</v>
      </c>
      <c r="H1002">
        <v>186.853522</v>
      </c>
      <c r="I1002">
        <v>3.3849999999999998</v>
      </c>
    </row>
    <row r="1003" spans="1:9" x14ac:dyDescent="0.25">
      <c r="A1003">
        <v>1002</v>
      </c>
      <c r="F1003">
        <v>185.714629</v>
      </c>
      <c r="G1003">
        <v>6.8578419999999998</v>
      </c>
      <c r="H1003">
        <v>186.81389100000001</v>
      </c>
      <c r="I1003">
        <v>3.4024209999999999</v>
      </c>
    </row>
    <row r="1004" spans="1:9" x14ac:dyDescent="0.25">
      <c r="A1004">
        <v>1003</v>
      </c>
      <c r="F1004">
        <v>185.72447</v>
      </c>
      <c r="G1004">
        <v>6.8497370000000002</v>
      </c>
      <c r="H1004">
        <v>186.87325899999999</v>
      </c>
      <c r="I1004">
        <v>3.396579</v>
      </c>
    </row>
    <row r="1005" spans="1:9" x14ac:dyDescent="0.25">
      <c r="A1005">
        <v>1004</v>
      </c>
      <c r="F1005">
        <v>185.678416</v>
      </c>
      <c r="G1005">
        <v>6.871632</v>
      </c>
      <c r="H1005">
        <v>186.86141800000001</v>
      </c>
      <c r="I1005">
        <v>3.3957890000000002</v>
      </c>
    </row>
    <row r="1006" spans="1:9" x14ac:dyDescent="0.25">
      <c r="A1006">
        <v>1005</v>
      </c>
      <c r="F1006">
        <v>185.679472</v>
      </c>
      <c r="G1006">
        <v>6.8529470000000003</v>
      </c>
      <c r="H1006">
        <v>186.88262800000001</v>
      </c>
      <c r="I1006">
        <v>3.410053</v>
      </c>
    </row>
    <row r="1007" spans="1:9" x14ac:dyDescent="0.25">
      <c r="A1007">
        <v>1006</v>
      </c>
      <c r="B1007">
        <v>204.24967800000002</v>
      </c>
      <c r="C1007">
        <v>5.4889469999999996</v>
      </c>
      <c r="F1007">
        <v>185.69662700000001</v>
      </c>
      <c r="G1007">
        <v>6.8318950000000003</v>
      </c>
      <c r="H1007">
        <v>186.854994</v>
      </c>
      <c r="I1007">
        <v>3.4466839999999999</v>
      </c>
    </row>
    <row r="1008" spans="1:9" x14ac:dyDescent="0.25">
      <c r="A1008">
        <v>1007</v>
      </c>
      <c r="B1008">
        <v>204.27767800000001</v>
      </c>
      <c r="C1008">
        <v>5.4782099999999998</v>
      </c>
      <c r="F1008">
        <v>185.69662700000001</v>
      </c>
      <c r="G1008">
        <v>6.8318950000000003</v>
      </c>
      <c r="H1008">
        <v>186.895521</v>
      </c>
      <c r="I1008">
        <v>3.4514209999999999</v>
      </c>
    </row>
    <row r="1009" spans="1:9" x14ac:dyDescent="0.25">
      <c r="A1009">
        <v>1008</v>
      </c>
      <c r="B1009">
        <v>204.270735</v>
      </c>
      <c r="C1009">
        <v>5.4698419999999999</v>
      </c>
      <c r="H1009">
        <v>186.83341799999999</v>
      </c>
      <c r="I1009">
        <v>3.4553159999999998</v>
      </c>
    </row>
    <row r="1010" spans="1:9" x14ac:dyDescent="0.25">
      <c r="A1010">
        <v>1009</v>
      </c>
      <c r="B1010">
        <v>204.27157399999999</v>
      </c>
      <c r="C1010">
        <v>5.4630520000000002</v>
      </c>
    </row>
    <row r="1011" spans="1:9" x14ac:dyDescent="0.25">
      <c r="A1011">
        <v>1010</v>
      </c>
      <c r="B1011">
        <v>204.30468200000001</v>
      </c>
      <c r="C1011">
        <v>5.4716839999999998</v>
      </c>
    </row>
    <row r="1012" spans="1:9" x14ac:dyDescent="0.25">
      <c r="A1012">
        <v>1011</v>
      </c>
      <c r="B1012">
        <v>204.32168000000001</v>
      </c>
      <c r="C1012">
        <v>5.4821049999999998</v>
      </c>
    </row>
    <row r="1013" spans="1:9" x14ac:dyDescent="0.25">
      <c r="A1013">
        <v>1012</v>
      </c>
      <c r="B1013">
        <v>204.30747099999999</v>
      </c>
      <c r="C1013">
        <v>5.4562629999999999</v>
      </c>
      <c r="D1013">
        <v>211.03288900000001</v>
      </c>
      <c r="E1013">
        <v>4.0256309999999997</v>
      </c>
    </row>
    <row r="1014" spans="1:9" x14ac:dyDescent="0.25">
      <c r="A1014">
        <v>1013</v>
      </c>
      <c r="B1014">
        <v>204.24967800000002</v>
      </c>
      <c r="C1014">
        <v>5.4889469999999996</v>
      </c>
      <c r="D1014">
        <v>211.129786</v>
      </c>
      <c r="E1014">
        <v>4.0958420000000002</v>
      </c>
    </row>
    <row r="1015" spans="1:9" x14ac:dyDescent="0.25">
      <c r="A1015">
        <v>1014</v>
      </c>
      <c r="B1015">
        <v>204.24967800000002</v>
      </c>
      <c r="C1015">
        <v>5.4889469999999996</v>
      </c>
      <c r="D1015">
        <v>211.06752599999999</v>
      </c>
      <c r="E1015">
        <v>4.0544209999999996</v>
      </c>
    </row>
    <row r="1016" spans="1:9" x14ac:dyDescent="0.25">
      <c r="A1016">
        <v>1015</v>
      </c>
      <c r="D1016">
        <v>211.0521</v>
      </c>
      <c r="E1016">
        <v>4.0405259999999998</v>
      </c>
    </row>
    <row r="1017" spans="1:9" x14ac:dyDescent="0.25">
      <c r="A1017">
        <v>1016</v>
      </c>
      <c r="D1017">
        <v>210.999945</v>
      </c>
      <c r="E1017">
        <v>4.0134740000000004</v>
      </c>
    </row>
    <row r="1018" spans="1:9" x14ac:dyDescent="0.25">
      <c r="A1018">
        <v>1017</v>
      </c>
      <c r="D1018">
        <v>211.03967900000001</v>
      </c>
      <c r="E1018">
        <v>4.0004210000000002</v>
      </c>
    </row>
    <row r="1019" spans="1:9" x14ac:dyDescent="0.25">
      <c r="A1019">
        <v>1018</v>
      </c>
      <c r="D1019">
        <v>210.99583699999999</v>
      </c>
      <c r="E1019">
        <v>4.0205789999999997</v>
      </c>
    </row>
    <row r="1020" spans="1:9" x14ac:dyDescent="0.25">
      <c r="A1020">
        <v>1019</v>
      </c>
      <c r="D1020">
        <v>211.03288900000001</v>
      </c>
      <c r="E1020">
        <v>4.0256309999999997</v>
      </c>
    </row>
    <row r="1021" spans="1:9" x14ac:dyDescent="0.25">
      <c r="A1021">
        <v>1020</v>
      </c>
      <c r="F1021">
        <v>209.806364</v>
      </c>
      <c r="G1021">
        <v>6.4861579999999996</v>
      </c>
    </row>
    <row r="1022" spans="1:9" x14ac:dyDescent="0.25">
      <c r="A1022">
        <v>1021</v>
      </c>
      <c r="F1022">
        <v>209.806364</v>
      </c>
      <c r="G1022">
        <v>6.4861579999999996</v>
      </c>
      <c r="H1022">
        <v>212.84972099999999</v>
      </c>
      <c r="I1022">
        <v>3.203033</v>
      </c>
    </row>
    <row r="1023" spans="1:9" x14ac:dyDescent="0.25">
      <c r="A1023">
        <v>1022</v>
      </c>
      <c r="F1023">
        <v>209.806364</v>
      </c>
      <c r="G1023">
        <v>6.4861579999999996</v>
      </c>
      <c r="H1023">
        <v>212.84972099999999</v>
      </c>
      <c r="I1023">
        <v>3.203033</v>
      </c>
    </row>
    <row r="1024" spans="1:9" x14ac:dyDescent="0.25">
      <c r="A1024">
        <v>1023</v>
      </c>
      <c r="F1024">
        <v>209.806364</v>
      </c>
      <c r="G1024">
        <v>6.4861579999999996</v>
      </c>
      <c r="H1024">
        <v>212.84972099999999</v>
      </c>
      <c r="I1024">
        <v>3.203033</v>
      </c>
    </row>
    <row r="1025" spans="1:9" x14ac:dyDescent="0.25">
      <c r="A1025">
        <v>1024</v>
      </c>
      <c r="F1025">
        <v>209.806364</v>
      </c>
      <c r="G1025">
        <v>6.4861579999999996</v>
      </c>
      <c r="H1025">
        <v>212.84972099999999</v>
      </c>
      <c r="I1025">
        <v>3.203033</v>
      </c>
    </row>
    <row r="1026" spans="1:9" x14ac:dyDescent="0.25">
      <c r="A1026">
        <v>1025</v>
      </c>
      <c r="F1026">
        <v>209.806364</v>
      </c>
      <c r="G1026">
        <v>6.4861579999999996</v>
      </c>
      <c r="H1026">
        <v>212.84972099999999</v>
      </c>
      <c r="I1026">
        <v>3.203033</v>
      </c>
    </row>
    <row r="1027" spans="1:9" x14ac:dyDescent="0.25">
      <c r="A1027">
        <v>1026</v>
      </c>
      <c r="B1027">
        <v>225.32703000000001</v>
      </c>
      <c r="C1027">
        <v>5.8214139999999999</v>
      </c>
      <c r="F1027">
        <v>209.806364</v>
      </c>
      <c r="G1027">
        <v>6.4861579999999996</v>
      </c>
      <c r="H1027">
        <v>212.84972099999999</v>
      </c>
      <c r="I1027">
        <v>3.203033</v>
      </c>
    </row>
    <row r="1028" spans="1:9" x14ac:dyDescent="0.25">
      <c r="A1028">
        <v>1027</v>
      </c>
      <c r="B1028">
        <v>225.31197700000001</v>
      </c>
      <c r="C1028">
        <v>5.8018890000000001</v>
      </c>
      <c r="F1028">
        <v>209.806364</v>
      </c>
      <c r="G1028">
        <v>6.4861579999999996</v>
      </c>
      <c r="H1028">
        <v>212.84972099999999</v>
      </c>
      <c r="I1028">
        <v>3.203033</v>
      </c>
    </row>
    <row r="1029" spans="1:9" x14ac:dyDescent="0.25">
      <c r="A1029">
        <v>1028</v>
      </c>
      <c r="B1029">
        <v>225.33955499999999</v>
      </c>
      <c r="C1029">
        <v>5.8074149999999998</v>
      </c>
      <c r="F1029">
        <v>209.806364</v>
      </c>
      <c r="G1029">
        <v>6.4861579999999996</v>
      </c>
      <c r="H1029">
        <v>212.84972099999999</v>
      </c>
      <c r="I1029">
        <v>3.203033</v>
      </c>
    </row>
    <row r="1030" spans="1:9" x14ac:dyDescent="0.25">
      <c r="A1030">
        <v>1029</v>
      </c>
      <c r="B1030">
        <v>225.338503</v>
      </c>
      <c r="C1030">
        <v>5.7971000000000004</v>
      </c>
      <c r="H1030">
        <v>212.84972099999999</v>
      </c>
      <c r="I1030">
        <v>3.203033</v>
      </c>
    </row>
    <row r="1031" spans="1:9" x14ac:dyDescent="0.25">
      <c r="A1031">
        <v>1030</v>
      </c>
      <c r="B1031">
        <v>225.32850300000001</v>
      </c>
      <c r="C1031">
        <v>5.8067310000000001</v>
      </c>
      <c r="H1031">
        <v>212.84972099999999</v>
      </c>
      <c r="I1031">
        <v>3.203033</v>
      </c>
    </row>
    <row r="1032" spans="1:9" x14ac:dyDescent="0.25">
      <c r="A1032">
        <v>1031</v>
      </c>
      <c r="B1032">
        <v>225.32755499999999</v>
      </c>
      <c r="C1032">
        <v>5.788627</v>
      </c>
    </row>
    <row r="1033" spans="1:9" x14ac:dyDescent="0.25">
      <c r="A1033">
        <v>1032</v>
      </c>
      <c r="B1033">
        <v>225.319188</v>
      </c>
      <c r="C1033">
        <v>5.7974160000000001</v>
      </c>
    </row>
    <row r="1034" spans="1:9" x14ac:dyDescent="0.25">
      <c r="A1034">
        <v>1033</v>
      </c>
      <c r="B1034">
        <v>225.36986899999999</v>
      </c>
      <c r="C1034">
        <v>5.7559969999999998</v>
      </c>
    </row>
    <row r="1035" spans="1:9" x14ac:dyDescent="0.25">
      <c r="A1035">
        <v>1034</v>
      </c>
      <c r="B1035">
        <v>225.332819</v>
      </c>
      <c r="C1035">
        <v>5.7780490000000002</v>
      </c>
      <c r="D1035">
        <v>233.08744200000001</v>
      </c>
      <c r="E1035">
        <v>3.8733119999999999</v>
      </c>
    </row>
    <row r="1036" spans="1:9" x14ac:dyDescent="0.25">
      <c r="A1036">
        <v>1035</v>
      </c>
      <c r="B1036">
        <v>225.28266300000001</v>
      </c>
      <c r="C1036">
        <v>5.8252030000000001</v>
      </c>
      <c r="D1036">
        <v>233.105335</v>
      </c>
      <c r="E1036">
        <v>3.8452609999999998</v>
      </c>
    </row>
    <row r="1037" spans="1:9" x14ac:dyDescent="0.25">
      <c r="A1037">
        <v>1036</v>
      </c>
      <c r="D1037">
        <v>233.10054600000001</v>
      </c>
      <c r="E1037">
        <v>3.8293140000000001</v>
      </c>
    </row>
    <row r="1038" spans="1:9" x14ac:dyDescent="0.25">
      <c r="A1038">
        <v>1037</v>
      </c>
      <c r="D1038">
        <v>233.08565099999998</v>
      </c>
      <c r="E1038">
        <v>3.8233670000000002</v>
      </c>
    </row>
    <row r="1039" spans="1:9" x14ac:dyDescent="0.25">
      <c r="A1039">
        <v>1038</v>
      </c>
      <c r="D1039">
        <v>233.07381000000001</v>
      </c>
      <c r="E1039">
        <v>3.8238409999999998</v>
      </c>
    </row>
    <row r="1040" spans="1:9" x14ac:dyDescent="0.25">
      <c r="A1040">
        <v>1039</v>
      </c>
      <c r="D1040">
        <v>233.10012599999999</v>
      </c>
      <c r="E1040">
        <v>3.830524</v>
      </c>
    </row>
    <row r="1041" spans="1:9" x14ac:dyDescent="0.25">
      <c r="A1041">
        <v>1040</v>
      </c>
      <c r="D1041">
        <v>233.100019</v>
      </c>
      <c r="E1041">
        <v>3.830209</v>
      </c>
    </row>
    <row r="1042" spans="1:9" x14ac:dyDescent="0.25">
      <c r="A1042">
        <v>1041</v>
      </c>
      <c r="D1042">
        <v>233.106176</v>
      </c>
      <c r="E1042">
        <v>3.8697859999999999</v>
      </c>
    </row>
    <row r="1043" spans="1:9" x14ac:dyDescent="0.25">
      <c r="A1043">
        <v>1042</v>
      </c>
      <c r="D1043">
        <v>233.08744200000001</v>
      </c>
      <c r="E1043">
        <v>3.8733119999999999</v>
      </c>
      <c r="F1043">
        <v>230.45500699999999</v>
      </c>
      <c r="G1043">
        <v>5.742629</v>
      </c>
    </row>
    <row r="1044" spans="1:9" x14ac:dyDescent="0.25">
      <c r="A1044">
        <v>1043</v>
      </c>
      <c r="D1044">
        <v>233.08744200000001</v>
      </c>
      <c r="E1044">
        <v>3.8733119999999999</v>
      </c>
      <c r="F1044">
        <v>230.40195800000001</v>
      </c>
      <c r="G1044">
        <v>5.753787</v>
      </c>
    </row>
    <row r="1045" spans="1:9" x14ac:dyDescent="0.25">
      <c r="A1045">
        <v>1044</v>
      </c>
      <c r="F1045">
        <v>230.41706300000001</v>
      </c>
      <c r="G1045">
        <v>5.738893</v>
      </c>
    </row>
    <row r="1046" spans="1:9" x14ac:dyDescent="0.25">
      <c r="A1046">
        <v>1045</v>
      </c>
      <c r="F1046">
        <v>230.46206100000001</v>
      </c>
      <c r="G1046">
        <v>5.7331560000000001</v>
      </c>
      <c r="H1046">
        <v>233.86450400000001</v>
      </c>
      <c r="I1046">
        <v>2.4892310000000002</v>
      </c>
    </row>
    <row r="1047" spans="1:9" x14ac:dyDescent="0.25">
      <c r="A1047">
        <v>1046</v>
      </c>
      <c r="F1047">
        <v>230.47811100000001</v>
      </c>
      <c r="G1047">
        <v>5.7369979999999998</v>
      </c>
      <c r="H1047">
        <v>233.88213300000001</v>
      </c>
      <c r="I1047">
        <v>2.5045980000000001</v>
      </c>
    </row>
    <row r="1048" spans="1:9" x14ac:dyDescent="0.25">
      <c r="A1048">
        <v>1047</v>
      </c>
      <c r="F1048">
        <v>230.49484799999999</v>
      </c>
      <c r="G1048">
        <v>5.7243139999999997</v>
      </c>
      <c r="H1048">
        <v>233.864136</v>
      </c>
      <c r="I1048">
        <v>2.51065</v>
      </c>
    </row>
    <row r="1049" spans="1:9" x14ac:dyDescent="0.25">
      <c r="A1049">
        <v>1048</v>
      </c>
      <c r="B1049">
        <v>248.06013899999999</v>
      </c>
      <c r="C1049">
        <v>5.0716140000000003</v>
      </c>
      <c r="F1049">
        <v>230.53610800000001</v>
      </c>
      <c r="G1049">
        <v>5.7152620000000001</v>
      </c>
      <c r="H1049">
        <v>233.88245000000001</v>
      </c>
      <c r="I1049">
        <v>2.4884940000000002</v>
      </c>
    </row>
    <row r="1050" spans="1:9" x14ac:dyDescent="0.25">
      <c r="A1050">
        <v>1049</v>
      </c>
      <c r="B1050">
        <v>248.074241</v>
      </c>
      <c r="C1050">
        <v>5.0005649999999999</v>
      </c>
      <c r="F1050">
        <v>230.567476</v>
      </c>
      <c r="G1050">
        <v>5.6141100000000002</v>
      </c>
      <c r="H1050">
        <v>233.88539700000001</v>
      </c>
      <c r="I1050">
        <v>2.4572850000000002</v>
      </c>
    </row>
    <row r="1051" spans="1:9" x14ac:dyDescent="0.25">
      <c r="A1051">
        <v>1050</v>
      </c>
      <c r="B1051">
        <v>248.078609</v>
      </c>
      <c r="C1051">
        <v>5.0635089999999998</v>
      </c>
      <c r="F1051">
        <v>230.45500699999999</v>
      </c>
      <c r="G1051">
        <v>5.742629</v>
      </c>
      <c r="H1051">
        <v>233.97370899999999</v>
      </c>
      <c r="I1051">
        <v>2.455864</v>
      </c>
    </row>
    <row r="1052" spans="1:9" x14ac:dyDescent="0.25">
      <c r="A1052">
        <v>1051</v>
      </c>
      <c r="B1052">
        <v>248.075661</v>
      </c>
      <c r="C1052">
        <v>5.0587200000000001</v>
      </c>
      <c r="F1052">
        <v>230.45500699999999</v>
      </c>
      <c r="G1052">
        <v>5.742629</v>
      </c>
      <c r="H1052">
        <v>233.96802500000001</v>
      </c>
      <c r="I1052">
        <v>2.466653</v>
      </c>
    </row>
    <row r="1053" spans="1:9" x14ac:dyDescent="0.25">
      <c r="A1053">
        <v>1052</v>
      </c>
      <c r="B1053">
        <v>248.036979</v>
      </c>
      <c r="C1053">
        <v>5.0109849999999998</v>
      </c>
      <c r="H1053">
        <v>233.86450400000001</v>
      </c>
      <c r="I1053">
        <v>2.4892310000000002</v>
      </c>
    </row>
    <row r="1054" spans="1:9" x14ac:dyDescent="0.25">
      <c r="A1054">
        <v>1053</v>
      </c>
      <c r="B1054">
        <v>247.998615</v>
      </c>
      <c r="C1054">
        <v>5.0634560000000004</v>
      </c>
      <c r="H1054">
        <v>233.86450400000001</v>
      </c>
      <c r="I1054">
        <v>2.4892310000000002</v>
      </c>
    </row>
    <row r="1055" spans="1:9" x14ac:dyDescent="0.25">
      <c r="A1055">
        <v>1054</v>
      </c>
      <c r="B1055">
        <v>247.992088</v>
      </c>
      <c r="C1055">
        <v>5.0366689999999998</v>
      </c>
      <c r="H1055">
        <v>233.86450400000001</v>
      </c>
      <c r="I1055">
        <v>2.4892310000000002</v>
      </c>
    </row>
    <row r="1056" spans="1:9" x14ac:dyDescent="0.25">
      <c r="A1056">
        <v>1055</v>
      </c>
      <c r="B1056">
        <v>248.020195</v>
      </c>
      <c r="C1056">
        <v>5.0367740000000003</v>
      </c>
      <c r="H1056">
        <v>233.86450400000001</v>
      </c>
      <c r="I1056">
        <v>2.4892310000000002</v>
      </c>
    </row>
    <row r="1057" spans="1:9" x14ac:dyDescent="0.25">
      <c r="A1057">
        <v>1056</v>
      </c>
      <c r="B1057">
        <v>248.005405</v>
      </c>
      <c r="C1057">
        <v>5.0546150000000001</v>
      </c>
      <c r="H1057">
        <v>233.86450400000001</v>
      </c>
      <c r="I1057">
        <v>2.4892310000000002</v>
      </c>
    </row>
    <row r="1058" spans="1:9" x14ac:dyDescent="0.25">
      <c r="A1058">
        <v>1057</v>
      </c>
      <c r="B1058">
        <v>248.01345800000001</v>
      </c>
      <c r="C1058">
        <v>5.0254060000000003</v>
      </c>
      <c r="H1058">
        <v>233.86450400000001</v>
      </c>
      <c r="I1058">
        <v>2.4892310000000002</v>
      </c>
    </row>
    <row r="1059" spans="1:9" x14ac:dyDescent="0.25">
      <c r="A1059">
        <v>1058</v>
      </c>
      <c r="B1059">
        <v>248.044769</v>
      </c>
      <c r="C1059">
        <v>5.038405</v>
      </c>
      <c r="D1059">
        <v>256.92022700000001</v>
      </c>
      <c r="E1059">
        <v>3.047358</v>
      </c>
      <c r="H1059">
        <v>233.86450400000001</v>
      </c>
      <c r="I1059">
        <v>2.4892310000000002</v>
      </c>
    </row>
    <row r="1060" spans="1:9" x14ac:dyDescent="0.25">
      <c r="A1060">
        <v>1059</v>
      </c>
      <c r="B1060">
        <v>248.12634299999999</v>
      </c>
      <c r="C1060">
        <v>5.0345110000000002</v>
      </c>
      <c r="D1060">
        <v>256.91875099999999</v>
      </c>
      <c r="E1060">
        <v>3.0182540000000002</v>
      </c>
    </row>
    <row r="1061" spans="1:9" x14ac:dyDescent="0.25">
      <c r="A1061">
        <v>1060</v>
      </c>
      <c r="B1061">
        <v>248.06013899999999</v>
      </c>
      <c r="C1061">
        <v>5.0716140000000003</v>
      </c>
      <c r="D1061">
        <v>256.89733100000001</v>
      </c>
      <c r="E1061">
        <v>2.9909919999999999</v>
      </c>
    </row>
    <row r="1062" spans="1:9" x14ac:dyDescent="0.25">
      <c r="A1062">
        <v>1061</v>
      </c>
      <c r="D1062">
        <v>256.87828000000002</v>
      </c>
      <c r="E1062">
        <v>2.9638360000000001</v>
      </c>
    </row>
    <row r="1063" spans="1:9" x14ac:dyDescent="0.25">
      <c r="A1063">
        <v>1062</v>
      </c>
      <c r="D1063">
        <v>256.84333400000003</v>
      </c>
      <c r="E1063">
        <v>2.9617309999999999</v>
      </c>
    </row>
    <row r="1064" spans="1:9" x14ac:dyDescent="0.25">
      <c r="A1064">
        <v>1063</v>
      </c>
      <c r="D1064">
        <v>256.86017600000002</v>
      </c>
      <c r="E1064">
        <v>2.9623620000000002</v>
      </c>
    </row>
    <row r="1065" spans="1:9" x14ac:dyDescent="0.25">
      <c r="A1065">
        <v>1064</v>
      </c>
      <c r="D1065">
        <v>256.89307000000002</v>
      </c>
      <c r="E1065">
        <v>2.9498359999999999</v>
      </c>
    </row>
    <row r="1066" spans="1:9" x14ac:dyDescent="0.25">
      <c r="A1066">
        <v>1065</v>
      </c>
      <c r="D1066">
        <v>256.895016</v>
      </c>
      <c r="E1066">
        <v>2.973204</v>
      </c>
      <c r="F1066">
        <v>249.37117000000001</v>
      </c>
      <c r="G1066">
        <v>5.5157999999999996</v>
      </c>
    </row>
    <row r="1067" spans="1:9" x14ac:dyDescent="0.25">
      <c r="A1067">
        <v>1066</v>
      </c>
      <c r="D1067">
        <v>256.86775599999999</v>
      </c>
      <c r="E1067">
        <v>2.9880450000000001</v>
      </c>
      <c r="F1067">
        <v>249.37117000000001</v>
      </c>
      <c r="G1067">
        <v>5.5157999999999996</v>
      </c>
    </row>
    <row r="1068" spans="1:9" x14ac:dyDescent="0.25">
      <c r="A1068">
        <v>1067</v>
      </c>
      <c r="D1068">
        <v>256.86527999999998</v>
      </c>
      <c r="E1068">
        <v>2.986151</v>
      </c>
      <c r="F1068">
        <v>249.37117000000001</v>
      </c>
      <c r="G1068">
        <v>5.5157999999999996</v>
      </c>
    </row>
    <row r="1069" spans="1:9" x14ac:dyDescent="0.25">
      <c r="A1069">
        <v>1068</v>
      </c>
      <c r="D1069">
        <v>256.819389</v>
      </c>
      <c r="E1069">
        <v>2.971625</v>
      </c>
      <c r="F1069">
        <v>249.37117000000001</v>
      </c>
      <c r="G1069">
        <v>5.5157999999999996</v>
      </c>
    </row>
    <row r="1070" spans="1:9" x14ac:dyDescent="0.25">
      <c r="A1070">
        <v>1069</v>
      </c>
      <c r="D1070">
        <v>256.87090999999998</v>
      </c>
      <c r="E1070">
        <v>2.9752040000000002</v>
      </c>
      <c r="F1070">
        <v>249.37117000000001</v>
      </c>
      <c r="G1070">
        <v>5.5157999999999996</v>
      </c>
    </row>
    <row r="1071" spans="1:9" x14ac:dyDescent="0.25">
      <c r="A1071">
        <v>1070</v>
      </c>
      <c r="D1071">
        <v>256.85127999999997</v>
      </c>
      <c r="E1071">
        <v>2.9984660000000001</v>
      </c>
      <c r="F1071">
        <v>249.37117000000001</v>
      </c>
      <c r="G1071">
        <v>5.5157999999999996</v>
      </c>
    </row>
    <row r="1072" spans="1:9" x14ac:dyDescent="0.25">
      <c r="A1072">
        <v>1071</v>
      </c>
      <c r="D1072">
        <v>256.92022700000001</v>
      </c>
      <c r="E1072">
        <v>3.047358</v>
      </c>
      <c r="F1072">
        <v>249.37117000000001</v>
      </c>
      <c r="G1072">
        <v>5.5157999999999996</v>
      </c>
    </row>
    <row r="1073" spans="1:11" x14ac:dyDescent="0.25">
      <c r="A1073">
        <v>1072</v>
      </c>
      <c r="D1073">
        <v>256.92022700000001</v>
      </c>
      <c r="E1073">
        <v>3.047358</v>
      </c>
      <c r="F1073">
        <v>249.37117000000001</v>
      </c>
      <c r="G1073">
        <v>5.5157999999999996</v>
      </c>
      <c r="H1073">
        <v>254.63503600000001</v>
      </c>
      <c r="I1073">
        <v>2.318082</v>
      </c>
    </row>
    <row r="1074" spans="1:11" x14ac:dyDescent="0.25">
      <c r="A1074">
        <v>1073</v>
      </c>
      <c r="F1074">
        <v>249.37117000000001</v>
      </c>
      <c r="G1074">
        <v>5.5157999999999996</v>
      </c>
      <c r="H1074">
        <v>254.668823</v>
      </c>
      <c r="I1074">
        <v>2.3575539999999999</v>
      </c>
    </row>
    <row r="1075" spans="1:11" x14ac:dyDescent="0.25">
      <c r="A1075">
        <v>1074</v>
      </c>
      <c r="F1075">
        <v>249.37117000000001</v>
      </c>
      <c r="G1075">
        <v>5.5157999999999996</v>
      </c>
      <c r="H1075">
        <v>254.64424500000001</v>
      </c>
      <c r="I1075">
        <v>2.3282389999999999</v>
      </c>
    </row>
    <row r="1076" spans="1:11" x14ac:dyDescent="0.25">
      <c r="A1076">
        <v>1075</v>
      </c>
      <c r="F1076">
        <v>249.37117000000001</v>
      </c>
      <c r="G1076">
        <v>5.5157999999999996</v>
      </c>
      <c r="H1076">
        <v>254.64198300000001</v>
      </c>
      <c r="I1076">
        <v>2.3377650000000001</v>
      </c>
    </row>
    <row r="1077" spans="1:11" x14ac:dyDescent="0.25">
      <c r="A1077">
        <v>1076</v>
      </c>
      <c r="B1077">
        <v>268.44116600000001</v>
      </c>
      <c r="C1077">
        <v>5.2515520000000002</v>
      </c>
      <c r="F1077">
        <v>249.37117000000001</v>
      </c>
      <c r="G1077">
        <v>5.5157999999999996</v>
      </c>
      <c r="H1077">
        <v>254.63467</v>
      </c>
      <c r="I1077">
        <v>2.327976</v>
      </c>
    </row>
    <row r="1078" spans="1:11" x14ac:dyDescent="0.25">
      <c r="A1078">
        <v>1077</v>
      </c>
      <c r="B1078">
        <v>268.48216600000001</v>
      </c>
      <c r="C1078">
        <v>5.2702869999999997</v>
      </c>
      <c r="F1078">
        <v>249.37117000000001</v>
      </c>
      <c r="G1078">
        <v>5.5157999999999996</v>
      </c>
      <c r="H1078">
        <v>254.60766999999998</v>
      </c>
      <c r="I1078">
        <v>2.304557</v>
      </c>
    </row>
    <row r="1079" spans="1:11" x14ac:dyDescent="0.25">
      <c r="A1079">
        <v>1078</v>
      </c>
      <c r="B1079">
        <v>268.441326</v>
      </c>
      <c r="C1079">
        <v>5.2777599999999998</v>
      </c>
      <c r="F1079">
        <v>249.37117000000001</v>
      </c>
      <c r="G1079">
        <v>5.5157999999999996</v>
      </c>
      <c r="H1079">
        <v>254.63550900000001</v>
      </c>
      <c r="I1079">
        <v>2.334765</v>
      </c>
    </row>
    <row r="1080" spans="1:11" x14ac:dyDescent="0.25">
      <c r="A1080">
        <v>1079</v>
      </c>
      <c r="B1080">
        <v>268.448532</v>
      </c>
      <c r="C1080">
        <v>5.3086529999999996</v>
      </c>
      <c r="H1080">
        <v>254.659717</v>
      </c>
      <c r="I1080">
        <v>2.320398</v>
      </c>
    </row>
    <row r="1081" spans="1:11" x14ac:dyDescent="0.25">
      <c r="A1081">
        <v>1080</v>
      </c>
      <c r="B1081">
        <v>268.48021699999998</v>
      </c>
      <c r="C1081">
        <v>5.3387570000000002</v>
      </c>
      <c r="H1081">
        <v>254.687298</v>
      </c>
      <c r="I1081">
        <v>2.3208709999999999</v>
      </c>
      <c r="J1081">
        <v>235.49157099999999</v>
      </c>
      <c r="K1081">
        <v>13.666453000000001</v>
      </c>
    </row>
    <row r="1082" spans="1:11" x14ac:dyDescent="0.25">
      <c r="A1082">
        <v>1081</v>
      </c>
    </row>
    <row r="1083" spans="1:11" x14ac:dyDescent="0.25">
      <c r="A1083">
        <v>1082</v>
      </c>
      <c r="J1083">
        <v>235.570776</v>
      </c>
      <c r="K1083">
        <v>13.626875999999999</v>
      </c>
    </row>
    <row r="1084" spans="1:11" x14ac:dyDescent="0.25">
      <c r="A1084">
        <v>1083</v>
      </c>
      <c r="D1084">
        <v>233.14528100000001</v>
      </c>
      <c r="E1084">
        <v>7.8541439999999998</v>
      </c>
    </row>
    <row r="1085" spans="1:11" x14ac:dyDescent="0.25">
      <c r="A1085">
        <v>1084</v>
      </c>
      <c r="D1085">
        <v>233.184437</v>
      </c>
      <c r="E1085">
        <v>7.8534069999999998</v>
      </c>
    </row>
    <row r="1086" spans="1:11" x14ac:dyDescent="0.25">
      <c r="A1086">
        <v>1085</v>
      </c>
      <c r="D1086">
        <v>233.17196300000001</v>
      </c>
      <c r="E1086">
        <v>7.8495650000000001</v>
      </c>
    </row>
    <row r="1087" spans="1:11" x14ac:dyDescent="0.25">
      <c r="A1087">
        <v>1086</v>
      </c>
      <c r="D1087">
        <v>233.15127899999999</v>
      </c>
      <c r="E1087">
        <v>7.8455130000000004</v>
      </c>
    </row>
    <row r="1088" spans="1:11" x14ac:dyDescent="0.25">
      <c r="A1088">
        <v>1087</v>
      </c>
      <c r="D1088">
        <v>233.17785599999999</v>
      </c>
      <c r="E1088">
        <v>7.8560379999999999</v>
      </c>
      <c r="F1088">
        <v>241.339775</v>
      </c>
      <c r="G1088">
        <v>5.0809290000000003</v>
      </c>
    </row>
    <row r="1089" spans="1:9" x14ac:dyDescent="0.25">
      <c r="A1089">
        <v>1088</v>
      </c>
      <c r="D1089">
        <v>233.19938300000001</v>
      </c>
      <c r="E1089">
        <v>7.8543539999999998</v>
      </c>
      <c r="F1089">
        <v>241.36082400000001</v>
      </c>
      <c r="G1089">
        <v>5.0560359999999998</v>
      </c>
    </row>
    <row r="1090" spans="1:9" x14ac:dyDescent="0.25">
      <c r="A1090">
        <v>1089</v>
      </c>
      <c r="D1090">
        <v>233.206278</v>
      </c>
      <c r="E1090">
        <v>7.8282499999999997</v>
      </c>
      <c r="F1090">
        <v>241.32730100000001</v>
      </c>
      <c r="G1090">
        <v>5.0204060000000004</v>
      </c>
    </row>
    <row r="1091" spans="1:9" x14ac:dyDescent="0.25">
      <c r="A1091">
        <v>1090</v>
      </c>
      <c r="D1091">
        <v>233.19990899999999</v>
      </c>
      <c r="E1091">
        <v>7.8437229999999998</v>
      </c>
      <c r="F1091">
        <v>241.301143</v>
      </c>
      <c r="G1091">
        <v>5.0247219999999997</v>
      </c>
    </row>
    <row r="1092" spans="1:9" x14ac:dyDescent="0.25">
      <c r="A1092">
        <v>1091</v>
      </c>
      <c r="D1092">
        <v>233.197225</v>
      </c>
      <c r="E1092">
        <v>7.8612479999999998</v>
      </c>
      <c r="F1092">
        <v>241.31714399999998</v>
      </c>
      <c r="G1092">
        <v>5.0044069999999996</v>
      </c>
    </row>
    <row r="1093" spans="1:9" x14ac:dyDescent="0.25">
      <c r="A1093">
        <v>1092</v>
      </c>
      <c r="D1093">
        <v>233.24585300000001</v>
      </c>
      <c r="E1093">
        <v>7.8716699999999999</v>
      </c>
      <c r="F1093">
        <v>241.36029600000001</v>
      </c>
      <c r="G1093">
        <v>4.9658300000000004</v>
      </c>
      <c r="H1093">
        <v>237.16332</v>
      </c>
      <c r="I1093">
        <v>8.6615199999999994</v>
      </c>
    </row>
    <row r="1094" spans="1:9" x14ac:dyDescent="0.25">
      <c r="A1094">
        <v>1093</v>
      </c>
      <c r="D1094">
        <v>233.14007000000001</v>
      </c>
      <c r="E1094">
        <v>7.7945679999999999</v>
      </c>
      <c r="F1094">
        <v>241.39987400000001</v>
      </c>
      <c r="G1094">
        <v>4.959778</v>
      </c>
      <c r="H1094">
        <v>237.179056</v>
      </c>
      <c r="I1094">
        <v>8.7107810000000008</v>
      </c>
    </row>
    <row r="1095" spans="1:9" x14ac:dyDescent="0.25">
      <c r="A1095">
        <v>1094</v>
      </c>
      <c r="D1095">
        <v>233.14007000000001</v>
      </c>
      <c r="E1095">
        <v>7.7945679999999999</v>
      </c>
      <c r="F1095">
        <v>241.42245299999999</v>
      </c>
      <c r="G1095">
        <v>4.949884</v>
      </c>
      <c r="H1095">
        <v>237.24463299999999</v>
      </c>
      <c r="I1095">
        <v>8.7633569999999992</v>
      </c>
    </row>
    <row r="1096" spans="1:9" x14ac:dyDescent="0.25">
      <c r="A1096">
        <v>1095</v>
      </c>
      <c r="F1096">
        <v>241.418297</v>
      </c>
      <c r="G1096">
        <v>4.9744609999999998</v>
      </c>
      <c r="H1096">
        <v>237.22200000000001</v>
      </c>
      <c r="I1096">
        <v>8.6893609999999999</v>
      </c>
    </row>
    <row r="1097" spans="1:9" x14ac:dyDescent="0.25">
      <c r="A1097">
        <v>1096</v>
      </c>
      <c r="F1097">
        <v>241.40055799999999</v>
      </c>
      <c r="G1097">
        <v>4.995565</v>
      </c>
      <c r="H1097">
        <v>237.14237399999999</v>
      </c>
      <c r="I1097">
        <v>8.6988339999999997</v>
      </c>
    </row>
    <row r="1098" spans="1:9" x14ac:dyDescent="0.25">
      <c r="A1098">
        <v>1097</v>
      </c>
      <c r="F1098">
        <v>241.41966400000001</v>
      </c>
      <c r="G1098">
        <v>4.9474629999999999</v>
      </c>
      <c r="H1098">
        <v>237.250316</v>
      </c>
      <c r="I1098">
        <v>8.684151</v>
      </c>
    </row>
    <row r="1099" spans="1:9" x14ac:dyDescent="0.25">
      <c r="A1099">
        <v>1098</v>
      </c>
      <c r="B1099">
        <v>221.80011999999999</v>
      </c>
      <c r="C1099">
        <v>7.4649020000000004</v>
      </c>
      <c r="F1099">
        <v>241.35956199999998</v>
      </c>
      <c r="G1099">
        <v>5.0022489999999999</v>
      </c>
      <c r="H1099">
        <v>237.267841</v>
      </c>
      <c r="I1099">
        <v>8.6705719999999999</v>
      </c>
    </row>
    <row r="1100" spans="1:9" x14ac:dyDescent="0.25">
      <c r="A1100">
        <v>1099</v>
      </c>
      <c r="B1100">
        <v>221.77380500000001</v>
      </c>
      <c r="C1100">
        <v>7.4740080000000004</v>
      </c>
      <c r="H1100">
        <v>237.22563199999999</v>
      </c>
      <c r="I1100">
        <v>8.7029910000000008</v>
      </c>
    </row>
    <row r="1101" spans="1:9" x14ac:dyDescent="0.25">
      <c r="A1101">
        <v>1100</v>
      </c>
      <c r="B1101">
        <v>221.717703</v>
      </c>
      <c r="C1101">
        <v>7.495743</v>
      </c>
      <c r="H1101">
        <v>237.22010799999998</v>
      </c>
      <c r="I1101">
        <v>8.6406270000000003</v>
      </c>
    </row>
    <row r="1102" spans="1:9" x14ac:dyDescent="0.25">
      <c r="A1102">
        <v>1101</v>
      </c>
      <c r="B1102">
        <v>221.750912</v>
      </c>
      <c r="C1102">
        <v>7.4881640000000003</v>
      </c>
      <c r="H1102">
        <v>237.20410699999999</v>
      </c>
      <c r="I1102">
        <v>8.5566320000000005</v>
      </c>
    </row>
    <row r="1103" spans="1:9" x14ac:dyDescent="0.25">
      <c r="A1103">
        <v>1102</v>
      </c>
      <c r="B1103">
        <v>221.78975199999999</v>
      </c>
      <c r="C1103">
        <v>7.4729020000000004</v>
      </c>
      <c r="H1103">
        <v>237.16332</v>
      </c>
      <c r="I1103">
        <v>8.6615199999999994</v>
      </c>
    </row>
    <row r="1104" spans="1:9" x14ac:dyDescent="0.25">
      <c r="A1104">
        <v>1103</v>
      </c>
      <c r="B1104">
        <v>221.80901299999999</v>
      </c>
      <c r="C1104">
        <v>7.4760590000000002</v>
      </c>
    </row>
    <row r="1105" spans="1:9" x14ac:dyDescent="0.25">
      <c r="A1105">
        <v>1104</v>
      </c>
      <c r="B1105">
        <v>221.804382</v>
      </c>
      <c r="C1105">
        <v>7.4630599999999996</v>
      </c>
    </row>
    <row r="1106" spans="1:9" x14ac:dyDescent="0.25">
      <c r="A1106">
        <v>1105</v>
      </c>
      <c r="B1106">
        <v>221.788488</v>
      </c>
      <c r="C1106">
        <v>7.4474819999999999</v>
      </c>
    </row>
    <row r="1107" spans="1:9" x14ac:dyDescent="0.25">
      <c r="A1107">
        <v>1106</v>
      </c>
      <c r="B1107">
        <v>221.787384</v>
      </c>
      <c r="C1107">
        <v>7.4450079999999996</v>
      </c>
    </row>
    <row r="1108" spans="1:9" x14ac:dyDescent="0.25">
      <c r="A1108">
        <v>1107</v>
      </c>
      <c r="B1108">
        <v>221.80011999999999</v>
      </c>
      <c r="C1108">
        <v>7.4649020000000004</v>
      </c>
      <c r="D1108">
        <v>214.63789199999999</v>
      </c>
      <c r="E1108">
        <v>9.7435259999999992</v>
      </c>
    </row>
    <row r="1109" spans="1:9" x14ac:dyDescent="0.25">
      <c r="A1109">
        <v>1108</v>
      </c>
      <c r="B1109">
        <v>221.80011999999999</v>
      </c>
      <c r="C1109">
        <v>7.4649020000000004</v>
      </c>
      <c r="D1109">
        <v>215.504942</v>
      </c>
      <c r="E1109">
        <v>9.391743</v>
      </c>
    </row>
    <row r="1110" spans="1:9" x14ac:dyDescent="0.25">
      <c r="A1110">
        <v>1109</v>
      </c>
      <c r="D1110">
        <v>215.51394199999999</v>
      </c>
      <c r="E1110">
        <v>9.4070579999999993</v>
      </c>
    </row>
    <row r="1111" spans="1:9" x14ac:dyDescent="0.25">
      <c r="A1111">
        <v>1110</v>
      </c>
      <c r="D1111">
        <v>215.51946799999999</v>
      </c>
      <c r="E1111">
        <v>9.4349509999999999</v>
      </c>
    </row>
    <row r="1112" spans="1:9" x14ac:dyDescent="0.25">
      <c r="A1112">
        <v>1111</v>
      </c>
      <c r="D1112">
        <v>215.52104700000001</v>
      </c>
      <c r="E1112">
        <v>9.4378449999999994</v>
      </c>
    </row>
    <row r="1113" spans="1:9" x14ac:dyDescent="0.25">
      <c r="A1113">
        <v>1112</v>
      </c>
      <c r="D1113">
        <v>215.47457600000001</v>
      </c>
      <c r="E1113">
        <v>9.4246879999999997</v>
      </c>
      <c r="F1113">
        <v>219.17473899999999</v>
      </c>
      <c r="G1113">
        <v>6.4944300000000004</v>
      </c>
    </row>
    <row r="1114" spans="1:9" x14ac:dyDescent="0.25">
      <c r="A1114">
        <v>1113</v>
      </c>
      <c r="D1114">
        <v>215.56241299999999</v>
      </c>
      <c r="E1114">
        <v>9.4587920000000008</v>
      </c>
      <c r="F1114">
        <v>219.25099800000001</v>
      </c>
      <c r="G1114">
        <v>6.5096920000000003</v>
      </c>
    </row>
    <row r="1115" spans="1:9" x14ac:dyDescent="0.25">
      <c r="A1115">
        <v>1114</v>
      </c>
      <c r="D1115">
        <v>215.60625200000001</v>
      </c>
      <c r="E1115">
        <v>9.3817970000000006</v>
      </c>
      <c r="F1115">
        <v>219.29083800000001</v>
      </c>
      <c r="G1115">
        <v>6.4825359999999996</v>
      </c>
    </row>
    <row r="1116" spans="1:9" x14ac:dyDescent="0.25">
      <c r="A1116">
        <v>1115</v>
      </c>
      <c r="D1116">
        <v>215.61225200000001</v>
      </c>
      <c r="E1116">
        <v>9.4099000000000004</v>
      </c>
      <c r="F1116">
        <v>219.25641899999999</v>
      </c>
      <c r="G1116">
        <v>6.4975350000000001</v>
      </c>
      <c r="H1116">
        <v>217.45978099999999</v>
      </c>
      <c r="I1116">
        <v>9.9079250000000005</v>
      </c>
    </row>
    <row r="1117" spans="1:9" x14ac:dyDescent="0.25">
      <c r="A1117">
        <v>1116</v>
      </c>
      <c r="F1117">
        <v>219.22447299999999</v>
      </c>
      <c r="G1117">
        <v>6.5082190000000004</v>
      </c>
      <c r="H1117">
        <v>217.29163199999999</v>
      </c>
      <c r="I1117">
        <v>9.9412920000000007</v>
      </c>
    </row>
    <row r="1118" spans="1:9" x14ac:dyDescent="0.25">
      <c r="A1118">
        <v>1117</v>
      </c>
      <c r="F1118">
        <v>219.18715900000001</v>
      </c>
      <c r="G1118">
        <v>6.4991659999999998</v>
      </c>
      <c r="H1118">
        <v>217.32920999999999</v>
      </c>
      <c r="I1118">
        <v>9.8782420000000002</v>
      </c>
    </row>
    <row r="1119" spans="1:9" x14ac:dyDescent="0.25">
      <c r="A1119">
        <v>1118</v>
      </c>
      <c r="F1119">
        <v>219.283153</v>
      </c>
      <c r="G1119">
        <v>6.5150600000000001</v>
      </c>
      <c r="H1119">
        <v>217.439256</v>
      </c>
      <c r="I1119">
        <v>9.9100830000000002</v>
      </c>
    </row>
    <row r="1120" spans="1:9" x14ac:dyDescent="0.25">
      <c r="A1120">
        <v>1119</v>
      </c>
      <c r="F1120">
        <v>219.29231099999998</v>
      </c>
      <c r="G1120">
        <v>6.4922719999999998</v>
      </c>
      <c r="H1120">
        <v>217.44646599999999</v>
      </c>
      <c r="I1120">
        <v>9.885294</v>
      </c>
    </row>
    <row r="1121" spans="1:9" x14ac:dyDescent="0.25">
      <c r="A1121">
        <v>1120</v>
      </c>
      <c r="F1121">
        <v>219.14910900000001</v>
      </c>
      <c r="G1121">
        <v>6.5352170000000003</v>
      </c>
      <c r="H1121">
        <v>217.45572899999999</v>
      </c>
      <c r="I1121">
        <v>9.8788199999999993</v>
      </c>
    </row>
    <row r="1122" spans="1:9" x14ac:dyDescent="0.25">
      <c r="A1122">
        <v>1121</v>
      </c>
      <c r="F1122">
        <v>219.17473899999999</v>
      </c>
      <c r="G1122">
        <v>6.4944300000000004</v>
      </c>
      <c r="H1122">
        <v>217.473938</v>
      </c>
      <c r="I1122">
        <v>9.8767689999999995</v>
      </c>
    </row>
    <row r="1123" spans="1:9" x14ac:dyDescent="0.25">
      <c r="A1123">
        <v>1122</v>
      </c>
      <c r="H1123">
        <v>217.505831</v>
      </c>
      <c r="I1123">
        <v>9.9363440000000001</v>
      </c>
    </row>
    <row r="1124" spans="1:9" x14ac:dyDescent="0.25">
      <c r="A1124">
        <v>1123</v>
      </c>
      <c r="H1124">
        <v>217.45978099999999</v>
      </c>
      <c r="I1124">
        <v>9.9079250000000005</v>
      </c>
    </row>
    <row r="1125" spans="1:9" x14ac:dyDescent="0.25">
      <c r="A1125">
        <v>1124</v>
      </c>
      <c r="B1125">
        <v>197.56468000000001</v>
      </c>
      <c r="C1125">
        <v>8.2843689999999999</v>
      </c>
    </row>
    <row r="1126" spans="1:9" x14ac:dyDescent="0.25">
      <c r="A1126">
        <v>1125</v>
      </c>
      <c r="B1126">
        <v>197.61446999999998</v>
      </c>
      <c r="C1126">
        <v>8.3048940000000009</v>
      </c>
    </row>
    <row r="1127" spans="1:9" x14ac:dyDescent="0.25">
      <c r="A1127">
        <v>1126</v>
      </c>
      <c r="B1127">
        <v>197.631102</v>
      </c>
      <c r="C1127">
        <v>8.2608949999999997</v>
      </c>
    </row>
    <row r="1128" spans="1:9" x14ac:dyDescent="0.25">
      <c r="A1128">
        <v>1127</v>
      </c>
      <c r="B1128">
        <v>197.617628</v>
      </c>
      <c r="C1128">
        <v>8.2595799999999997</v>
      </c>
    </row>
    <row r="1129" spans="1:9" x14ac:dyDescent="0.25">
      <c r="A1129">
        <v>1128</v>
      </c>
      <c r="B1129">
        <v>197.58899500000001</v>
      </c>
      <c r="C1129">
        <v>8.2952630000000003</v>
      </c>
    </row>
    <row r="1130" spans="1:9" x14ac:dyDescent="0.25">
      <c r="A1130">
        <v>1129</v>
      </c>
      <c r="B1130">
        <v>197.59325999999999</v>
      </c>
      <c r="C1130">
        <v>8.295947</v>
      </c>
    </row>
    <row r="1131" spans="1:9" x14ac:dyDescent="0.25">
      <c r="A1131">
        <v>1130</v>
      </c>
      <c r="B1131">
        <v>197.64831000000001</v>
      </c>
      <c r="C1131">
        <v>8.3086839999999995</v>
      </c>
      <c r="D1131">
        <v>191.647368</v>
      </c>
      <c r="E1131">
        <v>10.038684</v>
      </c>
    </row>
    <row r="1132" spans="1:9" x14ac:dyDescent="0.25">
      <c r="A1132">
        <v>1131</v>
      </c>
      <c r="B1132">
        <v>197.56468000000001</v>
      </c>
      <c r="C1132">
        <v>8.2843689999999999</v>
      </c>
      <c r="D1132">
        <v>191.68583899999999</v>
      </c>
      <c r="E1132">
        <v>10.070421</v>
      </c>
    </row>
    <row r="1133" spans="1:9" x14ac:dyDescent="0.25">
      <c r="A1133">
        <v>1132</v>
      </c>
      <c r="B1133">
        <v>197.56468000000001</v>
      </c>
      <c r="C1133">
        <v>8.2843689999999999</v>
      </c>
      <c r="D1133">
        <v>191.669524</v>
      </c>
      <c r="E1133">
        <v>10.069632</v>
      </c>
    </row>
    <row r="1134" spans="1:9" x14ac:dyDescent="0.25">
      <c r="A1134">
        <v>1133</v>
      </c>
      <c r="D1134">
        <v>191.66394600000001</v>
      </c>
      <c r="E1134">
        <v>10.086842000000001</v>
      </c>
    </row>
    <row r="1135" spans="1:9" x14ac:dyDescent="0.25">
      <c r="A1135">
        <v>1134</v>
      </c>
      <c r="D1135">
        <v>191.617209</v>
      </c>
      <c r="E1135">
        <v>10.070736999999999</v>
      </c>
    </row>
    <row r="1136" spans="1:9" x14ac:dyDescent="0.25">
      <c r="A1136">
        <v>1135</v>
      </c>
      <c r="D1136">
        <v>191.642157</v>
      </c>
      <c r="E1136">
        <v>10.061894000000001</v>
      </c>
      <c r="F1136">
        <v>194.12552099999999</v>
      </c>
      <c r="G1136">
        <v>7.3218949999999996</v>
      </c>
    </row>
    <row r="1137" spans="1:9" x14ac:dyDescent="0.25">
      <c r="A1137">
        <v>1136</v>
      </c>
      <c r="D1137">
        <v>191.692103</v>
      </c>
      <c r="E1137">
        <v>10.104578999999999</v>
      </c>
      <c r="F1137">
        <v>194.097418</v>
      </c>
      <c r="G1137">
        <v>7.3828420000000001</v>
      </c>
    </row>
    <row r="1138" spans="1:9" x14ac:dyDescent="0.25">
      <c r="A1138">
        <v>1137</v>
      </c>
      <c r="F1138">
        <v>194.135786</v>
      </c>
      <c r="G1138">
        <v>7.371842</v>
      </c>
    </row>
    <row r="1139" spans="1:9" x14ac:dyDescent="0.25">
      <c r="A1139">
        <v>1138</v>
      </c>
      <c r="F1139">
        <v>194.171942</v>
      </c>
      <c r="G1139">
        <v>7.3626319999999996</v>
      </c>
      <c r="H1139">
        <v>190.827101</v>
      </c>
      <c r="I1139">
        <v>11.121368</v>
      </c>
    </row>
    <row r="1140" spans="1:9" x14ac:dyDescent="0.25">
      <c r="A1140">
        <v>1139</v>
      </c>
      <c r="F1140">
        <v>194.16189399999999</v>
      </c>
      <c r="G1140">
        <v>7.3339480000000004</v>
      </c>
      <c r="H1140">
        <v>190.83684</v>
      </c>
      <c r="I1140">
        <v>11.109</v>
      </c>
    </row>
    <row r="1141" spans="1:9" x14ac:dyDescent="0.25">
      <c r="A1141">
        <v>1140</v>
      </c>
      <c r="F1141">
        <v>194.15046899999999</v>
      </c>
      <c r="G1141">
        <v>7.3259999999999996</v>
      </c>
      <c r="H1141">
        <v>190.860682</v>
      </c>
      <c r="I1141">
        <v>11.208788999999999</v>
      </c>
    </row>
    <row r="1142" spans="1:9" x14ac:dyDescent="0.25">
      <c r="A1142">
        <v>1141</v>
      </c>
      <c r="F1142">
        <v>194.18646799999999</v>
      </c>
      <c r="G1142">
        <v>7.3693160000000004</v>
      </c>
      <c r="H1142">
        <v>190.82462900000002</v>
      </c>
      <c r="I1142">
        <v>11.183948000000001</v>
      </c>
    </row>
    <row r="1143" spans="1:9" x14ac:dyDescent="0.25">
      <c r="A1143">
        <v>1142</v>
      </c>
      <c r="F1143">
        <v>194.15583599999999</v>
      </c>
      <c r="G1143">
        <v>7.3606319999999998</v>
      </c>
      <c r="H1143">
        <v>190.84757500000001</v>
      </c>
      <c r="I1143">
        <v>11.190526</v>
      </c>
    </row>
    <row r="1144" spans="1:9" x14ac:dyDescent="0.25">
      <c r="A1144">
        <v>1143</v>
      </c>
      <c r="B1144">
        <v>175.57331099999999</v>
      </c>
      <c r="C1144">
        <v>6.766</v>
      </c>
      <c r="F1144">
        <v>194.12552099999999</v>
      </c>
      <c r="G1144">
        <v>7.3218949999999996</v>
      </c>
      <c r="H1144">
        <v>190.84373299999999</v>
      </c>
      <c r="I1144">
        <v>11.169105999999999</v>
      </c>
    </row>
    <row r="1145" spans="1:9" x14ac:dyDescent="0.25">
      <c r="A1145">
        <v>1144</v>
      </c>
      <c r="B1145">
        <v>175.59052300000002</v>
      </c>
      <c r="C1145">
        <v>6.7660520000000002</v>
      </c>
      <c r="F1145">
        <v>194.12552099999999</v>
      </c>
      <c r="G1145">
        <v>7.3218949999999996</v>
      </c>
      <c r="H1145">
        <v>190.84973400000001</v>
      </c>
      <c r="I1145">
        <v>11.161315999999999</v>
      </c>
    </row>
    <row r="1146" spans="1:9" x14ac:dyDescent="0.25">
      <c r="A1146">
        <v>1145</v>
      </c>
      <c r="B1146">
        <v>175.605839</v>
      </c>
      <c r="C1146">
        <v>6.7607889999999999</v>
      </c>
      <c r="H1146">
        <v>190.85047</v>
      </c>
      <c r="I1146">
        <v>11.145842</v>
      </c>
    </row>
    <row r="1147" spans="1:9" x14ac:dyDescent="0.25">
      <c r="A1147">
        <v>1146</v>
      </c>
      <c r="B1147">
        <v>175.58415300000001</v>
      </c>
      <c r="C1147">
        <v>6.7456839999999998</v>
      </c>
      <c r="H1147">
        <v>190.827101</v>
      </c>
      <c r="I1147">
        <v>11.121368</v>
      </c>
    </row>
    <row r="1148" spans="1:9" x14ac:dyDescent="0.25">
      <c r="A1148">
        <v>1147</v>
      </c>
      <c r="B1148">
        <v>175.5821</v>
      </c>
      <c r="C1148">
        <v>6.7336850000000004</v>
      </c>
    </row>
    <row r="1149" spans="1:9" x14ac:dyDescent="0.25">
      <c r="A1149">
        <v>1148</v>
      </c>
      <c r="B1149">
        <v>175.59052300000002</v>
      </c>
      <c r="C1149">
        <v>6.7067889999999997</v>
      </c>
    </row>
    <row r="1150" spans="1:9" x14ac:dyDescent="0.25">
      <c r="A1150">
        <v>1149</v>
      </c>
      <c r="B1150">
        <v>175.61383799999999</v>
      </c>
      <c r="C1150">
        <v>6.7155269999999998</v>
      </c>
      <c r="D1150">
        <v>169.18457599999999</v>
      </c>
      <c r="E1150">
        <v>8.4705790000000007</v>
      </c>
    </row>
    <row r="1151" spans="1:9" x14ac:dyDescent="0.25">
      <c r="A1151">
        <v>1150</v>
      </c>
      <c r="B1151">
        <v>175.57410099999998</v>
      </c>
      <c r="C1151">
        <v>6.8081050000000003</v>
      </c>
      <c r="D1151">
        <v>169.158524</v>
      </c>
      <c r="E1151">
        <v>8.4377890000000004</v>
      </c>
    </row>
    <row r="1152" spans="1:9" x14ac:dyDescent="0.25">
      <c r="A1152">
        <v>1151</v>
      </c>
      <c r="B1152">
        <v>175.57331099999999</v>
      </c>
      <c r="C1152">
        <v>6.766</v>
      </c>
      <c r="D1152">
        <v>169.171313</v>
      </c>
      <c r="E1152">
        <v>8.4292110000000005</v>
      </c>
    </row>
    <row r="1153" spans="1:9" x14ac:dyDescent="0.25">
      <c r="A1153">
        <v>1152</v>
      </c>
      <c r="D1153">
        <v>169.19278600000001</v>
      </c>
      <c r="E1153">
        <v>8.465211</v>
      </c>
    </row>
    <row r="1154" spans="1:9" x14ac:dyDescent="0.25">
      <c r="A1154">
        <v>1153</v>
      </c>
      <c r="D1154">
        <v>169.168049</v>
      </c>
      <c r="E1154">
        <v>8.5104209999999991</v>
      </c>
    </row>
    <row r="1155" spans="1:9" x14ac:dyDescent="0.25">
      <c r="A1155">
        <v>1154</v>
      </c>
      <c r="D1155">
        <v>169.123997</v>
      </c>
      <c r="E1155">
        <v>8.4427369999999993</v>
      </c>
    </row>
    <row r="1156" spans="1:9" x14ac:dyDescent="0.25">
      <c r="A1156">
        <v>1155</v>
      </c>
      <c r="D1156">
        <v>169.15210200000001</v>
      </c>
      <c r="E1156">
        <v>8.4617369999999994</v>
      </c>
    </row>
    <row r="1157" spans="1:9" x14ac:dyDescent="0.25">
      <c r="A1157">
        <v>1156</v>
      </c>
      <c r="D1157">
        <v>169.22994499999999</v>
      </c>
      <c r="E1157">
        <v>8.4921579999999999</v>
      </c>
    </row>
    <row r="1158" spans="1:9" x14ac:dyDescent="0.25">
      <c r="A1158">
        <v>1157</v>
      </c>
      <c r="D1158">
        <v>169.18457599999999</v>
      </c>
      <c r="E1158">
        <v>8.4705790000000007</v>
      </c>
    </row>
    <row r="1159" spans="1:9" x14ac:dyDescent="0.25">
      <c r="A1159">
        <v>1158</v>
      </c>
      <c r="F1159">
        <v>169.64710099999999</v>
      </c>
      <c r="G1159">
        <v>6.1806840000000003</v>
      </c>
    </row>
    <row r="1160" spans="1:9" x14ac:dyDescent="0.25">
      <c r="A1160">
        <v>1159</v>
      </c>
      <c r="F1160">
        <v>169.67547100000002</v>
      </c>
      <c r="G1160">
        <v>6.1372629999999999</v>
      </c>
      <c r="H1160">
        <v>167.66910200000001</v>
      </c>
      <c r="I1160">
        <v>9.8153690000000005</v>
      </c>
    </row>
    <row r="1161" spans="1:9" x14ac:dyDescent="0.25">
      <c r="A1161">
        <v>1160</v>
      </c>
      <c r="F1161">
        <v>169.67173400000001</v>
      </c>
      <c r="G1161">
        <v>6.1226320000000003</v>
      </c>
      <c r="H1161">
        <v>167.658997</v>
      </c>
      <c r="I1161">
        <v>9.7910529999999998</v>
      </c>
    </row>
    <row r="1162" spans="1:9" x14ac:dyDescent="0.25">
      <c r="A1162">
        <v>1161</v>
      </c>
      <c r="F1162">
        <v>169.711996</v>
      </c>
      <c r="G1162">
        <v>6.1317890000000004</v>
      </c>
      <c r="H1162">
        <v>167.65325999999999</v>
      </c>
      <c r="I1162">
        <v>9.8296840000000003</v>
      </c>
    </row>
    <row r="1163" spans="1:9" x14ac:dyDescent="0.25">
      <c r="A1163">
        <v>1162</v>
      </c>
      <c r="F1163">
        <v>169.68420800000001</v>
      </c>
      <c r="G1163">
        <v>6.1056840000000001</v>
      </c>
      <c r="H1163">
        <v>167.615523</v>
      </c>
      <c r="I1163">
        <v>9.8777369999999998</v>
      </c>
    </row>
    <row r="1164" spans="1:9" x14ac:dyDescent="0.25">
      <c r="A1164">
        <v>1163</v>
      </c>
      <c r="F1164">
        <v>169.735997</v>
      </c>
      <c r="G1164">
        <v>6.133</v>
      </c>
      <c r="H1164">
        <v>167.665312</v>
      </c>
      <c r="I1164">
        <v>9.8718950000000003</v>
      </c>
    </row>
    <row r="1165" spans="1:9" x14ac:dyDescent="0.25">
      <c r="A1165">
        <v>1164</v>
      </c>
      <c r="F1165">
        <v>169.69605100000001</v>
      </c>
      <c r="G1165">
        <v>6.1489479999999999</v>
      </c>
      <c r="H1165">
        <v>167.71773400000001</v>
      </c>
      <c r="I1165">
        <v>9.8287370000000003</v>
      </c>
    </row>
    <row r="1166" spans="1:9" x14ac:dyDescent="0.25">
      <c r="A1166">
        <v>1165</v>
      </c>
      <c r="F1166">
        <v>169.64710099999999</v>
      </c>
      <c r="G1166">
        <v>6.1806840000000003</v>
      </c>
      <c r="H1166">
        <v>167.72404900000001</v>
      </c>
      <c r="I1166">
        <v>9.8320000000000007</v>
      </c>
    </row>
    <row r="1167" spans="1:9" x14ac:dyDescent="0.25">
      <c r="A1167">
        <v>1166</v>
      </c>
      <c r="B1167">
        <v>153.96904899999998</v>
      </c>
      <c r="C1167">
        <v>6.5838950000000001</v>
      </c>
      <c r="H1167">
        <v>167.701472</v>
      </c>
      <c r="I1167">
        <v>9.7859479999999994</v>
      </c>
    </row>
    <row r="1168" spans="1:9" x14ac:dyDescent="0.25">
      <c r="A1168">
        <v>1167</v>
      </c>
      <c r="B1168">
        <v>153.92725999999999</v>
      </c>
      <c r="C1168">
        <v>6.5389470000000003</v>
      </c>
      <c r="H1168">
        <v>167.66910200000001</v>
      </c>
      <c r="I1168">
        <v>9.8153690000000005</v>
      </c>
    </row>
    <row r="1169" spans="1:9" x14ac:dyDescent="0.25">
      <c r="A1169">
        <v>1168</v>
      </c>
      <c r="B1169">
        <v>153.946102</v>
      </c>
      <c r="C1169">
        <v>6.5854210000000002</v>
      </c>
    </row>
    <row r="1170" spans="1:9" x14ac:dyDescent="0.25">
      <c r="A1170">
        <v>1169</v>
      </c>
      <c r="B1170">
        <v>153.92994400000001</v>
      </c>
      <c r="C1170">
        <v>6.601947</v>
      </c>
    </row>
    <row r="1171" spans="1:9" x14ac:dyDescent="0.25">
      <c r="A1171">
        <v>1170</v>
      </c>
      <c r="B1171">
        <v>153.96699699999999</v>
      </c>
      <c r="C1171">
        <v>6.5437890000000003</v>
      </c>
    </row>
    <row r="1172" spans="1:9" x14ac:dyDescent="0.25">
      <c r="A1172">
        <v>1171</v>
      </c>
      <c r="B1172">
        <v>154.008208</v>
      </c>
      <c r="C1172">
        <v>6.563053</v>
      </c>
    </row>
    <row r="1173" spans="1:9" x14ac:dyDescent="0.25">
      <c r="A1173">
        <v>1172</v>
      </c>
      <c r="B1173">
        <v>153.96904899999998</v>
      </c>
      <c r="C1173">
        <v>6.5838950000000001</v>
      </c>
      <c r="D1173">
        <v>149.025418</v>
      </c>
      <c r="E1173">
        <v>8.1367890000000003</v>
      </c>
    </row>
    <row r="1174" spans="1:9" x14ac:dyDescent="0.25">
      <c r="A1174">
        <v>1173</v>
      </c>
      <c r="D1174">
        <v>149.025418</v>
      </c>
      <c r="E1174">
        <v>8.1367890000000003</v>
      </c>
    </row>
    <row r="1175" spans="1:9" x14ac:dyDescent="0.25">
      <c r="A1175">
        <v>1174</v>
      </c>
      <c r="D1175">
        <v>149.025418</v>
      </c>
      <c r="E1175">
        <v>8.1367890000000003</v>
      </c>
    </row>
    <row r="1176" spans="1:9" x14ac:dyDescent="0.25">
      <c r="A1176">
        <v>1175</v>
      </c>
      <c r="D1176">
        <v>149.025418</v>
      </c>
      <c r="E1176">
        <v>8.1367890000000003</v>
      </c>
    </row>
    <row r="1177" spans="1:9" x14ac:dyDescent="0.25">
      <c r="A1177">
        <v>1176</v>
      </c>
      <c r="D1177">
        <v>149.025418</v>
      </c>
      <c r="E1177">
        <v>8.1367890000000003</v>
      </c>
    </row>
    <row r="1178" spans="1:9" x14ac:dyDescent="0.25">
      <c r="A1178">
        <v>1177</v>
      </c>
      <c r="D1178">
        <v>149.025418</v>
      </c>
      <c r="E1178">
        <v>8.1367890000000003</v>
      </c>
    </row>
    <row r="1179" spans="1:9" x14ac:dyDescent="0.25">
      <c r="A1179">
        <v>1178</v>
      </c>
      <c r="D1179">
        <v>149.025418</v>
      </c>
      <c r="E1179">
        <v>8.1367890000000003</v>
      </c>
    </row>
    <row r="1180" spans="1:9" x14ac:dyDescent="0.25">
      <c r="A1180">
        <v>1179</v>
      </c>
      <c r="D1180">
        <v>149.025418</v>
      </c>
      <c r="E1180">
        <v>8.1367890000000003</v>
      </c>
      <c r="F1180">
        <v>149.42647099999999</v>
      </c>
      <c r="G1180">
        <v>5.9765259999999998</v>
      </c>
    </row>
    <row r="1181" spans="1:9" x14ac:dyDescent="0.25">
      <c r="A1181">
        <v>1180</v>
      </c>
      <c r="F1181">
        <v>149.42647099999999</v>
      </c>
      <c r="G1181">
        <v>5.9765259999999998</v>
      </c>
    </row>
    <row r="1182" spans="1:9" x14ac:dyDescent="0.25">
      <c r="A1182">
        <v>1181</v>
      </c>
      <c r="F1182">
        <v>149.42647099999999</v>
      </c>
      <c r="G1182">
        <v>5.9765259999999998</v>
      </c>
      <c r="H1182">
        <v>137.78188800000001</v>
      </c>
      <c r="I1182">
        <v>7.7728950000000001</v>
      </c>
    </row>
    <row r="1183" spans="1:9" x14ac:dyDescent="0.25">
      <c r="A1183">
        <v>1182</v>
      </c>
      <c r="F1183">
        <v>149.42647099999999</v>
      </c>
      <c r="G1183">
        <v>5.9765259999999998</v>
      </c>
      <c r="H1183">
        <v>137.75073700000002</v>
      </c>
      <c r="I1183">
        <v>7.793736</v>
      </c>
    </row>
    <row r="1184" spans="1:9" x14ac:dyDescent="0.25">
      <c r="A1184">
        <v>1183</v>
      </c>
      <c r="F1184">
        <v>149.42647099999999</v>
      </c>
      <c r="G1184">
        <v>5.9765259999999998</v>
      </c>
      <c r="H1184">
        <v>137.65931399999999</v>
      </c>
      <c r="I1184">
        <v>7.8270530000000003</v>
      </c>
    </row>
    <row r="1185" spans="1:9" x14ac:dyDescent="0.25">
      <c r="A1185">
        <v>1184</v>
      </c>
      <c r="F1185">
        <v>149.42647099999999</v>
      </c>
      <c r="G1185">
        <v>5.9765259999999998</v>
      </c>
      <c r="H1185">
        <v>137.65931399999999</v>
      </c>
      <c r="I1185">
        <v>7.8270530000000003</v>
      </c>
    </row>
    <row r="1186" spans="1:9" x14ac:dyDescent="0.25">
      <c r="A1186">
        <v>1185</v>
      </c>
      <c r="F1186">
        <v>149.42647099999999</v>
      </c>
      <c r="G1186">
        <v>5.9765259999999998</v>
      </c>
      <c r="H1186">
        <v>137.65931399999999</v>
      </c>
      <c r="I1186">
        <v>7.8270530000000003</v>
      </c>
    </row>
    <row r="1187" spans="1:9" x14ac:dyDescent="0.25">
      <c r="A1187">
        <v>1186</v>
      </c>
      <c r="F1187">
        <v>149.40668099999999</v>
      </c>
      <c r="G1187">
        <v>6.0158420000000001</v>
      </c>
      <c r="H1187">
        <v>137.78188800000001</v>
      </c>
      <c r="I1187">
        <v>7.7728950000000001</v>
      </c>
    </row>
    <row r="1188" spans="1:9" x14ac:dyDescent="0.25">
      <c r="A1188">
        <v>1187</v>
      </c>
      <c r="H1188">
        <v>137.73525699999999</v>
      </c>
      <c r="I1188">
        <v>7.7662110000000002</v>
      </c>
    </row>
    <row r="1189" spans="1:9" x14ac:dyDescent="0.25">
      <c r="A1189">
        <v>1188</v>
      </c>
      <c r="B1189">
        <v>118.64957500000001</v>
      </c>
      <c r="C1189">
        <v>5.9968950000000003</v>
      </c>
    </row>
    <row r="1190" spans="1:9" x14ac:dyDescent="0.25">
      <c r="A1190">
        <v>1189</v>
      </c>
      <c r="B1190">
        <v>118.671159</v>
      </c>
      <c r="C1190">
        <v>6.0251049999999999</v>
      </c>
    </row>
    <row r="1191" spans="1:9" x14ac:dyDescent="0.25">
      <c r="A1191">
        <v>1190</v>
      </c>
      <c r="B1191">
        <v>118.63641800000001</v>
      </c>
      <c r="C1191">
        <v>6.0291050000000004</v>
      </c>
    </row>
    <row r="1192" spans="1:9" x14ac:dyDescent="0.25">
      <c r="A1192">
        <v>1191</v>
      </c>
      <c r="B1192">
        <v>118.65310400000001</v>
      </c>
      <c r="C1192">
        <v>6.0243159999999998</v>
      </c>
    </row>
    <row r="1193" spans="1:9" x14ac:dyDescent="0.25">
      <c r="A1193">
        <v>1192</v>
      </c>
      <c r="B1193">
        <v>118.648263</v>
      </c>
      <c r="C1193">
        <v>6.0179479999999996</v>
      </c>
    </row>
    <row r="1194" spans="1:9" x14ac:dyDescent="0.25">
      <c r="A1194">
        <v>1193</v>
      </c>
      <c r="B1194">
        <v>118.65647200000001</v>
      </c>
      <c r="C1194">
        <v>6.0417899999999998</v>
      </c>
      <c r="D1194">
        <v>112.24021200000001</v>
      </c>
      <c r="E1194">
        <v>8.4928419999999996</v>
      </c>
    </row>
    <row r="1195" spans="1:9" x14ac:dyDescent="0.25">
      <c r="A1195">
        <v>1194</v>
      </c>
      <c r="B1195">
        <v>118.625264</v>
      </c>
      <c r="C1195">
        <v>6.065105</v>
      </c>
      <c r="D1195">
        <v>112.278947</v>
      </c>
      <c r="E1195">
        <v>8.5276320000000005</v>
      </c>
    </row>
    <row r="1196" spans="1:9" x14ac:dyDescent="0.25">
      <c r="A1196">
        <v>1195</v>
      </c>
      <c r="B1196">
        <v>118.64957500000001</v>
      </c>
      <c r="C1196">
        <v>5.9968950000000003</v>
      </c>
      <c r="D1196">
        <v>112.25568100000001</v>
      </c>
      <c r="E1196">
        <v>8.5136319999999994</v>
      </c>
    </row>
    <row r="1197" spans="1:9" x14ac:dyDescent="0.25">
      <c r="A1197">
        <v>1196</v>
      </c>
      <c r="D1197">
        <v>112.279054</v>
      </c>
      <c r="E1197">
        <v>8.5257369999999995</v>
      </c>
    </row>
    <row r="1198" spans="1:9" x14ac:dyDescent="0.25">
      <c r="A1198">
        <v>1197</v>
      </c>
      <c r="D1198">
        <v>112.28689300000001</v>
      </c>
      <c r="E1198">
        <v>8.5313160000000003</v>
      </c>
    </row>
    <row r="1199" spans="1:9" x14ac:dyDescent="0.25">
      <c r="A1199">
        <v>1198</v>
      </c>
      <c r="D1199">
        <v>112.24573600000001</v>
      </c>
      <c r="E1199">
        <v>8.5188939999999995</v>
      </c>
    </row>
    <row r="1200" spans="1:9" x14ac:dyDescent="0.25">
      <c r="A1200">
        <v>1199</v>
      </c>
      <c r="D1200">
        <v>112.238263</v>
      </c>
      <c r="E1200">
        <v>8.511158</v>
      </c>
      <c r="F1200">
        <v>112.658051</v>
      </c>
      <c r="G1200">
        <v>5.4641580000000003</v>
      </c>
    </row>
    <row r="1201" spans="1:9" x14ac:dyDescent="0.25">
      <c r="A1201">
        <v>1200</v>
      </c>
      <c r="D1201">
        <v>112.238263</v>
      </c>
      <c r="E1201">
        <v>8.511158</v>
      </c>
      <c r="F1201">
        <v>112.66631400000001</v>
      </c>
      <c r="G1201">
        <v>5.4995260000000004</v>
      </c>
      <c r="H1201">
        <v>111.78789200000001</v>
      </c>
      <c r="I1201">
        <v>9.4420529999999996</v>
      </c>
    </row>
    <row r="1202" spans="1:9" x14ac:dyDescent="0.25">
      <c r="A1202">
        <v>1201</v>
      </c>
      <c r="F1202">
        <v>112.69231500000001</v>
      </c>
      <c r="G1202">
        <v>5.5135259999999997</v>
      </c>
      <c r="H1202">
        <v>111.814633</v>
      </c>
      <c r="I1202">
        <v>9.4072099999999992</v>
      </c>
    </row>
    <row r="1203" spans="1:9" x14ac:dyDescent="0.25">
      <c r="A1203">
        <v>1202</v>
      </c>
      <c r="F1203">
        <v>112.62021</v>
      </c>
      <c r="G1203">
        <v>5.4863160000000004</v>
      </c>
      <c r="H1203">
        <v>111.85236800000001</v>
      </c>
      <c r="I1203">
        <v>9.4600519999999992</v>
      </c>
    </row>
    <row r="1204" spans="1:9" x14ac:dyDescent="0.25">
      <c r="A1204">
        <v>1203</v>
      </c>
      <c r="F1204">
        <v>112.65131500000001</v>
      </c>
      <c r="G1204">
        <v>5.4704740000000003</v>
      </c>
      <c r="H1204">
        <v>111.797578</v>
      </c>
      <c r="I1204">
        <v>9.4547899999999991</v>
      </c>
    </row>
    <row r="1205" spans="1:9" x14ac:dyDescent="0.25">
      <c r="A1205">
        <v>1204</v>
      </c>
      <c r="F1205">
        <v>112.64784300000001</v>
      </c>
      <c r="G1205">
        <v>5.5301580000000001</v>
      </c>
      <c r="H1205">
        <v>111.844159</v>
      </c>
      <c r="I1205">
        <v>9.4252629999999993</v>
      </c>
    </row>
    <row r="1206" spans="1:9" x14ac:dyDescent="0.25">
      <c r="A1206">
        <v>1205</v>
      </c>
      <c r="F1206">
        <v>112.584371</v>
      </c>
      <c r="G1206">
        <v>5.5441050000000001</v>
      </c>
      <c r="H1206">
        <v>111.828896</v>
      </c>
      <c r="I1206">
        <v>9.4101060000000007</v>
      </c>
    </row>
    <row r="1207" spans="1:9" x14ac:dyDescent="0.25">
      <c r="A1207">
        <v>1206</v>
      </c>
      <c r="F1207">
        <v>112.658051</v>
      </c>
      <c r="G1207">
        <v>5.4641580000000003</v>
      </c>
      <c r="H1207">
        <v>111.784474</v>
      </c>
      <c r="I1207">
        <v>9.3653150000000007</v>
      </c>
    </row>
    <row r="1208" spans="1:9" x14ac:dyDescent="0.25">
      <c r="A1208">
        <v>1207</v>
      </c>
      <c r="B1208">
        <v>91.675475000000006</v>
      </c>
      <c r="C1208">
        <v>6.5819470000000004</v>
      </c>
      <c r="H1208">
        <v>111.78789200000001</v>
      </c>
      <c r="I1208">
        <v>9.4420529999999996</v>
      </c>
    </row>
    <row r="1209" spans="1:9" x14ac:dyDescent="0.25">
      <c r="A1209">
        <v>1208</v>
      </c>
      <c r="B1209">
        <v>91.682895000000002</v>
      </c>
      <c r="C1209">
        <v>6.5833159999999999</v>
      </c>
      <c r="H1209">
        <v>111.78789200000001</v>
      </c>
      <c r="I1209">
        <v>9.4420529999999996</v>
      </c>
    </row>
    <row r="1210" spans="1:9" x14ac:dyDescent="0.25">
      <c r="A1210">
        <v>1209</v>
      </c>
      <c r="B1210">
        <v>91.717580000000012</v>
      </c>
      <c r="C1210">
        <v>6.5498419999999999</v>
      </c>
    </row>
    <row r="1211" spans="1:9" x14ac:dyDescent="0.25">
      <c r="A1211">
        <v>1210</v>
      </c>
      <c r="B1211">
        <v>91.702474000000009</v>
      </c>
      <c r="C1211">
        <v>6.5566319999999996</v>
      </c>
    </row>
    <row r="1212" spans="1:9" x14ac:dyDescent="0.25">
      <c r="A1212">
        <v>1211</v>
      </c>
      <c r="B1212">
        <v>91.70789400000001</v>
      </c>
      <c r="C1212">
        <v>6.5354210000000004</v>
      </c>
    </row>
    <row r="1213" spans="1:9" x14ac:dyDescent="0.25">
      <c r="A1213">
        <v>1212</v>
      </c>
      <c r="B1213">
        <v>91.733895000000004</v>
      </c>
      <c r="C1213">
        <v>6.5512100000000002</v>
      </c>
      <c r="D1213">
        <v>86.372474000000011</v>
      </c>
      <c r="E1213">
        <v>8.5601050000000001</v>
      </c>
    </row>
    <row r="1214" spans="1:9" x14ac:dyDescent="0.25">
      <c r="A1214">
        <v>1213</v>
      </c>
      <c r="B1214">
        <v>91.775420000000011</v>
      </c>
      <c r="C1214">
        <v>6.5479469999999997</v>
      </c>
      <c r="D1214">
        <v>86.347789000000006</v>
      </c>
      <c r="E1214">
        <v>8.5531050000000004</v>
      </c>
    </row>
    <row r="1215" spans="1:9" x14ac:dyDescent="0.25">
      <c r="A1215">
        <v>1214</v>
      </c>
      <c r="B1215">
        <v>91.643895000000015</v>
      </c>
      <c r="C1215">
        <v>6.6239480000000004</v>
      </c>
      <c r="D1215">
        <v>86.375157000000002</v>
      </c>
      <c r="E1215">
        <v>8.5457900000000002</v>
      </c>
    </row>
    <row r="1216" spans="1:9" x14ac:dyDescent="0.25">
      <c r="A1216">
        <v>1215</v>
      </c>
      <c r="B1216">
        <v>91.675475000000006</v>
      </c>
      <c r="C1216">
        <v>6.5819470000000004</v>
      </c>
      <c r="D1216">
        <v>86.358052000000015</v>
      </c>
      <c r="E1216">
        <v>8.5442099999999996</v>
      </c>
    </row>
    <row r="1217" spans="1:9" x14ac:dyDescent="0.25">
      <c r="A1217">
        <v>1216</v>
      </c>
      <c r="D1217">
        <v>86.361632000000014</v>
      </c>
      <c r="E1217">
        <v>8.5623159999999991</v>
      </c>
    </row>
    <row r="1218" spans="1:9" x14ac:dyDescent="0.25">
      <c r="A1218">
        <v>1217</v>
      </c>
      <c r="D1218">
        <v>86.441106000000005</v>
      </c>
      <c r="E1218">
        <v>8.5688949999999995</v>
      </c>
    </row>
    <row r="1219" spans="1:9" x14ac:dyDescent="0.25">
      <c r="A1219">
        <v>1218</v>
      </c>
      <c r="D1219">
        <v>86.372474000000011</v>
      </c>
      <c r="E1219">
        <v>8.5601050000000001</v>
      </c>
    </row>
    <row r="1220" spans="1:9" x14ac:dyDescent="0.25">
      <c r="A1220">
        <v>1219</v>
      </c>
    </row>
    <row r="1221" spans="1:9" x14ac:dyDescent="0.25">
      <c r="A1221">
        <v>1220</v>
      </c>
      <c r="F1221">
        <v>86.04073600000001</v>
      </c>
      <c r="G1221">
        <v>6.3507369999999996</v>
      </c>
    </row>
    <row r="1222" spans="1:9" x14ac:dyDescent="0.25">
      <c r="A1222">
        <v>1221</v>
      </c>
      <c r="F1222">
        <v>86.072316000000001</v>
      </c>
      <c r="G1222">
        <v>6.2982630000000004</v>
      </c>
      <c r="H1222">
        <v>84.444368000000011</v>
      </c>
      <c r="I1222">
        <v>9.6856310000000008</v>
      </c>
    </row>
    <row r="1223" spans="1:9" x14ac:dyDescent="0.25">
      <c r="A1223">
        <v>1222</v>
      </c>
      <c r="F1223">
        <v>86.096475000000012</v>
      </c>
      <c r="G1223">
        <v>6.2882629999999997</v>
      </c>
      <c r="H1223">
        <v>84.451157000000009</v>
      </c>
      <c r="I1223">
        <v>9.6712109999999996</v>
      </c>
    </row>
    <row r="1224" spans="1:9" x14ac:dyDescent="0.25">
      <c r="A1224">
        <v>1223</v>
      </c>
      <c r="F1224">
        <v>86.069264000000004</v>
      </c>
      <c r="G1224">
        <v>6.2702629999999999</v>
      </c>
      <c r="H1224">
        <v>84.429631000000001</v>
      </c>
      <c r="I1224">
        <v>9.6942109999999992</v>
      </c>
    </row>
    <row r="1225" spans="1:9" x14ac:dyDescent="0.25">
      <c r="A1225">
        <v>1224</v>
      </c>
      <c r="F1225">
        <v>86.024053000000009</v>
      </c>
      <c r="G1225">
        <v>6.2818420000000001</v>
      </c>
      <c r="H1225">
        <v>84.477947</v>
      </c>
      <c r="I1225">
        <v>9.7085270000000001</v>
      </c>
    </row>
    <row r="1226" spans="1:9" x14ac:dyDescent="0.25">
      <c r="A1226">
        <v>1225</v>
      </c>
      <c r="F1226">
        <v>86.07310600000001</v>
      </c>
      <c r="G1226">
        <v>6.378368</v>
      </c>
      <c r="H1226">
        <v>84.487263000000013</v>
      </c>
      <c r="I1226">
        <v>9.7099480000000007</v>
      </c>
    </row>
    <row r="1227" spans="1:9" x14ac:dyDescent="0.25">
      <c r="A1227">
        <v>1226</v>
      </c>
      <c r="F1227">
        <v>86.07310600000001</v>
      </c>
      <c r="G1227">
        <v>6.378368</v>
      </c>
      <c r="H1227">
        <v>84.496789000000007</v>
      </c>
      <c r="I1227">
        <v>9.6905260000000002</v>
      </c>
    </row>
    <row r="1228" spans="1:9" x14ac:dyDescent="0.25">
      <c r="A1228">
        <v>1227</v>
      </c>
      <c r="B1228">
        <v>70.94721100000001</v>
      </c>
      <c r="C1228">
        <v>6.9139480000000004</v>
      </c>
      <c r="H1228">
        <v>84.458790000000008</v>
      </c>
      <c r="I1228">
        <v>9.6628950000000007</v>
      </c>
    </row>
    <row r="1229" spans="1:9" x14ac:dyDescent="0.25">
      <c r="A1229">
        <v>1228</v>
      </c>
      <c r="B1229">
        <v>70.909158000000005</v>
      </c>
      <c r="C1229">
        <v>6.9779999999999998</v>
      </c>
      <c r="H1229">
        <v>84.444368000000011</v>
      </c>
      <c r="I1229">
        <v>9.6856310000000008</v>
      </c>
    </row>
    <row r="1230" spans="1:9" x14ac:dyDescent="0.25">
      <c r="A1230">
        <v>1229</v>
      </c>
      <c r="B1230">
        <v>70.934263000000001</v>
      </c>
      <c r="C1230">
        <v>6.9806319999999999</v>
      </c>
    </row>
    <row r="1231" spans="1:9" x14ac:dyDescent="0.25">
      <c r="A1231">
        <v>1230</v>
      </c>
      <c r="B1231">
        <v>70.937895000000012</v>
      </c>
      <c r="C1231">
        <v>7.0057900000000002</v>
      </c>
    </row>
    <row r="1232" spans="1:9" x14ac:dyDescent="0.25">
      <c r="A1232">
        <v>1231</v>
      </c>
      <c r="B1232">
        <v>70.935474000000013</v>
      </c>
      <c r="C1232">
        <v>6.9900529999999996</v>
      </c>
    </row>
    <row r="1233" spans="1:9" x14ac:dyDescent="0.25">
      <c r="A1233">
        <v>1232</v>
      </c>
      <c r="B1233">
        <v>70.953474</v>
      </c>
      <c r="C1233">
        <v>7.0011580000000002</v>
      </c>
      <c r="D1233">
        <v>62.608345</v>
      </c>
      <c r="E1233">
        <v>8.4140829999999998</v>
      </c>
    </row>
    <row r="1234" spans="1:9" x14ac:dyDescent="0.25">
      <c r="A1234">
        <v>1233</v>
      </c>
      <c r="B1234">
        <v>70.981000000000009</v>
      </c>
      <c r="C1234">
        <v>6.9870000000000001</v>
      </c>
      <c r="D1234">
        <v>62.618186999999999</v>
      </c>
      <c r="E1234">
        <v>8.3758809999999997</v>
      </c>
    </row>
    <row r="1235" spans="1:9" x14ac:dyDescent="0.25">
      <c r="A1235">
        <v>1234</v>
      </c>
      <c r="B1235">
        <v>70.918579000000008</v>
      </c>
      <c r="C1235">
        <v>6.9803689999999996</v>
      </c>
      <c r="D1235">
        <v>62.628444000000002</v>
      </c>
      <c r="E1235">
        <v>8.417503</v>
      </c>
    </row>
    <row r="1236" spans="1:9" x14ac:dyDescent="0.25">
      <c r="A1236">
        <v>1235</v>
      </c>
      <c r="D1236">
        <v>62.628971</v>
      </c>
      <c r="E1236">
        <v>8.4404979999999998</v>
      </c>
    </row>
    <row r="1237" spans="1:9" x14ac:dyDescent="0.25">
      <c r="A1237">
        <v>1236</v>
      </c>
      <c r="D1237">
        <v>62.583556999999999</v>
      </c>
      <c r="E1237">
        <v>8.4180820000000001</v>
      </c>
    </row>
    <row r="1238" spans="1:9" x14ac:dyDescent="0.25">
      <c r="A1238">
        <v>1237</v>
      </c>
      <c r="D1238">
        <v>62.664805999999999</v>
      </c>
      <c r="E1238">
        <v>8.4722810000000006</v>
      </c>
    </row>
    <row r="1239" spans="1:9" x14ac:dyDescent="0.25">
      <c r="A1239">
        <v>1238</v>
      </c>
      <c r="D1239">
        <v>62.652492000000002</v>
      </c>
      <c r="E1239">
        <v>8.4640199999999997</v>
      </c>
    </row>
    <row r="1240" spans="1:9" x14ac:dyDescent="0.25">
      <c r="A1240">
        <v>1239</v>
      </c>
      <c r="D1240">
        <v>62.608345</v>
      </c>
      <c r="E1240">
        <v>8.4140829999999998</v>
      </c>
    </row>
    <row r="1241" spans="1:9" x14ac:dyDescent="0.25">
      <c r="A1241">
        <v>1240</v>
      </c>
      <c r="D1241">
        <v>62.608345</v>
      </c>
      <c r="E1241">
        <v>8.4140829999999998</v>
      </c>
      <c r="F1241">
        <v>63.395588000000004</v>
      </c>
      <c r="G1241">
        <v>6.359591</v>
      </c>
    </row>
    <row r="1242" spans="1:9" x14ac:dyDescent="0.25">
      <c r="A1242">
        <v>1241</v>
      </c>
      <c r="F1242">
        <v>63.413111999999998</v>
      </c>
      <c r="G1242">
        <v>6.3879530000000004</v>
      </c>
    </row>
    <row r="1243" spans="1:9" x14ac:dyDescent="0.25">
      <c r="A1243">
        <v>1242</v>
      </c>
      <c r="F1243">
        <v>63.459892000000004</v>
      </c>
      <c r="G1243">
        <v>6.3577490000000001</v>
      </c>
      <c r="H1243">
        <v>60.352214000000004</v>
      </c>
      <c r="I1243">
        <v>9.9277999999999995</v>
      </c>
    </row>
    <row r="1244" spans="1:9" x14ac:dyDescent="0.25">
      <c r="A1244">
        <v>1243</v>
      </c>
      <c r="F1244">
        <v>63.395961</v>
      </c>
      <c r="G1244">
        <v>6.3250719999999996</v>
      </c>
      <c r="H1244">
        <v>60.451664000000001</v>
      </c>
      <c r="I1244">
        <v>9.8589199999999995</v>
      </c>
    </row>
    <row r="1245" spans="1:9" x14ac:dyDescent="0.25">
      <c r="A1245">
        <v>1244</v>
      </c>
      <c r="F1245">
        <v>63.424636</v>
      </c>
      <c r="G1245">
        <v>6.333018</v>
      </c>
      <c r="H1245">
        <v>60.406146999999997</v>
      </c>
      <c r="I1245">
        <v>9.9103829999999995</v>
      </c>
    </row>
    <row r="1246" spans="1:9" x14ac:dyDescent="0.25">
      <c r="A1246">
        <v>1245</v>
      </c>
      <c r="F1246">
        <v>63.435794000000001</v>
      </c>
      <c r="G1246">
        <v>6.3554339999999998</v>
      </c>
      <c r="H1246">
        <v>60.400570000000002</v>
      </c>
      <c r="I1246">
        <v>9.898123</v>
      </c>
    </row>
    <row r="1247" spans="1:9" x14ac:dyDescent="0.25">
      <c r="A1247">
        <v>1246</v>
      </c>
      <c r="F1247">
        <v>63.421534999999999</v>
      </c>
      <c r="G1247">
        <v>6.3821649999999996</v>
      </c>
      <c r="H1247">
        <v>60.380310000000001</v>
      </c>
      <c r="I1247">
        <v>9.8840210000000006</v>
      </c>
    </row>
    <row r="1248" spans="1:9" x14ac:dyDescent="0.25">
      <c r="A1248">
        <v>1247</v>
      </c>
      <c r="B1248">
        <v>44.993617999999998</v>
      </c>
      <c r="C1248">
        <v>6.3534870000000003</v>
      </c>
      <c r="F1248">
        <v>63.326610000000002</v>
      </c>
      <c r="G1248">
        <v>6.3791659999999997</v>
      </c>
      <c r="H1248">
        <v>60.423403999999998</v>
      </c>
      <c r="I1248">
        <v>9.8599730000000001</v>
      </c>
    </row>
    <row r="1249" spans="1:9" x14ac:dyDescent="0.25">
      <c r="A1249">
        <v>1248</v>
      </c>
      <c r="B1249">
        <v>45.015087000000001</v>
      </c>
      <c r="C1249">
        <v>6.3722719999999997</v>
      </c>
      <c r="F1249">
        <v>63.395588000000004</v>
      </c>
      <c r="G1249">
        <v>6.359591</v>
      </c>
      <c r="H1249">
        <v>60.446350000000002</v>
      </c>
      <c r="I1249">
        <v>9.8104049999999994</v>
      </c>
    </row>
    <row r="1250" spans="1:9" x14ac:dyDescent="0.25">
      <c r="A1250">
        <v>1249</v>
      </c>
      <c r="B1250">
        <v>45.022978999999999</v>
      </c>
      <c r="C1250">
        <v>6.3450150000000001</v>
      </c>
      <c r="H1250">
        <v>60.352214000000004</v>
      </c>
      <c r="I1250">
        <v>9.9277999999999995</v>
      </c>
    </row>
    <row r="1251" spans="1:9" x14ac:dyDescent="0.25">
      <c r="A1251">
        <v>1250</v>
      </c>
      <c r="B1251">
        <v>45.035029999999999</v>
      </c>
      <c r="C1251">
        <v>6.3451199999999996</v>
      </c>
      <c r="H1251">
        <v>60.352214000000004</v>
      </c>
      <c r="I1251">
        <v>9.9277999999999995</v>
      </c>
    </row>
    <row r="1252" spans="1:9" x14ac:dyDescent="0.25">
      <c r="A1252">
        <v>1251</v>
      </c>
      <c r="B1252">
        <v>44.997142000000004</v>
      </c>
      <c r="C1252">
        <v>6.3638009999999996</v>
      </c>
      <c r="H1252">
        <v>60.352214000000004</v>
      </c>
      <c r="I1252">
        <v>9.9277999999999995</v>
      </c>
    </row>
    <row r="1253" spans="1:9" x14ac:dyDescent="0.25">
      <c r="A1253">
        <v>1252</v>
      </c>
      <c r="B1253">
        <v>44.935211000000002</v>
      </c>
      <c r="C1253">
        <v>6.3670629999999999</v>
      </c>
    </row>
    <row r="1254" spans="1:9" x14ac:dyDescent="0.25">
      <c r="A1254">
        <v>1253</v>
      </c>
      <c r="B1254">
        <v>44.927211</v>
      </c>
      <c r="C1254">
        <v>6.3651689999999999</v>
      </c>
      <c r="D1254">
        <v>37.791264999999996</v>
      </c>
      <c r="E1254">
        <v>7.8148999999999997</v>
      </c>
    </row>
    <row r="1255" spans="1:9" x14ac:dyDescent="0.25">
      <c r="A1255">
        <v>1254</v>
      </c>
      <c r="B1255">
        <v>44.993617999999998</v>
      </c>
      <c r="C1255">
        <v>6.3534870000000003</v>
      </c>
      <c r="D1255">
        <v>37.738910000000004</v>
      </c>
      <c r="E1255">
        <v>7.7728570000000001</v>
      </c>
    </row>
    <row r="1256" spans="1:9" x14ac:dyDescent="0.25">
      <c r="A1256">
        <v>1255</v>
      </c>
      <c r="D1256">
        <v>37.740278000000004</v>
      </c>
      <c r="E1256">
        <v>7.7968520000000003</v>
      </c>
    </row>
    <row r="1257" spans="1:9" x14ac:dyDescent="0.25">
      <c r="A1257">
        <v>1256</v>
      </c>
      <c r="D1257">
        <v>37.730015999999999</v>
      </c>
      <c r="E1257">
        <v>7.8014289999999997</v>
      </c>
    </row>
    <row r="1258" spans="1:9" x14ac:dyDescent="0.25">
      <c r="A1258">
        <v>1257</v>
      </c>
      <c r="D1258">
        <v>37.708546999999996</v>
      </c>
      <c r="E1258">
        <v>7.7805400000000002</v>
      </c>
    </row>
    <row r="1259" spans="1:9" x14ac:dyDescent="0.25">
      <c r="A1259">
        <v>1258</v>
      </c>
      <c r="D1259">
        <v>37.708652000000001</v>
      </c>
      <c r="E1259">
        <v>7.77454</v>
      </c>
    </row>
    <row r="1260" spans="1:9" x14ac:dyDescent="0.25">
      <c r="A1260">
        <v>1259</v>
      </c>
      <c r="D1260">
        <v>37.705180999999996</v>
      </c>
      <c r="E1260">
        <v>7.7836970000000001</v>
      </c>
    </row>
    <row r="1261" spans="1:9" x14ac:dyDescent="0.25">
      <c r="A1261">
        <v>1260</v>
      </c>
      <c r="D1261">
        <v>37.726647999999997</v>
      </c>
      <c r="E1261">
        <v>7.7862749999999998</v>
      </c>
    </row>
    <row r="1262" spans="1:9" x14ac:dyDescent="0.25">
      <c r="A1262">
        <v>1261</v>
      </c>
      <c r="D1262">
        <v>37.791264999999996</v>
      </c>
      <c r="E1262">
        <v>7.8148999999999997</v>
      </c>
    </row>
    <row r="1263" spans="1:9" x14ac:dyDescent="0.25">
      <c r="A1263">
        <v>1262</v>
      </c>
      <c r="D1263">
        <v>37.811154999999999</v>
      </c>
      <c r="E1263">
        <v>7.8346850000000003</v>
      </c>
    </row>
    <row r="1264" spans="1:9" x14ac:dyDescent="0.25">
      <c r="A1264">
        <v>1263</v>
      </c>
    </row>
    <row r="1265" spans="1:11" x14ac:dyDescent="0.25">
      <c r="A1265">
        <v>1264</v>
      </c>
      <c r="F1265">
        <v>38.167129000000003</v>
      </c>
      <c r="G1265">
        <v>6.2247789999999998</v>
      </c>
    </row>
    <row r="1266" spans="1:11" x14ac:dyDescent="0.25">
      <c r="A1266">
        <v>1265</v>
      </c>
      <c r="B1266">
        <v>25.272672</v>
      </c>
      <c r="C1266">
        <v>6.0636559999999999</v>
      </c>
      <c r="F1266">
        <v>38.181652</v>
      </c>
      <c r="G1266">
        <v>6.220675</v>
      </c>
      <c r="H1266">
        <v>35.794288000000002</v>
      </c>
      <c r="I1266">
        <v>9.6452310000000008</v>
      </c>
    </row>
    <row r="1267" spans="1:11" x14ac:dyDescent="0.25">
      <c r="A1267">
        <v>1266</v>
      </c>
      <c r="B1267">
        <v>25.269779</v>
      </c>
      <c r="C1267">
        <v>5.9506290000000002</v>
      </c>
      <c r="F1267">
        <v>38.158393000000004</v>
      </c>
      <c r="G1267">
        <v>6.2393539999999996</v>
      </c>
      <c r="H1267">
        <v>35.748559999999998</v>
      </c>
      <c r="I1267">
        <v>9.6236049999999995</v>
      </c>
    </row>
    <row r="1268" spans="1:11" x14ac:dyDescent="0.25">
      <c r="A1268">
        <v>1267</v>
      </c>
      <c r="B1268">
        <v>25.230314</v>
      </c>
      <c r="C1268">
        <v>6.0653410000000001</v>
      </c>
      <c r="F1268">
        <v>38.116035000000004</v>
      </c>
      <c r="G1268">
        <v>6.2305140000000003</v>
      </c>
      <c r="H1268">
        <v>35.693467999999996</v>
      </c>
      <c r="I1268">
        <v>9.6077139999999996</v>
      </c>
    </row>
    <row r="1269" spans="1:11" x14ac:dyDescent="0.25">
      <c r="A1269">
        <v>1268</v>
      </c>
      <c r="B1269">
        <v>25.176641000000004</v>
      </c>
      <c r="C1269">
        <v>6.034821</v>
      </c>
      <c r="F1269">
        <v>38.100985999999999</v>
      </c>
      <c r="G1269">
        <v>6.2248840000000003</v>
      </c>
      <c r="H1269">
        <v>35.666894999999997</v>
      </c>
      <c r="I1269">
        <v>9.5968730000000004</v>
      </c>
    </row>
    <row r="1270" spans="1:11" x14ac:dyDescent="0.25">
      <c r="A1270">
        <v>1269</v>
      </c>
      <c r="B1270">
        <v>25.251992999999999</v>
      </c>
      <c r="C1270">
        <v>6.0448709999999997</v>
      </c>
      <c r="F1270">
        <v>38.124771000000003</v>
      </c>
      <c r="G1270">
        <v>6.2359340000000003</v>
      </c>
      <c r="H1270">
        <v>35.672474000000001</v>
      </c>
      <c r="I1270">
        <v>9.6550180000000001</v>
      </c>
    </row>
    <row r="1271" spans="1:11" x14ac:dyDescent="0.25">
      <c r="A1271">
        <v>1270</v>
      </c>
      <c r="B1271">
        <v>25.236153999999999</v>
      </c>
      <c r="C1271">
        <v>6.0345579999999996</v>
      </c>
      <c r="F1271">
        <v>38.189495000000001</v>
      </c>
      <c r="G1271">
        <v>6.2164650000000004</v>
      </c>
      <c r="H1271">
        <v>35.652214000000001</v>
      </c>
      <c r="I1271">
        <v>9.6629109999999994</v>
      </c>
    </row>
    <row r="1272" spans="1:11" x14ac:dyDescent="0.25">
      <c r="A1272">
        <v>1271</v>
      </c>
      <c r="B1272">
        <v>25.214106999999998</v>
      </c>
      <c r="C1272">
        <v>5.998513</v>
      </c>
      <c r="F1272">
        <v>38.118350999999997</v>
      </c>
      <c r="G1272">
        <v>6.2613490000000001</v>
      </c>
      <c r="H1272">
        <v>35.658633999999999</v>
      </c>
      <c r="I1272">
        <v>9.6530719999999999</v>
      </c>
    </row>
    <row r="1273" spans="1:11" x14ac:dyDescent="0.25">
      <c r="A1273">
        <v>1272</v>
      </c>
      <c r="B1273">
        <v>25.237837999999996</v>
      </c>
      <c r="C1273">
        <v>6.0312950000000001</v>
      </c>
      <c r="H1273">
        <v>35.690415999999999</v>
      </c>
      <c r="I1273">
        <v>9.6515459999999997</v>
      </c>
    </row>
    <row r="1274" spans="1:11" x14ac:dyDescent="0.25">
      <c r="A1274">
        <v>1273</v>
      </c>
      <c r="B1274">
        <v>25.237154000000004</v>
      </c>
      <c r="C1274">
        <v>5.9979870000000002</v>
      </c>
      <c r="H1274">
        <v>35.663368000000006</v>
      </c>
      <c r="I1274">
        <v>9.6358130000000006</v>
      </c>
    </row>
    <row r="1275" spans="1:11" x14ac:dyDescent="0.25">
      <c r="A1275">
        <v>1274</v>
      </c>
      <c r="B1275">
        <v>25.272672</v>
      </c>
      <c r="C1275">
        <v>6.0636559999999999</v>
      </c>
      <c r="H1275">
        <v>35.794288000000002</v>
      </c>
      <c r="I1275">
        <v>9.6452310000000008</v>
      </c>
      <c r="J1275">
        <v>38.111091000000002</v>
      </c>
      <c r="K1275">
        <v>13.618614000000001</v>
      </c>
    </row>
    <row r="1276" spans="1:11" x14ac:dyDescent="0.25">
      <c r="A1276">
        <v>1275</v>
      </c>
    </row>
    <row r="1277" spans="1:11" x14ac:dyDescent="0.25">
      <c r="A1277">
        <v>1276</v>
      </c>
      <c r="J1277">
        <v>235.570776</v>
      </c>
      <c r="K1277">
        <v>13.547618</v>
      </c>
    </row>
    <row r="1278" spans="1:11" x14ac:dyDescent="0.25">
      <c r="A1278">
        <v>1277</v>
      </c>
      <c r="B1278">
        <v>230.189707</v>
      </c>
      <c r="C1278">
        <v>7.8621439999999998</v>
      </c>
    </row>
    <row r="1279" spans="1:11" x14ac:dyDescent="0.25">
      <c r="A1279">
        <v>1278</v>
      </c>
      <c r="B1279">
        <v>230.2166</v>
      </c>
      <c r="C1279">
        <v>7.8648280000000002</v>
      </c>
    </row>
    <row r="1280" spans="1:11" x14ac:dyDescent="0.25">
      <c r="A1280">
        <v>1279</v>
      </c>
      <c r="B1280">
        <v>230.20233899999999</v>
      </c>
      <c r="C1280">
        <v>7.8606170000000004</v>
      </c>
    </row>
    <row r="1281" spans="1:9" x14ac:dyDescent="0.25">
      <c r="A1281">
        <v>1280</v>
      </c>
      <c r="B1281">
        <v>230.165233</v>
      </c>
      <c r="C1281">
        <v>7.878406</v>
      </c>
    </row>
    <row r="1282" spans="1:9" x14ac:dyDescent="0.25">
      <c r="A1282">
        <v>1281</v>
      </c>
      <c r="B1282">
        <v>230.15418199999999</v>
      </c>
      <c r="C1282">
        <v>7.8637750000000004</v>
      </c>
    </row>
    <row r="1283" spans="1:9" x14ac:dyDescent="0.25">
      <c r="A1283">
        <v>1282</v>
      </c>
      <c r="B1283">
        <v>230.18460300000001</v>
      </c>
      <c r="C1283">
        <v>7.8936679999999999</v>
      </c>
      <c r="H1283">
        <v>237.67160799999999</v>
      </c>
      <c r="I1283">
        <v>9.9760259999999992</v>
      </c>
    </row>
    <row r="1284" spans="1:9" x14ac:dyDescent="0.25">
      <c r="A1284">
        <v>1283</v>
      </c>
      <c r="B1284">
        <v>230.163444</v>
      </c>
      <c r="C1284">
        <v>7.8894580000000003</v>
      </c>
      <c r="H1284">
        <v>237.71171200000001</v>
      </c>
      <c r="I1284">
        <v>9.9395539999999993</v>
      </c>
    </row>
    <row r="1285" spans="1:9" x14ac:dyDescent="0.25">
      <c r="A1285">
        <v>1284</v>
      </c>
      <c r="B1285">
        <v>230.15644599999999</v>
      </c>
      <c r="C1285">
        <v>7.8899319999999999</v>
      </c>
      <c r="H1285">
        <v>237.70050000000001</v>
      </c>
      <c r="I1285">
        <v>9.9396079999999998</v>
      </c>
    </row>
    <row r="1286" spans="1:9" x14ac:dyDescent="0.25">
      <c r="A1286">
        <v>1285</v>
      </c>
      <c r="B1286">
        <v>230.10634400000001</v>
      </c>
      <c r="C1286">
        <v>7.8558810000000001</v>
      </c>
      <c r="H1286">
        <v>237.70729</v>
      </c>
      <c r="I1286">
        <v>9.9181869999999996</v>
      </c>
    </row>
    <row r="1287" spans="1:9" x14ac:dyDescent="0.25">
      <c r="A1287">
        <v>1286</v>
      </c>
      <c r="B1287">
        <v>230.056715</v>
      </c>
      <c r="C1287">
        <v>7.9336659999999997</v>
      </c>
      <c r="H1287">
        <v>237.75076300000001</v>
      </c>
      <c r="I1287">
        <v>9.9055569999999999</v>
      </c>
    </row>
    <row r="1288" spans="1:9" x14ac:dyDescent="0.25">
      <c r="A1288">
        <v>1287</v>
      </c>
      <c r="B1288">
        <v>230.196234</v>
      </c>
      <c r="C1288">
        <v>7.8605119999999999</v>
      </c>
      <c r="H1288">
        <v>237.75807699999999</v>
      </c>
      <c r="I1288">
        <v>9.9265559999999997</v>
      </c>
    </row>
    <row r="1289" spans="1:9" x14ac:dyDescent="0.25">
      <c r="A1289">
        <v>1288</v>
      </c>
      <c r="H1289">
        <v>237.782127</v>
      </c>
      <c r="I1289">
        <v>9.9301340000000007</v>
      </c>
    </row>
    <row r="1290" spans="1:9" x14ac:dyDescent="0.25">
      <c r="A1290">
        <v>1289</v>
      </c>
      <c r="F1290">
        <v>231.30917099999999</v>
      </c>
      <c r="G1290">
        <v>7.1641300000000001</v>
      </c>
      <c r="H1290">
        <v>237.72860499999999</v>
      </c>
      <c r="I1290">
        <v>9.9016090000000005</v>
      </c>
    </row>
    <row r="1291" spans="1:9" x14ac:dyDescent="0.25">
      <c r="A1291">
        <v>1290</v>
      </c>
      <c r="F1291">
        <v>231.31432899999999</v>
      </c>
      <c r="G1291">
        <v>7.1657089999999997</v>
      </c>
      <c r="H1291">
        <v>237.67723999999998</v>
      </c>
      <c r="I1291">
        <v>9.9287139999999994</v>
      </c>
    </row>
    <row r="1292" spans="1:9" x14ac:dyDescent="0.25">
      <c r="A1292">
        <v>1291</v>
      </c>
      <c r="F1292">
        <v>231.29648800000001</v>
      </c>
      <c r="G1292">
        <v>7.1753400000000003</v>
      </c>
      <c r="H1292">
        <v>237.67723999999998</v>
      </c>
      <c r="I1292">
        <v>9.9287139999999994</v>
      </c>
    </row>
    <row r="1293" spans="1:9" x14ac:dyDescent="0.25">
      <c r="A1293">
        <v>1292</v>
      </c>
      <c r="F1293">
        <v>231.29648800000001</v>
      </c>
      <c r="G1293">
        <v>7.1808649999999998</v>
      </c>
      <c r="H1293">
        <v>237.67723999999998</v>
      </c>
      <c r="I1293">
        <v>9.9287139999999994</v>
      </c>
    </row>
    <row r="1294" spans="1:9" x14ac:dyDescent="0.25">
      <c r="A1294">
        <v>1293</v>
      </c>
      <c r="D1294">
        <v>217.747028</v>
      </c>
      <c r="E1294">
        <v>9.3925319999999992</v>
      </c>
      <c r="F1294">
        <v>231.328485</v>
      </c>
      <c r="G1294">
        <v>7.1419730000000001</v>
      </c>
    </row>
    <row r="1295" spans="1:9" x14ac:dyDescent="0.25">
      <c r="A1295">
        <v>1294</v>
      </c>
      <c r="D1295">
        <v>217.73281900000001</v>
      </c>
      <c r="E1295">
        <v>9.4330029999999994</v>
      </c>
      <c r="F1295">
        <v>231.34506400000001</v>
      </c>
      <c r="G1295">
        <v>7.1528140000000002</v>
      </c>
    </row>
    <row r="1296" spans="1:9" x14ac:dyDescent="0.25">
      <c r="A1296">
        <v>1295</v>
      </c>
      <c r="D1296">
        <v>217.710241</v>
      </c>
      <c r="E1296">
        <v>9.4146889999999992</v>
      </c>
      <c r="F1296">
        <v>231.237438</v>
      </c>
      <c r="G1296">
        <v>7.2006540000000001</v>
      </c>
    </row>
    <row r="1297" spans="1:9" x14ac:dyDescent="0.25">
      <c r="A1297">
        <v>1296</v>
      </c>
      <c r="D1297">
        <v>217.71524099999999</v>
      </c>
      <c r="E1297">
        <v>9.429373</v>
      </c>
      <c r="F1297">
        <v>231.21612299999998</v>
      </c>
      <c r="G1297">
        <v>7.2327570000000003</v>
      </c>
    </row>
    <row r="1298" spans="1:9" x14ac:dyDescent="0.25">
      <c r="A1298">
        <v>1297</v>
      </c>
      <c r="D1298">
        <v>217.66598099999999</v>
      </c>
      <c r="E1298">
        <v>9.4377929999999992</v>
      </c>
      <c r="F1298">
        <v>231.30917099999999</v>
      </c>
      <c r="G1298">
        <v>7.1641300000000001</v>
      </c>
    </row>
    <row r="1299" spans="1:9" x14ac:dyDescent="0.25">
      <c r="A1299">
        <v>1298</v>
      </c>
      <c r="D1299">
        <v>217.70097799999999</v>
      </c>
      <c r="E1299">
        <v>9.4717389999999995</v>
      </c>
    </row>
    <row r="1300" spans="1:9" x14ac:dyDescent="0.25">
      <c r="A1300">
        <v>1299</v>
      </c>
      <c r="D1300">
        <v>217.72439800000001</v>
      </c>
      <c r="E1300">
        <v>9.4855789999999995</v>
      </c>
    </row>
    <row r="1301" spans="1:9" x14ac:dyDescent="0.25">
      <c r="A1301">
        <v>1300</v>
      </c>
      <c r="B1301">
        <v>211.019575</v>
      </c>
      <c r="C1301">
        <v>7.7365789999999999</v>
      </c>
      <c r="D1301">
        <v>217.679664</v>
      </c>
      <c r="E1301">
        <v>9.4312670000000001</v>
      </c>
    </row>
    <row r="1302" spans="1:9" x14ac:dyDescent="0.25">
      <c r="A1302">
        <v>1301</v>
      </c>
      <c r="B1302">
        <v>211.086626</v>
      </c>
      <c r="C1302">
        <v>7.7605789999999999</v>
      </c>
      <c r="D1302">
        <v>217.747028</v>
      </c>
      <c r="E1302">
        <v>9.3925319999999992</v>
      </c>
    </row>
    <row r="1303" spans="1:9" x14ac:dyDescent="0.25">
      <c r="A1303">
        <v>1302</v>
      </c>
      <c r="B1303">
        <v>211.10178999999999</v>
      </c>
      <c r="C1303">
        <v>7.7398420000000003</v>
      </c>
      <c r="D1303">
        <v>217.747028</v>
      </c>
      <c r="E1303">
        <v>9.3925319999999992</v>
      </c>
    </row>
    <row r="1304" spans="1:9" x14ac:dyDescent="0.25">
      <c r="A1304">
        <v>1303</v>
      </c>
      <c r="B1304">
        <v>211.10163</v>
      </c>
      <c r="C1304">
        <v>7.718</v>
      </c>
    </row>
    <row r="1305" spans="1:9" x14ac:dyDescent="0.25">
      <c r="A1305">
        <v>1304</v>
      </c>
      <c r="B1305">
        <v>211.095789</v>
      </c>
      <c r="C1305">
        <v>7.7348420000000004</v>
      </c>
    </row>
    <row r="1306" spans="1:9" x14ac:dyDescent="0.25">
      <c r="A1306">
        <v>1305</v>
      </c>
      <c r="B1306">
        <v>211.13615300000001</v>
      </c>
      <c r="C1306">
        <v>7.78721</v>
      </c>
    </row>
    <row r="1307" spans="1:9" x14ac:dyDescent="0.25">
      <c r="A1307">
        <v>1306</v>
      </c>
      <c r="B1307">
        <v>212.61873399999999</v>
      </c>
      <c r="C1307">
        <v>7.4434829999999996</v>
      </c>
    </row>
    <row r="1308" spans="1:9" x14ac:dyDescent="0.25">
      <c r="A1308">
        <v>1307</v>
      </c>
      <c r="B1308">
        <v>211.019575</v>
      </c>
      <c r="C1308">
        <v>7.7365789999999999</v>
      </c>
      <c r="H1308">
        <v>213.65736100000001</v>
      </c>
      <c r="I1308">
        <v>10.427212000000001</v>
      </c>
    </row>
    <row r="1309" spans="1:9" x14ac:dyDescent="0.25">
      <c r="A1309">
        <v>1308</v>
      </c>
      <c r="F1309">
        <v>213.2287</v>
      </c>
      <c r="G1309">
        <v>7.2514409999999998</v>
      </c>
      <c r="H1309">
        <v>213.621836</v>
      </c>
      <c r="I1309">
        <v>10.440632000000001</v>
      </c>
    </row>
    <row r="1310" spans="1:9" x14ac:dyDescent="0.25">
      <c r="A1310">
        <v>1309</v>
      </c>
      <c r="F1310">
        <v>213.34406200000001</v>
      </c>
      <c r="G1310">
        <v>7.2574399999999999</v>
      </c>
      <c r="H1310">
        <v>213.549735</v>
      </c>
      <c r="I1310">
        <v>10.441369</v>
      </c>
    </row>
    <row r="1311" spans="1:9" x14ac:dyDescent="0.25">
      <c r="A1311">
        <v>1310</v>
      </c>
      <c r="F1311">
        <v>213.42300499999999</v>
      </c>
      <c r="G1311">
        <v>7.0945010000000002</v>
      </c>
      <c r="H1311">
        <v>213.690674</v>
      </c>
      <c r="I1311">
        <v>10.486629000000001</v>
      </c>
    </row>
    <row r="1312" spans="1:9" x14ac:dyDescent="0.25">
      <c r="A1312">
        <v>1311</v>
      </c>
      <c r="F1312">
        <v>213.48684399999999</v>
      </c>
      <c r="G1312">
        <v>7.1703400000000004</v>
      </c>
      <c r="H1312">
        <v>213.73235600000001</v>
      </c>
      <c r="I1312">
        <v>10.485156</v>
      </c>
    </row>
    <row r="1313" spans="1:9" x14ac:dyDescent="0.25">
      <c r="A1313">
        <v>1312</v>
      </c>
      <c r="F1313">
        <v>213.46395000000001</v>
      </c>
      <c r="G1313">
        <v>7.1543929999999998</v>
      </c>
      <c r="H1313">
        <v>213.73614599999999</v>
      </c>
      <c r="I1313">
        <v>10.476946</v>
      </c>
    </row>
    <row r="1314" spans="1:9" x14ac:dyDescent="0.25">
      <c r="A1314">
        <v>1313</v>
      </c>
      <c r="F1314">
        <v>213.43137300000001</v>
      </c>
      <c r="G1314">
        <v>7.1426040000000004</v>
      </c>
      <c r="H1314">
        <v>213.80319499999999</v>
      </c>
      <c r="I1314">
        <v>10.474894000000001</v>
      </c>
    </row>
    <row r="1315" spans="1:9" x14ac:dyDescent="0.25">
      <c r="A1315">
        <v>1314</v>
      </c>
      <c r="F1315">
        <v>213.39821699999999</v>
      </c>
      <c r="G1315">
        <v>7.1342359999999996</v>
      </c>
      <c r="H1315">
        <v>213.773301</v>
      </c>
      <c r="I1315">
        <v>10.414318</v>
      </c>
    </row>
    <row r="1316" spans="1:9" x14ac:dyDescent="0.25">
      <c r="A1316">
        <v>1315</v>
      </c>
      <c r="F1316">
        <v>213.385481</v>
      </c>
      <c r="G1316">
        <v>7.266597</v>
      </c>
    </row>
    <row r="1317" spans="1:9" x14ac:dyDescent="0.25">
      <c r="A1317">
        <v>1316</v>
      </c>
      <c r="D1317">
        <v>192.111628</v>
      </c>
      <c r="E1317">
        <v>9.2207369999999997</v>
      </c>
      <c r="F1317">
        <v>212.19131299999998</v>
      </c>
      <c r="G1317">
        <v>7.3877889999999997</v>
      </c>
    </row>
    <row r="1318" spans="1:9" x14ac:dyDescent="0.25">
      <c r="A1318">
        <v>1317</v>
      </c>
      <c r="D1318">
        <v>192.164366</v>
      </c>
      <c r="E1318">
        <v>9.2248950000000001</v>
      </c>
    </row>
    <row r="1319" spans="1:9" x14ac:dyDescent="0.25">
      <c r="A1319">
        <v>1318</v>
      </c>
      <c r="D1319">
        <v>192.15562700000001</v>
      </c>
      <c r="E1319">
        <v>9.2411049999999992</v>
      </c>
    </row>
    <row r="1320" spans="1:9" x14ac:dyDescent="0.25">
      <c r="A1320">
        <v>1319</v>
      </c>
      <c r="D1320">
        <v>192.17231200000001</v>
      </c>
      <c r="E1320">
        <v>9.2360000000000007</v>
      </c>
    </row>
    <row r="1321" spans="1:9" x14ac:dyDescent="0.25">
      <c r="A1321">
        <v>1320</v>
      </c>
      <c r="B1321">
        <v>187.450468</v>
      </c>
      <c r="C1321">
        <v>7.0540520000000004</v>
      </c>
      <c r="D1321">
        <v>192.14109999999999</v>
      </c>
      <c r="E1321">
        <v>9.2194739999999999</v>
      </c>
    </row>
    <row r="1322" spans="1:9" x14ac:dyDescent="0.25">
      <c r="A1322">
        <v>1321</v>
      </c>
      <c r="B1322">
        <v>187.47031200000001</v>
      </c>
      <c r="C1322">
        <v>7.0529999999999999</v>
      </c>
      <c r="D1322">
        <v>192.147524</v>
      </c>
      <c r="E1322">
        <v>9.2311060000000005</v>
      </c>
    </row>
    <row r="1323" spans="1:9" x14ac:dyDescent="0.25">
      <c r="A1323">
        <v>1322</v>
      </c>
      <c r="B1323">
        <v>187.46878699999999</v>
      </c>
      <c r="C1323">
        <v>7.0165259999999998</v>
      </c>
      <c r="D1323">
        <v>192.20189099999999</v>
      </c>
      <c r="E1323">
        <v>9.2515789999999996</v>
      </c>
    </row>
    <row r="1324" spans="1:9" x14ac:dyDescent="0.25">
      <c r="A1324">
        <v>1323</v>
      </c>
      <c r="B1324">
        <v>187.50994299999999</v>
      </c>
      <c r="C1324">
        <v>7.0479469999999997</v>
      </c>
      <c r="D1324">
        <v>192.20820499999999</v>
      </c>
      <c r="E1324">
        <v>9.2929469999999998</v>
      </c>
    </row>
    <row r="1325" spans="1:9" x14ac:dyDescent="0.25">
      <c r="A1325">
        <v>1324</v>
      </c>
      <c r="B1325">
        <v>187.50499600000001</v>
      </c>
      <c r="C1325">
        <v>7.0417370000000004</v>
      </c>
      <c r="D1325">
        <v>192.111628</v>
      </c>
      <c r="E1325">
        <v>9.2207369999999997</v>
      </c>
    </row>
    <row r="1326" spans="1:9" x14ac:dyDescent="0.25">
      <c r="A1326">
        <v>1325</v>
      </c>
      <c r="B1326">
        <v>187.48826099999999</v>
      </c>
      <c r="C1326">
        <v>7.0248419999999996</v>
      </c>
    </row>
    <row r="1327" spans="1:9" x14ac:dyDescent="0.25">
      <c r="A1327">
        <v>1326</v>
      </c>
      <c r="B1327">
        <v>187.49078600000001</v>
      </c>
      <c r="C1327">
        <v>7.0182630000000001</v>
      </c>
    </row>
    <row r="1328" spans="1:9" x14ac:dyDescent="0.25">
      <c r="A1328">
        <v>1327</v>
      </c>
      <c r="B1328">
        <v>187.450468</v>
      </c>
      <c r="C1328">
        <v>7.0540520000000004</v>
      </c>
    </row>
    <row r="1329" spans="1:9" x14ac:dyDescent="0.25">
      <c r="A1329">
        <v>1328</v>
      </c>
      <c r="H1329">
        <v>187.36326099999999</v>
      </c>
      <c r="I1329">
        <v>10.322578</v>
      </c>
    </row>
    <row r="1330" spans="1:9" x14ac:dyDescent="0.25">
      <c r="A1330">
        <v>1329</v>
      </c>
      <c r="F1330">
        <v>187.22020599999999</v>
      </c>
      <c r="G1330">
        <v>7.0124740000000001</v>
      </c>
      <c r="H1330">
        <v>187.35146900000001</v>
      </c>
      <c r="I1330">
        <v>10.343315</v>
      </c>
    </row>
    <row r="1331" spans="1:9" x14ac:dyDescent="0.25">
      <c r="A1331">
        <v>1330</v>
      </c>
      <c r="F1331">
        <v>187.272524</v>
      </c>
      <c r="G1331">
        <v>6.9625260000000004</v>
      </c>
      <c r="H1331">
        <v>187.385626</v>
      </c>
      <c r="I1331">
        <v>10.372158000000001</v>
      </c>
    </row>
    <row r="1332" spans="1:9" x14ac:dyDescent="0.25">
      <c r="A1332">
        <v>1331</v>
      </c>
      <c r="F1332">
        <v>187.28015400000001</v>
      </c>
      <c r="G1332">
        <v>6.9632100000000001</v>
      </c>
      <c r="H1332">
        <v>187.402838</v>
      </c>
      <c r="I1332">
        <v>10.385316</v>
      </c>
    </row>
    <row r="1333" spans="1:9" x14ac:dyDescent="0.25">
      <c r="A1333">
        <v>1332</v>
      </c>
      <c r="F1333">
        <v>187.29104799999999</v>
      </c>
      <c r="G1333">
        <v>6.9756840000000002</v>
      </c>
      <c r="H1333">
        <v>187.40904799999998</v>
      </c>
      <c r="I1333">
        <v>10.390158</v>
      </c>
    </row>
    <row r="1334" spans="1:9" x14ac:dyDescent="0.25">
      <c r="A1334">
        <v>1333</v>
      </c>
      <c r="F1334">
        <v>187.26547099999999</v>
      </c>
      <c r="G1334">
        <v>6.93</v>
      </c>
      <c r="H1334">
        <v>187.430048</v>
      </c>
      <c r="I1334">
        <v>10.369895</v>
      </c>
    </row>
    <row r="1335" spans="1:9" x14ac:dyDescent="0.25">
      <c r="A1335">
        <v>1334</v>
      </c>
      <c r="F1335">
        <v>187.281206</v>
      </c>
      <c r="G1335">
        <v>6.9404209999999997</v>
      </c>
      <c r="H1335">
        <v>187.40173200000001</v>
      </c>
      <c r="I1335">
        <v>10.345158</v>
      </c>
    </row>
    <row r="1336" spans="1:9" x14ac:dyDescent="0.25">
      <c r="A1336">
        <v>1335</v>
      </c>
      <c r="F1336">
        <v>187.271311</v>
      </c>
      <c r="G1336">
        <v>6.9382630000000001</v>
      </c>
      <c r="H1336">
        <v>187.291155</v>
      </c>
      <c r="I1336">
        <v>10.363106</v>
      </c>
    </row>
    <row r="1337" spans="1:9" x14ac:dyDescent="0.25">
      <c r="A1337">
        <v>1336</v>
      </c>
      <c r="D1337">
        <v>169.45994400000001</v>
      </c>
      <c r="E1337">
        <v>8.8164739999999995</v>
      </c>
      <c r="F1337">
        <v>187.25457599999999</v>
      </c>
      <c r="G1337">
        <v>6.9681579999999999</v>
      </c>
      <c r="H1337">
        <v>187.36326099999999</v>
      </c>
      <c r="I1337">
        <v>10.322578</v>
      </c>
    </row>
    <row r="1338" spans="1:9" x14ac:dyDescent="0.25">
      <c r="A1338">
        <v>1337</v>
      </c>
      <c r="D1338">
        <v>169.38720699999999</v>
      </c>
      <c r="E1338">
        <v>8.7976310000000009</v>
      </c>
      <c r="F1338">
        <v>187.172629</v>
      </c>
      <c r="G1338">
        <v>7.0117370000000001</v>
      </c>
      <c r="H1338">
        <v>187.36326099999999</v>
      </c>
      <c r="I1338">
        <v>10.322578</v>
      </c>
    </row>
    <row r="1339" spans="1:9" x14ac:dyDescent="0.25">
      <c r="A1339">
        <v>1338</v>
      </c>
      <c r="D1339">
        <v>169.37631299999998</v>
      </c>
      <c r="E1339">
        <v>8.8298950000000005</v>
      </c>
      <c r="F1339">
        <v>187.22020599999999</v>
      </c>
      <c r="G1339">
        <v>7.0124740000000001</v>
      </c>
    </row>
    <row r="1340" spans="1:9" x14ac:dyDescent="0.25">
      <c r="A1340">
        <v>1339</v>
      </c>
      <c r="D1340">
        <v>169.416785</v>
      </c>
      <c r="E1340">
        <v>8.8175790000000003</v>
      </c>
    </row>
    <row r="1341" spans="1:9" x14ac:dyDescent="0.25">
      <c r="A1341">
        <v>1340</v>
      </c>
      <c r="D1341">
        <v>169.405258</v>
      </c>
      <c r="E1341">
        <v>8.8095789999999994</v>
      </c>
    </row>
    <row r="1342" spans="1:9" x14ac:dyDescent="0.25">
      <c r="A1342">
        <v>1341</v>
      </c>
      <c r="B1342">
        <v>164.99952300000001</v>
      </c>
      <c r="C1342">
        <v>6.9008419999999999</v>
      </c>
      <c r="D1342">
        <v>169.372839</v>
      </c>
      <c r="E1342">
        <v>8.8138950000000005</v>
      </c>
    </row>
    <row r="1343" spans="1:9" x14ac:dyDescent="0.25">
      <c r="A1343">
        <v>1342</v>
      </c>
      <c r="B1343">
        <v>165.00210200000001</v>
      </c>
      <c r="C1343">
        <v>6.8748950000000004</v>
      </c>
      <c r="D1343">
        <v>169.39420699999999</v>
      </c>
      <c r="E1343">
        <v>8.8038950000000007</v>
      </c>
    </row>
    <row r="1344" spans="1:9" x14ac:dyDescent="0.25">
      <c r="A1344">
        <v>1343</v>
      </c>
      <c r="B1344">
        <v>164.973364</v>
      </c>
      <c r="C1344">
        <v>6.8635789999999997</v>
      </c>
      <c r="D1344">
        <v>169.368155</v>
      </c>
      <c r="E1344">
        <v>8.8105259999999994</v>
      </c>
    </row>
    <row r="1345" spans="1:9" x14ac:dyDescent="0.25">
      <c r="A1345">
        <v>1344</v>
      </c>
      <c r="B1345">
        <v>164.94520599999998</v>
      </c>
      <c r="C1345">
        <v>6.8668420000000001</v>
      </c>
      <c r="D1345">
        <v>169.45994400000001</v>
      </c>
      <c r="E1345">
        <v>8.8164739999999995</v>
      </c>
    </row>
    <row r="1346" spans="1:9" x14ac:dyDescent="0.25">
      <c r="A1346">
        <v>1345</v>
      </c>
      <c r="B1346">
        <v>164.987627</v>
      </c>
      <c r="C1346">
        <v>6.8775269999999997</v>
      </c>
      <c r="D1346">
        <v>169.45994400000001</v>
      </c>
      <c r="E1346">
        <v>8.8164739999999995</v>
      </c>
    </row>
    <row r="1347" spans="1:9" x14ac:dyDescent="0.25">
      <c r="A1347">
        <v>1346</v>
      </c>
      <c r="B1347">
        <v>165.04394400000001</v>
      </c>
      <c r="C1347">
        <v>6.8843160000000001</v>
      </c>
    </row>
    <row r="1348" spans="1:9" x14ac:dyDescent="0.25">
      <c r="A1348">
        <v>1347</v>
      </c>
      <c r="B1348">
        <v>165.007891</v>
      </c>
      <c r="C1348">
        <v>6.8755259999999998</v>
      </c>
    </row>
    <row r="1349" spans="1:9" x14ac:dyDescent="0.25">
      <c r="A1349">
        <v>1348</v>
      </c>
      <c r="B1349">
        <v>164.948418</v>
      </c>
      <c r="C1349">
        <v>6.9378419999999998</v>
      </c>
    </row>
    <row r="1350" spans="1:9" x14ac:dyDescent="0.25">
      <c r="A1350">
        <v>1349</v>
      </c>
      <c r="B1350">
        <v>164.99952300000001</v>
      </c>
      <c r="C1350">
        <v>6.9008419999999999</v>
      </c>
    </row>
    <row r="1351" spans="1:9" x14ac:dyDescent="0.25">
      <c r="A1351">
        <v>1350</v>
      </c>
      <c r="F1351">
        <v>166.08468099999999</v>
      </c>
      <c r="G1351">
        <v>6.85921</v>
      </c>
      <c r="H1351">
        <v>165.43810300000001</v>
      </c>
      <c r="I1351">
        <v>9.9708950000000005</v>
      </c>
    </row>
    <row r="1352" spans="1:9" x14ac:dyDescent="0.25">
      <c r="A1352">
        <v>1351</v>
      </c>
      <c r="F1352">
        <v>166.03168099999999</v>
      </c>
      <c r="G1352">
        <v>6.9169999999999998</v>
      </c>
      <c r="H1352">
        <v>165.39983799999999</v>
      </c>
      <c r="I1352">
        <v>9.9789480000000008</v>
      </c>
    </row>
    <row r="1353" spans="1:9" x14ac:dyDescent="0.25">
      <c r="A1353">
        <v>1352</v>
      </c>
      <c r="F1353">
        <v>166.03152299999999</v>
      </c>
      <c r="G1353">
        <v>6.9027370000000001</v>
      </c>
      <c r="H1353">
        <v>165.41578699999999</v>
      </c>
      <c r="I1353">
        <v>9.9570000000000007</v>
      </c>
    </row>
    <row r="1354" spans="1:9" x14ac:dyDescent="0.25">
      <c r="A1354">
        <v>1353</v>
      </c>
      <c r="F1354">
        <v>166.108418</v>
      </c>
      <c r="G1354">
        <v>6.9239470000000001</v>
      </c>
      <c r="H1354">
        <v>165.43857400000002</v>
      </c>
      <c r="I1354">
        <v>9.9958939999999998</v>
      </c>
    </row>
    <row r="1355" spans="1:9" x14ac:dyDescent="0.25">
      <c r="A1355">
        <v>1354</v>
      </c>
      <c r="F1355">
        <v>166.07610199999999</v>
      </c>
      <c r="G1355">
        <v>6.9192099999999996</v>
      </c>
      <c r="H1355">
        <v>165.49894399999999</v>
      </c>
      <c r="I1355">
        <v>10.017946999999999</v>
      </c>
    </row>
    <row r="1356" spans="1:9" x14ac:dyDescent="0.25">
      <c r="A1356">
        <v>1355</v>
      </c>
      <c r="F1356">
        <v>166.008734</v>
      </c>
      <c r="G1356">
        <v>6.8768940000000001</v>
      </c>
      <c r="H1356">
        <v>165.516943</v>
      </c>
      <c r="I1356">
        <v>10.026263</v>
      </c>
    </row>
    <row r="1357" spans="1:9" x14ac:dyDescent="0.25">
      <c r="A1357">
        <v>1356</v>
      </c>
      <c r="F1357">
        <v>166.02778699999999</v>
      </c>
      <c r="G1357">
        <v>6.8580519999999998</v>
      </c>
      <c r="H1357">
        <v>165.525732</v>
      </c>
      <c r="I1357">
        <v>9.9958419999999997</v>
      </c>
    </row>
    <row r="1358" spans="1:9" x14ac:dyDescent="0.25">
      <c r="A1358">
        <v>1357</v>
      </c>
      <c r="F1358">
        <v>166.02926099999999</v>
      </c>
      <c r="G1358">
        <v>6.8642110000000001</v>
      </c>
      <c r="H1358">
        <v>165.50373300000001</v>
      </c>
      <c r="I1358">
        <v>10.002632</v>
      </c>
    </row>
    <row r="1359" spans="1:9" x14ac:dyDescent="0.25">
      <c r="A1359">
        <v>1358</v>
      </c>
      <c r="F1359">
        <v>166.08468099999999</v>
      </c>
      <c r="G1359">
        <v>6.85921</v>
      </c>
      <c r="H1359">
        <v>165.578575</v>
      </c>
      <c r="I1359">
        <v>9.9515790000000006</v>
      </c>
    </row>
    <row r="1360" spans="1:9" x14ac:dyDescent="0.25">
      <c r="A1360">
        <v>1359</v>
      </c>
      <c r="H1360">
        <v>165.41636499999998</v>
      </c>
      <c r="I1360">
        <v>9.9848420000000004</v>
      </c>
    </row>
    <row r="1361" spans="1:9" x14ac:dyDescent="0.25">
      <c r="A1361">
        <v>1360</v>
      </c>
    </row>
    <row r="1362" spans="1:9" x14ac:dyDescent="0.25">
      <c r="A1362">
        <v>1361</v>
      </c>
    </row>
    <row r="1363" spans="1:9" x14ac:dyDescent="0.25">
      <c r="A1363">
        <v>1362</v>
      </c>
    </row>
    <row r="1364" spans="1:9" x14ac:dyDescent="0.25">
      <c r="A1364">
        <v>1363</v>
      </c>
      <c r="B1364">
        <v>137.16579100000001</v>
      </c>
      <c r="C1364">
        <v>6.357316</v>
      </c>
    </row>
    <row r="1365" spans="1:9" x14ac:dyDescent="0.25">
      <c r="A1365">
        <v>1364</v>
      </c>
      <c r="B1365">
        <v>137.199681</v>
      </c>
      <c r="C1365">
        <v>6.406263</v>
      </c>
    </row>
    <row r="1366" spans="1:9" x14ac:dyDescent="0.25">
      <c r="A1366">
        <v>1365</v>
      </c>
      <c r="B1366">
        <v>137.18731400000001</v>
      </c>
      <c r="C1366">
        <v>6.3806320000000003</v>
      </c>
    </row>
    <row r="1367" spans="1:9" x14ac:dyDescent="0.25">
      <c r="A1367">
        <v>1366</v>
      </c>
      <c r="B1367">
        <v>137.201108</v>
      </c>
      <c r="C1367">
        <v>6.3943680000000001</v>
      </c>
      <c r="D1367">
        <v>133.71663000000001</v>
      </c>
      <c r="E1367">
        <v>8.6477380000000004</v>
      </c>
    </row>
    <row r="1368" spans="1:9" x14ac:dyDescent="0.25">
      <c r="A1368">
        <v>1367</v>
      </c>
      <c r="B1368">
        <v>137.23241899999999</v>
      </c>
      <c r="C1368">
        <v>6.4157900000000003</v>
      </c>
      <c r="D1368">
        <v>133.73126300000001</v>
      </c>
      <c r="E1368">
        <v>8.6120529999999995</v>
      </c>
    </row>
    <row r="1369" spans="1:9" x14ac:dyDescent="0.25">
      <c r="A1369">
        <v>1368</v>
      </c>
      <c r="B1369">
        <v>137.25705400000001</v>
      </c>
      <c r="C1369">
        <v>6.4180529999999996</v>
      </c>
      <c r="D1369">
        <v>133.712209</v>
      </c>
      <c r="E1369">
        <v>8.6457370000000004</v>
      </c>
    </row>
    <row r="1370" spans="1:9" x14ac:dyDescent="0.25">
      <c r="A1370">
        <v>1369</v>
      </c>
      <c r="B1370">
        <v>137.23394500000001</v>
      </c>
      <c r="C1370">
        <v>6.3916320000000004</v>
      </c>
      <c r="D1370">
        <v>133.69989100000001</v>
      </c>
      <c r="E1370">
        <v>8.6679469999999998</v>
      </c>
    </row>
    <row r="1371" spans="1:9" x14ac:dyDescent="0.25">
      <c r="A1371">
        <v>1370</v>
      </c>
      <c r="B1371">
        <v>137.17320699999999</v>
      </c>
      <c r="C1371">
        <v>6.3918419999999996</v>
      </c>
      <c r="D1371">
        <v>133.71257500000002</v>
      </c>
      <c r="E1371">
        <v>8.6539990000000007</v>
      </c>
    </row>
    <row r="1372" spans="1:9" x14ac:dyDescent="0.25">
      <c r="A1372">
        <v>1371</v>
      </c>
      <c r="D1372">
        <v>133.706998</v>
      </c>
      <c r="E1372">
        <v>8.6562629999999992</v>
      </c>
    </row>
    <row r="1373" spans="1:9" x14ac:dyDescent="0.25">
      <c r="A1373">
        <v>1372</v>
      </c>
      <c r="D1373">
        <v>133.71778599999999</v>
      </c>
      <c r="E1373">
        <v>8.6404739999999993</v>
      </c>
    </row>
    <row r="1374" spans="1:9" x14ac:dyDescent="0.25">
      <c r="A1374">
        <v>1373</v>
      </c>
      <c r="D1374">
        <v>133.71663000000001</v>
      </c>
      <c r="E1374">
        <v>8.6674740000000003</v>
      </c>
      <c r="F1374">
        <v>135.24678500000002</v>
      </c>
      <c r="G1374">
        <v>5.3397889999999997</v>
      </c>
      <c r="H1374">
        <v>135.601315</v>
      </c>
      <c r="I1374">
        <v>8.9302100000000006</v>
      </c>
    </row>
    <row r="1375" spans="1:9" x14ac:dyDescent="0.25">
      <c r="A1375">
        <v>1374</v>
      </c>
      <c r="D1375">
        <v>133.71663000000001</v>
      </c>
      <c r="E1375">
        <v>8.6674740000000003</v>
      </c>
      <c r="F1375">
        <v>135.23673700000001</v>
      </c>
      <c r="G1375">
        <v>5.3265269999999996</v>
      </c>
      <c r="H1375">
        <v>135.59779100000003</v>
      </c>
      <c r="I1375">
        <v>8.9263159999999999</v>
      </c>
    </row>
    <row r="1376" spans="1:9" x14ac:dyDescent="0.25">
      <c r="A1376">
        <v>1375</v>
      </c>
      <c r="F1376">
        <v>135.25473500000001</v>
      </c>
      <c r="G1376">
        <v>5.3595269999999999</v>
      </c>
      <c r="H1376">
        <v>135.560475</v>
      </c>
      <c r="I1376">
        <v>8.8846310000000006</v>
      </c>
    </row>
    <row r="1377" spans="1:9" x14ac:dyDescent="0.25">
      <c r="A1377">
        <v>1376</v>
      </c>
      <c r="F1377">
        <v>135.27905000000001</v>
      </c>
      <c r="G1377">
        <v>5.3112630000000003</v>
      </c>
      <c r="H1377">
        <v>135.57762600000001</v>
      </c>
      <c r="I1377">
        <v>8.8819999999999997</v>
      </c>
    </row>
    <row r="1378" spans="1:9" x14ac:dyDescent="0.25">
      <c r="A1378">
        <v>1377</v>
      </c>
      <c r="F1378">
        <v>135.27905000000001</v>
      </c>
      <c r="G1378">
        <v>5.3112630000000003</v>
      </c>
      <c r="H1378">
        <v>135.58499599999999</v>
      </c>
      <c r="I1378">
        <v>8.8884209999999992</v>
      </c>
    </row>
    <row r="1379" spans="1:9" x14ac:dyDescent="0.25">
      <c r="A1379">
        <v>1378</v>
      </c>
      <c r="F1379">
        <v>135.303899</v>
      </c>
      <c r="G1379">
        <v>5.1467900000000002</v>
      </c>
      <c r="H1379">
        <v>135.53905200000003</v>
      </c>
      <c r="I1379">
        <v>8.9143150000000002</v>
      </c>
    </row>
    <row r="1380" spans="1:9" x14ac:dyDescent="0.25">
      <c r="A1380">
        <v>1379</v>
      </c>
      <c r="F1380">
        <v>135.24678500000002</v>
      </c>
      <c r="G1380">
        <v>5.3397889999999997</v>
      </c>
      <c r="H1380">
        <v>135.601315</v>
      </c>
      <c r="I1380">
        <v>8.9302100000000006</v>
      </c>
    </row>
    <row r="1381" spans="1:9" x14ac:dyDescent="0.25">
      <c r="A1381">
        <v>1380</v>
      </c>
      <c r="F1381">
        <v>135.24678500000002</v>
      </c>
      <c r="G1381">
        <v>5.3397889999999997</v>
      </c>
      <c r="H1381">
        <v>135.601315</v>
      </c>
      <c r="I1381">
        <v>8.9302100000000006</v>
      </c>
    </row>
    <row r="1382" spans="1:9" x14ac:dyDescent="0.25">
      <c r="A1382">
        <v>1381</v>
      </c>
    </row>
    <row r="1383" spans="1:9" x14ac:dyDescent="0.25">
      <c r="A1383">
        <v>1382</v>
      </c>
    </row>
    <row r="1384" spans="1:9" x14ac:dyDescent="0.25">
      <c r="A1384">
        <v>1383</v>
      </c>
      <c r="B1384">
        <v>114.13689500000001</v>
      </c>
      <c r="C1384">
        <v>8.6159479999999995</v>
      </c>
    </row>
    <row r="1385" spans="1:9" x14ac:dyDescent="0.25">
      <c r="A1385">
        <v>1384</v>
      </c>
      <c r="B1385">
        <v>114.171998</v>
      </c>
      <c r="C1385">
        <v>8.6117889999999999</v>
      </c>
    </row>
    <row r="1386" spans="1:9" x14ac:dyDescent="0.25">
      <c r="A1386">
        <v>1385</v>
      </c>
      <c r="B1386">
        <v>114.136155</v>
      </c>
      <c r="C1386">
        <v>8.6068949999999997</v>
      </c>
    </row>
    <row r="1387" spans="1:9" x14ac:dyDescent="0.25">
      <c r="A1387">
        <v>1386</v>
      </c>
      <c r="B1387">
        <v>114.13836800000001</v>
      </c>
      <c r="C1387">
        <v>8.6159999999999997</v>
      </c>
      <c r="D1387">
        <v>109.02747100000001</v>
      </c>
      <c r="E1387">
        <v>10.568001000000001</v>
      </c>
    </row>
    <row r="1388" spans="1:9" x14ac:dyDescent="0.25">
      <c r="A1388">
        <v>1387</v>
      </c>
      <c r="B1388">
        <v>114.14005400000001</v>
      </c>
      <c r="C1388">
        <v>8.5969470000000001</v>
      </c>
      <c r="D1388">
        <v>108.95789400000001</v>
      </c>
      <c r="E1388">
        <v>10.529947</v>
      </c>
    </row>
    <row r="1389" spans="1:9" x14ac:dyDescent="0.25">
      <c r="A1389">
        <v>1388</v>
      </c>
      <c r="B1389">
        <v>114.13441900000001</v>
      </c>
      <c r="C1389">
        <v>8.5927900000000008</v>
      </c>
      <c r="D1389">
        <v>108.965001</v>
      </c>
      <c r="E1389">
        <v>10.594053000000001</v>
      </c>
    </row>
    <row r="1390" spans="1:9" x14ac:dyDescent="0.25">
      <c r="A1390">
        <v>1389</v>
      </c>
      <c r="B1390">
        <v>114.102738</v>
      </c>
      <c r="C1390">
        <v>8.6476319999999998</v>
      </c>
      <c r="D1390">
        <v>108.99152500000001</v>
      </c>
      <c r="E1390">
        <v>10.606579</v>
      </c>
    </row>
    <row r="1391" spans="1:9" x14ac:dyDescent="0.25">
      <c r="A1391">
        <v>1390</v>
      </c>
      <c r="B1391">
        <v>114.102738</v>
      </c>
      <c r="C1391">
        <v>8.6476319999999998</v>
      </c>
      <c r="D1391">
        <v>108.97178700000001</v>
      </c>
      <c r="E1391">
        <v>10.597315999999999</v>
      </c>
    </row>
    <row r="1392" spans="1:9" x14ac:dyDescent="0.25">
      <c r="A1392">
        <v>1391</v>
      </c>
      <c r="D1392">
        <v>108.94226200000001</v>
      </c>
      <c r="E1392">
        <v>10.609947</v>
      </c>
    </row>
    <row r="1393" spans="1:9" x14ac:dyDescent="0.25">
      <c r="A1393">
        <v>1392</v>
      </c>
      <c r="D1393">
        <v>108.90899700000001</v>
      </c>
      <c r="E1393">
        <v>10.563316</v>
      </c>
    </row>
    <row r="1394" spans="1:9" x14ac:dyDescent="0.25">
      <c r="A1394">
        <v>1393</v>
      </c>
      <c r="D1394">
        <v>109.02747100000001</v>
      </c>
      <c r="E1394">
        <v>10.568001000000001</v>
      </c>
      <c r="H1394">
        <v>109.749368</v>
      </c>
      <c r="I1394">
        <v>10.949211</v>
      </c>
    </row>
    <row r="1395" spans="1:9" x14ac:dyDescent="0.25">
      <c r="A1395">
        <v>1394</v>
      </c>
      <c r="F1395">
        <v>109.38689500000001</v>
      </c>
      <c r="G1395">
        <v>7.7138419999999996</v>
      </c>
      <c r="H1395">
        <v>109.72462900000001</v>
      </c>
      <c r="I1395">
        <v>10.894106000000001</v>
      </c>
    </row>
    <row r="1396" spans="1:9" x14ac:dyDescent="0.25">
      <c r="A1396">
        <v>1395</v>
      </c>
      <c r="F1396">
        <v>109.40884100000001</v>
      </c>
      <c r="G1396">
        <v>7.7119470000000003</v>
      </c>
      <c r="H1396">
        <v>109.73889200000001</v>
      </c>
      <c r="I1396">
        <v>10.914158</v>
      </c>
    </row>
    <row r="1397" spans="1:9" x14ac:dyDescent="0.25">
      <c r="A1397">
        <v>1396</v>
      </c>
      <c r="F1397">
        <v>109.413419</v>
      </c>
      <c r="G1397">
        <v>7.722842</v>
      </c>
      <c r="H1397">
        <v>109.75284300000001</v>
      </c>
      <c r="I1397">
        <v>10.946526</v>
      </c>
    </row>
    <row r="1398" spans="1:9" x14ac:dyDescent="0.25">
      <c r="A1398">
        <v>1397</v>
      </c>
      <c r="F1398">
        <v>109.395684</v>
      </c>
      <c r="G1398">
        <v>7.7140000000000004</v>
      </c>
      <c r="H1398">
        <v>109.74384000000001</v>
      </c>
      <c r="I1398">
        <v>10.947053</v>
      </c>
    </row>
    <row r="1399" spans="1:9" x14ac:dyDescent="0.25">
      <c r="A1399">
        <v>1398</v>
      </c>
      <c r="F1399">
        <v>109.38963000000001</v>
      </c>
      <c r="G1399">
        <v>7.68879</v>
      </c>
      <c r="H1399">
        <v>109.72678800000001</v>
      </c>
      <c r="I1399">
        <v>10.914315</v>
      </c>
    </row>
    <row r="1400" spans="1:9" x14ac:dyDescent="0.25">
      <c r="A1400">
        <v>1399</v>
      </c>
      <c r="F1400">
        <v>109.41547100000001</v>
      </c>
      <c r="G1400">
        <v>7.758737</v>
      </c>
      <c r="H1400">
        <v>109.75668400000001</v>
      </c>
      <c r="I1400">
        <v>10.897947</v>
      </c>
    </row>
    <row r="1401" spans="1:9" x14ac:dyDescent="0.25">
      <c r="A1401">
        <v>1400</v>
      </c>
      <c r="F1401">
        <v>109.37762900000001</v>
      </c>
      <c r="G1401">
        <v>7.7210000000000001</v>
      </c>
      <c r="H1401">
        <v>109.654893</v>
      </c>
      <c r="I1401">
        <v>10.92079</v>
      </c>
    </row>
    <row r="1402" spans="1:9" x14ac:dyDescent="0.25">
      <c r="A1402">
        <v>1401</v>
      </c>
      <c r="B1402">
        <v>88.844106000000011</v>
      </c>
      <c r="C1402">
        <v>8.18</v>
      </c>
      <c r="F1402">
        <v>109.38689500000001</v>
      </c>
      <c r="G1402">
        <v>7.7138419999999996</v>
      </c>
      <c r="H1402">
        <v>109.749368</v>
      </c>
      <c r="I1402">
        <v>10.949211</v>
      </c>
    </row>
    <row r="1403" spans="1:9" x14ac:dyDescent="0.25">
      <c r="A1403">
        <v>1402</v>
      </c>
      <c r="B1403">
        <v>88.871211000000002</v>
      </c>
      <c r="C1403">
        <v>8.2208950000000005</v>
      </c>
    </row>
    <row r="1404" spans="1:9" x14ac:dyDescent="0.25">
      <c r="A1404">
        <v>1403</v>
      </c>
      <c r="B1404">
        <v>88.808370000000011</v>
      </c>
      <c r="C1404">
        <v>8.1792630000000006</v>
      </c>
    </row>
    <row r="1405" spans="1:9" x14ac:dyDescent="0.25">
      <c r="A1405">
        <v>1404</v>
      </c>
      <c r="B1405">
        <v>88.837895000000003</v>
      </c>
      <c r="C1405">
        <v>8.1728950000000005</v>
      </c>
    </row>
    <row r="1406" spans="1:9" x14ac:dyDescent="0.25">
      <c r="A1406">
        <v>1405</v>
      </c>
      <c r="B1406">
        <v>88.833579000000015</v>
      </c>
      <c r="C1406">
        <v>8.1784210000000002</v>
      </c>
    </row>
    <row r="1407" spans="1:9" x14ac:dyDescent="0.25">
      <c r="A1407">
        <v>1406</v>
      </c>
      <c r="B1407">
        <v>88.836211000000006</v>
      </c>
      <c r="C1407">
        <v>8.1727900000000009</v>
      </c>
      <c r="D1407">
        <v>84.214948000000007</v>
      </c>
      <c r="E1407">
        <v>9.935473</v>
      </c>
    </row>
    <row r="1408" spans="1:9" x14ac:dyDescent="0.25">
      <c r="A1408">
        <v>1407</v>
      </c>
      <c r="B1408">
        <v>88.806790000000007</v>
      </c>
      <c r="C1408">
        <v>8.1868940000000006</v>
      </c>
      <c r="D1408">
        <v>84.155421000000004</v>
      </c>
      <c r="E1408">
        <v>9.9087370000000004</v>
      </c>
    </row>
    <row r="1409" spans="1:9" x14ac:dyDescent="0.25">
      <c r="A1409">
        <v>1408</v>
      </c>
      <c r="B1409">
        <v>88.866158000000013</v>
      </c>
      <c r="C1409">
        <v>8.1517359999999996</v>
      </c>
      <c r="D1409">
        <v>84.157947000000007</v>
      </c>
      <c r="E1409">
        <v>9.9392110000000002</v>
      </c>
    </row>
    <row r="1410" spans="1:9" x14ac:dyDescent="0.25">
      <c r="A1410">
        <v>1409</v>
      </c>
      <c r="B1410">
        <v>88.844106000000011</v>
      </c>
      <c r="C1410">
        <v>8.18</v>
      </c>
      <c r="D1410">
        <v>84.144369000000012</v>
      </c>
      <c r="E1410">
        <v>9.9717889999999993</v>
      </c>
    </row>
    <row r="1411" spans="1:9" x14ac:dyDescent="0.25">
      <c r="A1411">
        <v>1410</v>
      </c>
      <c r="D1411">
        <v>84.171894000000009</v>
      </c>
      <c r="E1411">
        <v>9.9742630000000005</v>
      </c>
    </row>
    <row r="1412" spans="1:9" x14ac:dyDescent="0.25">
      <c r="A1412">
        <v>1411</v>
      </c>
      <c r="D1412">
        <v>84.213158000000007</v>
      </c>
      <c r="E1412">
        <v>9.952</v>
      </c>
    </row>
    <row r="1413" spans="1:9" x14ac:dyDescent="0.25">
      <c r="A1413">
        <v>1412</v>
      </c>
      <c r="D1413">
        <v>84.168632000000002</v>
      </c>
      <c r="E1413">
        <v>9.9827370000000002</v>
      </c>
    </row>
    <row r="1414" spans="1:9" x14ac:dyDescent="0.25">
      <c r="A1414">
        <v>1413</v>
      </c>
      <c r="D1414">
        <v>84.214948000000007</v>
      </c>
      <c r="E1414">
        <v>9.935473</v>
      </c>
      <c r="F1414">
        <v>84.773158000000009</v>
      </c>
      <c r="G1414">
        <v>7.3183680000000004</v>
      </c>
    </row>
    <row r="1415" spans="1:9" x14ac:dyDescent="0.25">
      <c r="A1415">
        <v>1414</v>
      </c>
      <c r="F1415">
        <v>84.785999000000004</v>
      </c>
      <c r="G1415">
        <v>7.3122109999999996</v>
      </c>
      <c r="H1415">
        <v>83.558737000000008</v>
      </c>
      <c r="I1415">
        <v>10.600104999999999</v>
      </c>
    </row>
    <row r="1416" spans="1:9" x14ac:dyDescent="0.25">
      <c r="A1416">
        <v>1415</v>
      </c>
      <c r="F1416">
        <v>84.775368000000014</v>
      </c>
      <c r="G1416">
        <v>7.3079999999999998</v>
      </c>
      <c r="H1416">
        <v>83.577578000000003</v>
      </c>
      <c r="I1416">
        <v>10.556474</v>
      </c>
    </row>
    <row r="1417" spans="1:9" x14ac:dyDescent="0.25">
      <c r="A1417">
        <v>1416</v>
      </c>
      <c r="F1417">
        <v>84.724105000000009</v>
      </c>
      <c r="G1417">
        <v>7.3148949999999999</v>
      </c>
      <c r="H1417">
        <v>83.556790000000007</v>
      </c>
      <c r="I1417">
        <v>10.563526</v>
      </c>
    </row>
    <row r="1418" spans="1:9" x14ac:dyDescent="0.25">
      <c r="A1418">
        <v>1417</v>
      </c>
      <c r="F1418">
        <v>84.721527000000009</v>
      </c>
      <c r="G1418">
        <v>7.3313160000000002</v>
      </c>
      <c r="H1418">
        <v>83.561526000000015</v>
      </c>
      <c r="I1418">
        <v>10.599105</v>
      </c>
    </row>
    <row r="1419" spans="1:9" x14ac:dyDescent="0.25">
      <c r="A1419">
        <v>1418</v>
      </c>
      <c r="F1419">
        <v>84.751000000000005</v>
      </c>
      <c r="G1419">
        <v>7.2985259999999998</v>
      </c>
      <c r="H1419">
        <v>83.592473000000012</v>
      </c>
      <c r="I1419">
        <v>10.577</v>
      </c>
    </row>
    <row r="1420" spans="1:9" x14ac:dyDescent="0.25">
      <c r="A1420">
        <v>1419</v>
      </c>
      <c r="F1420">
        <v>84.690105000000003</v>
      </c>
      <c r="G1420">
        <v>7.4028939999999999</v>
      </c>
      <c r="H1420">
        <v>83.619737000000015</v>
      </c>
      <c r="I1420">
        <v>10.572948</v>
      </c>
    </row>
    <row r="1421" spans="1:9" x14ac:dyDescent="0.25">
      <c r="A1421">
        <v>1420</v>
      </c>
      <c r="F1421">
        <v>84.773158000000009</v>
      </c>
      <c r="G1421">
        <v>7.3183680000000004</v>
      </c>
      <c r="H1421">
        <v>83.604736000000003</v>
      </c>
      <c r="I1421">
        <v>10.545422</v>
      </c>
    </row>
    <row r="1422" spans="1:9" x14ac:dyDescent="0.25">
      <c r="A1422">
        <v>1421</v>
      </c>
      <c r="B1422">
        <v>70.649316000000013</v>
      </c>
      <c r="C1422">
        <v>7.9385260000000004</v>
      </c>
      <c r="H1422">
        <v>83.558737000000008</v>
      </c>
      <c r="I1422">
        <v>10.600104999999999</v>
      </c>
    </row>
    <row r="1423" spans="1:9" x14ac:dyDescent="0.25">
      <c r="A1423">
        <v>1422</v>
      </c>
      <c r="B1423">
        <v>70.631948000000008</v>
      </c>
      <c r="C1423">
        <v>7.9326840000000001</v>
      </c>
      <c r="H1423">
        <v>83.558737000000008</v>
      </c>
      <c r="I1423">
        <v>10.600104999999999</v>
      </c>
    </row>
    <row r="1424" spans="1:9" x14ac:dyDescent="0.25">
      <c r="A1424">
        <v>1423</v>
      </c>
      <c r="B1424">
        <v>70.630684000000002</v>
      </c>
      <c r="C1424">
        <v>7.95221</v>
      </c>
    </row>
    <row r="1425" spans="1:9" x14ac:dyDescent="0.25">
      <c r="A1425">
        <v>1424</v>
      </c>
      <c r="B1425">
        <v>70.59068400000001</v>
      </c>
      <c r="C1425">
        <v>7.9476319999999996</v>
      </c>
    </row>
    <row r="1426" spans="1:9" x14ac:dyDescent="0.25">
      <c r="A1426">
        <v>1425</v>
      </c>
      <c r="B1426">
        <v>70.589263000000003</v>
      </c>
      <c r="C1426">
        <v>7.9534739999999999</v>
      </c>
    </row>
    <row r="1427" spans="1:9" x14ac:dyDescent="0.25">
      <c r="A1427">
        <v>1426</v>
      </c>
      <c r="B1427">
        <v>70.655948000000009</v>
      </c>
      <c r="C1427">
        <v>7.9391059999999998</v>
      </c>
      <c r="D1427">
        <v>62.682594000000002</v>
      </c>
      <c r="E1427">
        <v>9.8740760000000005</v>
      </c>
    </row>
    <row r="1428" spans="1:9" x14ac:dyDescent="0.25">
      <c r="A1428">
        <v>1427</v>
      </c>
      <c r="B1428">
        <v>70.557369000000008</v>
      </c>
      <c r="C1428">
        <v>7.9340000000000002</v>
      </c>
      <c r="D1428">
        <v>62.690277000000002</v>
      </c>
      <c r="E1428">
        <v>9.8807050000000007</v>
      </c>
    </row>
    <row r="1429" spans="1:9" x14ac:dyDescent="0.25">
      <c r="A1429">
        <v>1428</v>
      </c>
      <c r="D1429">
        <v>62.692112000000002</v>
      </c>
      <c r="E1429">
        <v>9.8718649999999997</v>
      </c>
    </row>
    <row r="1430" spans="1:9" x14ac:dyDescent="0.25">
      <c r="A1430">
        <v>1429</v>
      </c>
      <c r="D1430">
        <v>62.678173000000001</v>
      </c>
      <c r="E1430">
        <v>9.8672880000000003</v>
      </c>
    </row>
    <row r="1431" spans="1:9" x14ac:dyDescent="0.25">
      <c r="A1431">
        <v>1430</v>
      </c>
      <c r="D1431">
        <v>62.683695999999998</v>
      </c>
      <c r="E1431">
        <v>9.8647609999999997</v>
      </c>
    </row>
    <row r="1432" spans="1:9" x14ac:dyDescent="0.25">
      <c r="A1432">
        <v>1431</v>
      </c>
      <c r="D1432">
        <v>62.711165999999999</v>
      </c>
      <c r="E1432">
        <v>9.8696560000000009</v>
      </c>
    </row>
    <row r="1433" spans="1:9" x14ac:dyDescent="0.25">
      <c r="A1433">
        <v>1432</v>
      </c>
      <c r="D1433">
        <v>62.682594000000002</v>
      </c>
      <c r="E1433">
        <v>9.8740760000000005</v>
      </c>
    </row>
    <row r="1434" spans="1:9" x14ac:dyDescent="0.25">
      <c r="A1434">
        <v>1433</v>
      </c>
      <c r="D1434">
        <v>62.682594000000002</v>
      </c>
      <c r="E1434">
        <v>9.8740760000000005</v>
      </c>
      <c r="F1434">
        <v>63.247306000000002</v>
      </c>
      <c r="G1434">
        <v>7.2742300000000002</v>
      </c>
    </row>
    <row r="1435" spans="1:9" x14ac:dyDescent="0.25">
      <c r="A1435">
        <v>1434</v>
      </c>
      <c r="F1435">
        <v>63.290194999999997</v>
      </c>
      <c r="G1435">
        <v>7.2900700000000001</v>
      </c>
    </row>
    <row r="1436" spans="1:9" x14ac:dyDescent="0.25">
      <c r="A1436">
        <v>1435</v>
      </c>
      <c r="F1436">
        <v>63.256672000000002</v>
      </c>
      <c r="G1436">
        <v>7.2867009999999999</v>
      </c>
      <c r="H1436">
        <v>61.099730999999998</v>
      </c>
      <c r="I1436">
        <v>10.830178999999999</v>
      </c>
    </row>
    <row r="1437" spans="1:9" x14ac:dyDescent="0.25">
      <c r="A1437">
        <v>1436</v>
      </c>
      <c r="F1437">
        <v>63.244995000000003</v>
      </c>
      <c r="G1437">
        <v>7.2461310000000001</v>
      </c>
      <c r="H1437">
        <v>60.990698999999999</v>
      </c>
      <c r="I1437">
        <v>10.85791</v>
      </c>
    </row>
    <row r="1438" spans="1:9" x14ac:dyDescent="0.25">
      <c r="A1438">
        <v>1437</v>
      </c>
      <c r="F1438">
        <v>63.166854000000001</v>
      </c>
      <c r="G1438">
        <v>7.2353969999999999</v>
      </c>
      <c r="H1438">
        <v>60.985702000000003</v>
      </c>
      <c r="I1438">
        <v>10.885799</v>
      </c>
    </row>
    <row r="1439" spans="1:9" x14ac:dyDescent="0.25">
      <c r="A1439">
        <v>1438</v>
      </c>
      <c r="F1439">
        <v>63.255363000000003</v>
      </c>
      <c r="G1439">
        <v>7.2504460000000002</v>
      </c>
      <c r="H1439">
        <v>60.955866999999998</v>
      </c>
      <c r="I1439">
        <v>10.893796999999999</v>
      </c>
    </row>
    <row r="1440" spans="1:9" x14ac:dyDescent="0.25">
      <c r="A1440">
        <v>1439</v>
      </c>
      <c r="F1440">
        <v>63.291141000000003</v>
      </c>
      <c r="G1440">
        <v>7.3011189999999999</v>
      </c>
      <c r="H1440">
        <v>61.099730999999998</v>
      </c>
      <c r="I1440">
        <v>10.830178999999999</v>
      </c>
    </row>
    <row r="1441" spans="1:9" x14ac:dyDescent="0.25">
      <c r="A1441">
        <v>1440</v>
      </c>
      <c r="B1441">
        <v>44.586967000000001</v>
      </c>
      <c r="C1441">
        <v>8.2754300000000001</v>
      </c>
      <c r="F1441">
        <v>63.267727000000001</v>
      </c>
      <c r="G1441">
        <v>7.3391109999999999</v>
      </c>
      <c r="H1441">
        <v>60.974654999999998</v>
      </c>
      <c r="I1441">
        <v>10.840966</v>
      </c>
    </row>
    <row r="1442" spans="1:9" x14ac:dyDescent="0.25">
      <c r="A1442">
        <v>1441</v>
      </c>
      <c r="B1442">
        <v>44.515777</v>
      </c>
      <c r="C1442">
        <v>8.3335220000000003</v>
      </c>
      <c r="F1442">
        <v>63.247306000000002</v>
      </c>
      <c r="G1442">
        <v>7.2742300000000002</v>
      </c>
      <c r="H1442">
        <v>61.055529999999997</v>
      </c>
      <c r="I1442">
        <v>10.800765</v>
      </c>
    </row>
    <row r="1443" spans="1:9" x14ac:dyDescent="0.25">
      <c r="A1443">
        <v>1442</v>
      </c>
      <c r="B1443">
        <v>44.537509999999997</v>
      </c>
      <c r="C1443">
        <v>8.3039489999999994</v>
      </c>
      <c r="H1443">
        <v>61.099730999999998</v>
      </c>
      <c r="I1443">
        <v>10.830178999999999</v>
      </c>
    </row>
    <row r="1444" spans="1:9" x14ac:dyDescent="0.25">
      <c r="A1444">
        <v>1443</v>
      </c>
      <c r="B1444">
        <v>44.551924999999997</v>
      </c>
      <c r="C1444">
        <v>8.2927940000000007</v>
      </c>
      <c r="H1444">
        <v>61.099730999999998</v>
      </c>
      <c r="I1444">
        <v>10.830178999999999</v>
      </c>
    </row>
    <row r="1445" spans="1:9" x14ac:dyDescent="0.25">
      <c r="A1445">
        <v>1444</v>
      </c>
      <c r="B1445">
        <v>44.517302999999998</v>
      </c>
      <c r="C1445">
        <v>8.3161579999999997</v>
      </c>
    </row>
    <row r="1446" spans="1:9" x14ac:dyDescent="0.25">
      <c r="A1446">
        <v>1445</v>
      </c>
      <c r="B1446">
        <v>44.515090999999998</v>
      </c>
      <c r="C1446">
        <v>8.3196829999999995</v>
      </c>
    </row>
    <row r="1447" spans="1:9" x14ac:dyDescent="0.25">
      <c r="A1447">
        <v>1446</v>
      </c>
      <c r="B1447">
        <v>44.493572</v>
      </c>
      <c r="C1447">
        <v>8.2982659999999999</v>
      </c>
    </row>
    <row r="1448" spans="1:9" x14ac:dyDescent="0.25">
      <c r="A1448">
        <v>1447</v>
      </c>
      <c r="B1448">
        <v>44.529299999999999</v>
      </c>
      <c r="C1448">
        <v>8.3698829999999997</v>
      </c>
    </row>
    <row r="1449" spans="1:9" x14ac:dyDescent="0.25">
      <c r="A1449">
        <v>1448</v>
      </c>
      <c r="B1449">
        <v>44.547187000000001</v>
      </c>
      <c r="C1449">
        <v>8.2951619999999995</v>
      </c>
      <c r="D1449">
        <v>35.900790999999998</v>
      </c>
      <c r="E1449">
        <v>9.9606879999999993</v>
      </c>
    </row>
    <row r="1450" spans="1:9" x14ac:dyDescent="0.25">
      <c r="A1450">
        <v>1449</v>
      </c>
      <c r="D1450">
        <v>35.930891000000003</v>
      </c>
      <c r="E1450">
        <v>10.000731</v>
      </c>
    </row>
    <row r="1451" spans="1:9" x14ac:dyDescent="0.25">
      <c r="A1451">
        <v>1450</v>
      </c>
      <c r="D1451">
        <v>35.926259999999999</v>
      </c>
      <c r="E1451">
        <v>10.008941</v>
      </c>
    </row>
    <row r="1452" spans="1:9" x14ac:dyDescent="0.25">
      <c r="A1452">
        <v>1451</v>
      </c>
      <c r="D1452">
        <v>35.955093000000005</v>
      </c>
      <c r="E1452">
        <v>9.9935749999999999</v>
      </c>
    </row>
    <row r="1453" spans="1:9" x14ac:dyDescent="0.25">
      <c r="A1453">
        <v>1452</v>
      </c>
      <c r="D1453">
        <v>35.952303999999998</v>
      </c>
      <c r="E1453">
        <v>9.9945749999999993</v>
      </c>
    </row>
    <row r="1454" spans="1:9" x14ac:dyDescent="0.25">
      <c r="A1454">
        <v>1453</v>
      </c>
      <c r="D1454">
        <v>35.925260000000002</v>
      </c>
      <c r="E1454">
        <v>9.9567409999999992</v>
      </c>
    </row>
    <row r="1455" spans="1:9" x14ac:dyDescent="0.25">
      <c r="A1455">
        <v>1454</v>
      </c>
      <c r="D1455">
        <v>35.968617999999999</v>
      </c>
      <c r="E1455">
        <v>9.9556880000000003</v>
      </c>
    </row>
    <row r="1456" spans="1:9" x14ac:dyDescent="0.25">
      <c r="A1456">
        <v>1455</v>
      </c>
      <c r="D1456">
        <v>35.970984999999999</v>
      </c>
      <c r="E1456">
        <v>9.9571100000000001</v>
      </c>
      <c r="F1456">
        <v>39.442112000000002</v>
      </c>
      <c r="G1456">
        <v>7.8436300000000001</v>
      </c>
    </row>
    <row r="1457" spans="1:9" x14ac:dyDescent="0.25">
      <c r="A1457">
        <v>1456</v>
      </c>
      <c r="D1457">
        <v>35.900790999999998</v>
      </c>
      <c r="E1457">
        <v>9.9606879999999993</v>
      </c>
      <c r="F1457">
        <v>39.411537000000003</v>
      </c>
      <c r="G1457">
        <v>7.8480509999999999</v>
      </c>
    </row>
    <row r="1458" spans="1:9" x14ac:dyDescent="0.25">
      <c r="A1458">
        <v>1457</v>
      </c>
      <c r="F1458">
        <v>39.417853999999998</v>
      </c>
      <c r="G1458">
        <v>7.8037970000000003</v>
      </c>
    </row>
    <row r="1459" spans="1:9" x14ac:dyDescent="0.25">
      <c r="A1459">
        <v>1458</v>
      </c>
      <c r="F1459">
        <v>39.462318000000003</v>
      </c>
      <c r="G1459">
        <v>7.7700149999999999</v>
      </c>
      <c r="H1459">
        <v>35.210944999999995</v>
      </c>
      <c r="I1459">
        <v>11.369744000000001</v>
      </c>
    </row>
    <row r="1460" spans="1:9" x14ac:dyDescent="0.25">
      <c r="A1460">
        <v>1459</v>
      </c>
      <c r="F1460">
        <v>39.484996000000002</v>
      </c>
      <c r="G1460">
        <v>7.7114500000000001</v>
      </c>
      <c r="H1460">
        <v>35.186529</v>
      </c>
      <c r="I1460">
        <v>11.37106</v>
      </c>
    </row>
    <row r="1461" spans="1:9" x14ac:dyDescent="0.25">
      <c r="A1461">
        <v>1460</v>
      </c>
      <c r="F1461">
        <v>39.475104999999999</v>
      </c>
      <c r="G1461">
        <v>7.7508619999999997</v>
      </c>
      <c r="H1461">
        <v>35.152273000000001</v>
      </c>
      <c r="I1461">
        <v>11.387846</v>
      </c>
    </row>
    <row r="1462" spans="1:9" x14ac:dyDescent="0.25">
      <c r="A1462">
        <v>1461</v>
      </c>
      <c r="B1462">
        <v>23.390037</v>
      </c>
      <c r="C1462">
        <v>8.4305529999999997</v>
      </c>
      <c r="F1462">
        <v>39.433536000000004</v>
      </c>
      <c r="G1462">
        <v>7.78538</v>
      </c>
      <c r="H1462">
        <v>35.139696000000001</v>
      </c>
      <c r="I1462">
        <v>11.405473000000001</v>
      </c>
    </row>
    <row r="1463" spans="1:9" x14ac:dyDescent="0.25">
      <c r="A1463">
        <v>1462</v>
      </c>
      <c r="B1463">
        <v>23.350781999999995</v>
      </c>
      <c r="C1463">
        <v>8.393561</v>
      </c>
      <c r="F1463">
        <v>39.442112000000002</v>
      </c>
      <c r="G1463">
        <v>7.8436300000000001</v>
      </c>
      <c r="H1463">
        <v>35.154482999999999</v>
      </c>
      <c r="I1463">
        <v>11.435255</v>
      </c>
    </row>
    <row r="1464" spans="1:9" x14ac:dyDescent="0.25">
      <c r="A1464">
        <v>1463</v>
      </c>
      <c r="B1464">
        <v>23.345255999999999</v>
      </c>
      <c r="C1464">
        <v>8.3969290000000001</v>
      </c>
      <c r="F1464">
        <v>39.442112000000002</v>
      </c>
      <c r="G1464">
        <v>7.8436300000000001</v>
      </c>
      <c r="H1464">
        <v>35.127331999999996</v>
      </c>
      <c r="I1464">
        <v>11.432257</v>
      </c>
    </row>
    <row r="1465" spans="1:9" x14ac:dyDescent="0.25">
      <c r="A1465">
        <v>1464</v>
      </c>
      <c r="B1465">
        <v>23.384775000000005</v>
      </c>
      <c r="C1465">
        <v>8.4164510000000003</v>
      </c>
      <c r="H1465">
        <v>35.140117000000004</v>
      </c>
      <c r="I1465">
        <v>11.387003999999999</v>
      </c>
    </row>
    <row r="1466" spans="1:9" x14ac:dyDescent="0.25">
      <c r="A1466">
        <v>1465</v>
      </c>
      <c r="B1466">
        <v>23.380353999999997</v>
      </c>
      <c r="C1466">
        <v>8.3950879999999994</v>
      </c>
      <c r="H1466">
        <v>35.210944999999995</v>
      </c>
      <c r="I1466">
        <v>11.369744000000001</v>
      </c>
    </row>
    <row r="1467" spans="1:9" x14ac:dyDescent="0.25">
      <c r="A1467">
        <v>1466</v>
      </c>
      <c r="B1467">
        <v>23.382986000000002</v>
      </c>
      <c r="C1467">
        <v>8.3922460000000001</v>
      </c>
      <c r="H1467">
        <v>35.210944999999995</v>
      </c>
      <c r="I1467">
        <v>11.369744000000001</v>
      </c>
    </row>
    <row r="1468" spans="1:9" x14ac:dyDescent="0.25">
      <c r="A1468">
        <v>1467</v>
      </c>
      <c r="B1468">
        <v>23.38467</v>
      </c>
      <c r="C1468">
        <v>8.3748280000000008</v>
      </c>
      <c r="H1468">
        <v>35.210944999999995</v>
      </c>
      <c r="I1468">
        <v>11.369744000000001</v>
      </c>
    </row>
    <row r="1469" spans="1:9" x14ac:dyDescent="0.25">
      <c r="A1469">
        <v>1468</v>
      </c>
      <c r="B1469">
        <v>23.373777000000004</v>
      </c>
      <c r="C1469">
        <v>8.3520439999999994</v>
      </c>
      <c r="H1469">
        <v>35.210944999999995</v>
      </c>
      <c r="I1469">
        <v>11.369744000000001</v>
      </c>
    </row>
    <row r="1470" spans="1:9" x14ac:dyDescent="0.25">
      <c r="A1470">
        <v>1469</v>
      </c>
      <c r="B1470">
        <v>23.311266000000003</v>
      </c>
      <c r="C1470">
        <v>8.3816170000000003</v>
      </c>
      <c r="H1470">
        <v>35.210944999999995</v>
      </c>
      <c r="I1470">
        <v>11.369744000000001</v>
      </c>
    </row>
    <row r="1471" spans="1:9" x14ac:dyDescent="0.25">
      <c r="A1471">
        <v>1470</v>
      </c>
      <c r="B1471">
        <v>23.219809999999995</v>
      </c>
      <c r="C1471">
        <v>8.3780909999999995</v>
      </c>
      <c r="H1471">
        <v>35.210944999999995</v>
      </c>
      <c r="I1471">
        <v>11.369744000000001</v>
      </c>
    </row>
    <row r="1472" spans="1:9" x14ac:dyDescent="0.25">
      <c r="A1472">
        <v>1471</v>
      </c>
      <c r="B1472">
        <v>23.387879999999996</v>
      </c>
      <c r="C1472">
        <v>8.4135050000000007</v>
      </c>
      <c r="D1472">
        <v>16.205207999999999</v>
      </c>
      <c r="E1472">
        <v>9.9801570000000002</v>
      </c>
    </row>
    <row r="1473" spans="1:11" x14ac:dyDescent="0.25">
      <c r="A1473">
        <v>1472</v>
      </c>
      <c r="D1473">
        <v>16.150168000000001</v>
      </c>
      <c r="E1473">
        <v>9.9417449999999992</v>
      </c>
    </row>
    <row r="1474" spans="1:11" x14ac:dyDescent="0.25">
      <c r="A1474">
        <v>1473</v>
      </c>
      <c r="D1474">
        <v>16.190528</v>
      </c>
      <c r="E1474">
        <v>9.9650549999999996</v>
      </c>
      <c r="J1474">
        <v>37.991590000000002</v>
      </c>
      <c r="K1474">
        <v>13.499166000000001</v>
      </c>
    </row>
    <row r="1475" spans="1:11" x14ac:dyDescent="0.25">
      <c r="A1475">
        <v>1474</v>
      </c>
    </row>
    <row r="1476" spans="1:11" x14ac:dyDescent="0.25">
      <c r="A1476">
        <v>1475</v>
      </c>
      <c r="J1476">
        <v>235.49157099999999</v>
      </c>
      <c r="K1476">
        <v>13.547618</v>
      </c>
    </row>
    <row r="1477" spans="1:11" x14ac:dyDescent="0.25">
      <c r="A1477">
        <v>1476</v>
      </c>
      <c r="B1477">
        <v>253.87107800000001</v>
      </c>
      <c r="C1477">
        <v>6.5730570000000004</v>
      </c>
      <c r="F1477">
        <v>272.78929099999999</v>
      </c>
      <c r="G1477">
        <v>6.4108559999999999</v>
      </c>
    </row>
    <row r="1478" spans="1:11" x14ac:dyDescent="0.25">
      <c r="A1478">
        <v>1477</v>
      </c>
      <c r="B1478">
        <v>253.86087000000001</v>
      </c>
      <c r="C1478">
        <v>6.5296909999999997</v>
      </c>
      <c r="F1478">
        <v>272.72919100000001</v>
      </c>
      <c r="G1478">
        <v>6.5317959999999999</v>
      </c>
    </row>
    <row r="1479" spans="1:11" x14ac:dyDescent="0.25">
      <c r="A1479">
        <v>1478</v>
      </c>
      <c r="B1479">
        <v>253.86150000000001</v>
      </c>
      <c r="C1479">
        <v>6.5273750000000001</v>
      </c>
      <c r="F1479">
        <v>272.63534900000002</v>
      </c>
      <c r="G1479">
        <v>6.5874769999999998</v>
      </c>
    </row>
    <row r="1480" spans="1:11" x14ac:dyDescent="0.25">
      <c r="A1480">
        <v>1479</v>
      </c>
      <c r="B1480">
        <v>253.878761</v>
      </c>
      <c r="C1480">
        <v>6.4771150000000004</v>
      </c>
      <c r="H1480">
        <v>263.69553400000001</v>
      </c>
      <c r="I1480">
        <v>8.7789350000000006</v>
      </c>
    </row>
    <row r="1481" spans="1:11" x14ac:dyDescent="0.25">
      <c r="A1481">
        <v>1480</v>
      </c>
      <c r="B1481">
        <v>253.88323600000001</v>
      </c>
      <c r="C1481">
        <v>6.487114</v>
      </c>
      <c r="H1481">
        <v>263.70363600000002</v>
      </c>
      <c r="I1481">
        <v>8.8049859999999995</v>
      </c>
    </row>
    <row r="1482" spans="1:11" x14ac:dyDescent="0.25">
      <c r="A1482">
        <v>1481</v>
      </c>
      <c r="B1482">
        <v>253.84839600000001</v>
      </c>
      <c r="C1482">
        <v>6.479641</v>
      </c>
      <c r="H1482">
        <v>263.70911000000001</v>
      </c>
      <c r="I1482">
        <v>8.8181949999999993</v>
      </c>
    </row>
    <row r="1483" spans="1:11" x14ac:dyDescent="0.25">
      <c r="A1483">
        <v>1482</v>
      </c>
      <c r="B1483">
        <v>253.83634499999999</v>
      </c>
      <c r="C1483">
        <v>6.5239539999999998</v>
      </c>
      <c r="H1483">
        <v>263.742637</v>
      </c>
      <c r="I1483">
        <v>8.8085120000000003</v>
      </c>
    </row>
    <row r="1484" spans="1:11" x14ac:dyDescent="0.25">
      <c r="A1484">
        <v>1483</v>
      </c>
      <c r="B1484">
        <v>253.85428999999999</v>
      </c>
      <c r="C1484">
        <v>6.5293749999999999</v>
      </c>
      <c r="H1484">
        <v>263.76642600000002</v>
      </c>
      <c r="I1484">
        <v>8.8120379999999994</v>
      </c>
    </row>
    <row r="1485" spans="1:11" x14ac:dyDescent="0.25">
      <c r="A1485">
        <v>1484</v>
      </c>
      <c r="B1485">
        <v>253.87813199999999</v>
      </c>
      <c r="C1485">
        <v>6.5093759999999996</v>
      </c>
      <c r="H1485">
        <v>263.75484399999999</v>
      </c>
      <c r="I1485">
        <v>8.8064590000000003</v>
      </c>
    </row>
    <row r="1486" spans="1:11" x14ac:dyDescent="0.25">
      <c r="A1486">
        <v>1485</v>
      </c>
      <c r="B1486">
        <v>253.896129</v>
      </c>
      <c r="C1486">
        <v>6.4851669999999997</v>
      </c>
      <c r="H1486">
        <v>263.75063299999999</v>
      </c>
      <c r="I1486">
        <v>8.8319849999999995</v>
      </c>
    </row>
    <row r="1487" spans="1:11" x14ac:dyDescent="0.25">
      <c r="A1487">
        <v>1486</v>
      </c>
      <c r="B1487">
        <v>253.84644700000001</v>
      </c>
      <c r="C1487">
        <v>6.4922719999999998</v>
      </c>
      <c r="H1487">
        <v>263.78974099999999</v>
      </c>
      <c r="I1487">
        <v>8.7888809999999999</v>
      </c>
    </row>
    <row r="1488" spans="1:11" x14ac:dyDescent="0.25">
      <c r="A1488">
        <v>1487</v>
      </c>
      <c r="B1488">
        <v>253.82302799999999</v>
      </c>
      <c r="C1488">
        <v>6.5250599999999999</v>
      </c>
      <c r="H1488">
        <v>263.79415899999998</v>
      </c>
      <c r="I1488">
        <v>8.7814080000000008</v>
      </c>
    </row>
    <row r="1489" spans="1:9" x14ac:dyDescent="0.25">
      <c r="A1489">
        <v>1488</v>
      </c>
      <c r="B1489">
        <v>253.87107800000001</v>
      </c>
      <c r="C1489">
        <v>6.5730570000000004</v>
      </c>
      <c r="H1489">
        <v>263.76342399999999</v>
      </c>
      <c r="I1489">
        <v>8.7703039999999994</v>
      </c>
    </row>
    <row r="1490" spans="1:9" x14ac:dyDescent="0.25">
      <c r="A1490">
        <v>1489</v>
      </c>
      <c r="B1490">
        <v>253.87107800000001</v>
      </c>
      <c r="C1490">
        <v>6.5730570000000004</v>
      </c>
      <c r="H1490">
        <v>263.79673700000001</v>
      </c>
      <c r="I1490">
        <v>8.8100909999999999</v>
      </c>
    </row>
    <row r="1491" spans="1:9" x14ac:dyDescent="0.25">
      <c r="A1491">
        <v>1490</v>
      </c>
      <c r="D1491">
        <v>242.82474500000001</v>
      </c>
      <c r="E1491">
        <v>7.8581440000000002</v>
      </c>
      <c r="H1491">
        <v>263.69553400000001</v>
      </c>
      <c r="I1491">
        <v>8.7789350000000006</v>
      </c>
    </row>
    <row r="1492" spans="1:9" x14ac:dyDescent="0.25">
      <c r="A1492">
        <v>1491</v>
      </c>
      <c r="D1492">
        <v>242.852743</v>
      </c>
      <c r="E1492">
        <v>7.8137780000000001</v>
      </c>
      <c r="H1492">
        <v>263.69553400000001</v>
      </c>
      <c r="I1492">
        <v>8.7789350000000006</v>
      </c>
    </row>
    <row r="1493" spans="1:9" x14ac:dyDescent="0.25">
      <c r="A1493">
        <v>1492</v>
      </c>
      <c r="D1493">
        <v>242.82153299999999</v>
      </c>
      <c r="E1493">
        <v>7.7705169999999999</v>
      </c>
    </row>
    <row r="1494" spans="1:9" x14ac:dyDescent="0.25">
      <c r="A1494">
        <v>1493</v>
      </c>
      <c r="D1494">
        <v>242.822586</v>
      </c>
      <c r="E1494">
        <v>7.769412</v>
      </c>
    </row>
    <row r="1495" spans="1:9" x14ac:dyDescent="0.25">
      <c r="A1495">
        <v>1494</v>
      </c>
      <c r="D1495">
        <v>242.78137799999999</v>
      </c>
      <c r="E1495">
        <v>7.7913050000000004</v>
      </c>
    </row>
    <row r="1496" spans="1:9" x14ac:dyDescent="0.25">
      <c r="A1496">
        <v>1495</v>
      </c>
      <c r="D1496">
        <v>242.80090300000001</v>
      </c>
      <c r="E1496">
        <v>7.7863579999999999</v>
      </c>
      <c r="F1496">
        <v>252.23022399999999</v>
      </c>
      <c r="G1496">
        <v>6.4279070000000003</v>
      </c>
    </row>
    <row r="1497" spans="1:9" x14ac:dyDescent="0.25">
      <c r="A1497">
        <v>1496</v>
      </c>
      <c r="D1497">
        <v>242.80890299999999</v>
      </c>
      <c r="E1497">
        <v>7.7925149999999999</v>
      </c>
      <c r="F1497">
        <v>252.23022399999999</v>
      </c>
      <c r="G1497">
        <v>6.4279070000000003</v>
      </c>
    </row>
    <row r="1498" spans="1:9" x14ac:dyDescent="0.25">
      <c r="A1498">
        <v>1497</v>
      </c>
      <c r="D1498">
        <v>242.817848</v>
      </c>
      <c r="E1498">
        <v>7.8194090000000003</v>
      </c>
      <c r="F1498">
        <v>252.219539</v>
      </c>
      <c r="G1498">
        <v>6.4630099999999997</v>
      </c>
    </row>
    <row r="1499" spans="1:9" x14ac:dyDescent="0.25">
      <c r="A1499">
        <v>1498</v>
      </c>
      <c r="D1499">
        <v>242.792745</v>
      </c>
      <c r="E1499">
        <v>7.8235669999999997</v>
      </c>
      <c r="F1499">
        <v>252.220485</v>
      </c>
      <c r="G1499">
        <v>6.4113290000000003</v>
      </c>
    </row>
    <row r="1500" spans="1:9" x14ac:dyDescent="0.25">
      <c r="A1500">
        <v>1499</v>
      </c>
      <c r="D1500">
        <v>242.81132500000001</v>
      </c>
      <c r="E1500">
        <v>7.8506710000000002</v>
      </c>
      <c r="F1500">
        <v>252.260322</v>
      </c>
      <c r="G1500">
        <v>6.4085400000000003</v>
      </c>
    </row>
    <row r="1501" spans="1:9" x14ac:dyDescent="0.25">
      <c r="A1501">
        <v>1500</v>
      </c>
      <c r="D1501">
        <v>242.83447999999999</v>
      </c>
      <c r="E1501">
        <v>7.8483020000000003</v>
      </c>
      <c r="F1501">
        <v>252.32037700000001</v>
      </c>
      <c r="G1501">
        <v>6.4243810000000003</v>
      </c>
    </row>
    <row r="1502" spans="1:9" x14ac:dyDescent="0.25">
      <c r="A1502">
        <v>1501</v>
      </c>
      <c r="D1502">
        <v>242.83447999999999</v>
      </c>
      <c r="E1502">
        <v>7.8483020000000003</v>
      </c>
      <c r="F1502">
        <v>252.35747900000001</v>
      </c>
      <c r="G1502">
        <v>6.4583259999999996</v>
      </c>
    </row>
    <row r="1503" spans="1:9" x14ac:dyDescent="0.25">
      <c r="A1503">
        <v>1502</v>
      </c>
      <c r="F1503">
        <v>252.29553200000001</v>
      </c>
      <c r="G1503">
        <v>6.40754</v>
      </c>
    </row>
    <row r="1504" spans="1:9" x14ac:dyDescent="0.25">
      <c r="A1504">
        <v>1503</v>
      </c>
      <c r="F1504">
        <v>252.26079899999999</v>
      </c>
      <c r="G1504">
        <v>6.4034870000000002</v>
      </c>
      <c r="H1504">
        <v>243.04599400000001</v>
      </c>
      <c r="I1504">
        <v>8.9877649999999996</v>
      </c>
    </row>
    <row r="1505" spans="1:9" x14ac:dyDescent="0.25">
      <c r="A1505">
        <v>1504</v>
      </c>
      <c r="F1505">
        <v>252.23022399999999</v>
      </c>
      <c r="G1505">
        <v>6.4279070000000003</v>
      </c>
      <c r="H1505">
        <v>242.992367</v>
      </c>
      <c r="I1505">
        <v>9.043552</v>
      </c>
    </row>
    <row r="1506" spans="1:9" x14ac:dyDescent="0.25">
      <c r="A1506">
        <v>1505</v>
      </c>
      <c r="H1506">
        <v>243.00378599999999</v>
      </c>
      <c r="I1506">
        <v>8.9985020000000002</v>
      </c>
    </row>
    <row r="1507" spans="1:9" x14ac:dyDescent="0.25">
      <c r="A1507">
        <v>1506</v>
      </c>
      <c r="B1507">
        <v>228.403491</v>
      </c>
      <c r="C1507">
        <v>6.0155089999999998</v>
      </c>
      <c r="H1507">
        <v>242.98994400000001</v>
      </c>
      <c r="I1507">
        <v>8.9927639999999993</v>
      </c>
    </row>
    <row r="1508" spans="1:9" x14ac:dyDescent="0.25">
      <c r="A1508">
        <v>1507</v>
      </c>
      <c r="B1508">
        <v>228.397333</v>
      </c>
      <c r="C1508">
        <v>5.9797219999999998</v>
      </c>
      <c r="H1508">
        <v>242.99794399999999</v>
      </c>
      <c r="I1508">
        <v>8.9993960000000008</v>
      </c>
    </row>
    <row r="1509" spans="1:9" x14ac:dyDescent="0.25">
      <c r="A1509">
        <v>1508</v>
      </c>
      <c r="B1509">
        <v>228.40780599999999</v>
      </c>
      <c r="C1509">
        <v>5.9578280000000001</v>
      </c>
      <c r="H1509">
        <v>243.03210200000001</v>
      </c>
      <c r="I1509">
        <v>8.9931339999999995</v>
      </c>
    </row>
    <row r="1510" spans="1:9" x14ac:dyDescent="0.25">
      <c r="A1510">
        <v>1509</v>
      </c>
      <c r="B1510">
        <v>228.41617500000001</v>
      </c>
      <c r="C1510">
        <v>5.98109</v>
      </c>
      <c r="H1510">
        <v>243.03699499999999</v>
      </c>
      <c r="I1510">
        <v>8.9640819999999994</v>
      </c>
    </row>
    <row r="1511" spans="1:9" x14ac:dyDescent="0.25">
      <c r="A1511">
        <v>1510</v>
      </c>
      <c r="B1511">
        <v>228.38359600000001</v>
      </c>
      <c r="C1511">
        <v>5.9679330000000004</v>
      </c>
      <c r="H1511">
        <v>243.026892</v>
      </c>
      <c r="I1511">
        <v>8.874193</v>
      </c>
    </row>
    <row r="1512" spans="1:9" x14ac:dyDescent="0.25">
      <c r="A1512">
        <v>1511</v>
      </c>
      <c r="B1512">
        <v>228.39728099999999</v>
      </c>
      <c r="C1512">
        <v>5.9837210000000001</v>
      </c>
      <c r="H1512">
        <v>243.04599400000001</v>
      </c>
      <c r="I1512">
        <v>8.9877649999999996</v>
      </c>
    </row>
    <row r="1513" spans="1:9" x14ac:dyDescent="0.25">
      <c r="A1513">
        <v>1512</v>
      </c>
      <c r="B1513">
        <v>228.44806700000001</v>
      </c>
      <c r="C1513">
        <v>5.9801950000000001</v>
      </c>
    </row>
    <row r="1514" spans="1:9" x14ac:dyDescent="0.25">
      <c r="A1514">
        <v>1513</v>
      </c>
      <c r="B1514">
        <v>228.41648900000001</v>
      </c>
      <c r="C1514">
        <v>5.9820900000000004</v>
      </c>
    </row>
    <row r="1515" spans="1:9" x14ac:dyDescent="0.25">
      <c r="A1515">
        <v>1514</v>
      </c>
      <c r="B1515">
        <v>228.403491</v>
      </c>
      <c r="C1515">
        <v>6.0155089999999998</v>
      </c>
    </row>
    <row r="1516" spans="1:9" x14ac:dyDescent="0.25">
      <c r="A1516">
        <v>1515</v>
      </c>
      <c r="B1516">
        <v>228.403491</v>
      </c>
      <c r="C1516">
        <v>6.0155089999999998</v>
      </c>
      <c r="D1516">
        <v>220.96079800000001</v>
      </c>
      <c r="E1516">
        <v>7.9648219999999998</v>
      </c>
    </row>
    <row r="1517" spans="1:9" x14ac:dyDescent="0.25">
      <c r="A1517">
        <v>1516</v>
      </c>
      <c r="D1517">
        <v>220.97406100000001</v>
      </c>
      <c r="E1517">
        <v>7.9282450000000004</v>
      </c>
    </row>
    <row r="1518" spans="1:9" x14ac:dyDescent="0.25">
      <c r="A1518">
        <v>1517</v>
      </c>
      <c r="D1518">
        <v>220.97653399999999</v>
      </c>
      <c r="E1518">
        <v>7.9408240000000001</v>
      </c>
    </row>
    <row r="1519" spans="1:9" x14ac:dyDescent="0.25">
      <c r="A1519">
        <v>1518</v>
      </c>
      <c r="D1519">
        <v>220.97100800000001</v>
      </c>
      <c r="E1519">
        <v>7.9736630000000002</v>
      </c>
    </row>
    <row r="1520" spans="1:9" x14ac:dyDescent="0.25">
      <c r="A1520">
        <v>1519</v>
      </c>
      <c r="D1520">
        <v>220.987954</v>
      </c>
      <c r="E1520">
        <v>8.0225030000000004</v>
      </c>
    </row>
    <row r="1521" spans="1:9" x14ac:dyDescent="0.25">
      <c r="A1521">
        <v>1520</v>
      </c>
      <c r="D1521">
        <v>220.997006</v>
      </c>
      <c r="E1521">
        <v>7.9900840000000004</v>
      </c>
      <c r="F1521">
        <v>224.024944</v>
      </c>
      <c r="G1521">
        <v>5.3313360000000003</v>
      </c>
    </row>
    <row r="1522" spans="1:9" x14ac:dyDescent="0.25">
      <c r="A1522">
        <v>1521</v>
      </c>
      <c r="D1522">
        <v>220.965903</v>
      </c>
      <c r="E1522">
        <v>7.9634530000000003</v>
      </c>
      <c r="F1522">
        <v>224.02289200000001</v>
      </c>
      <c r="G1522">
        <v>5.3690709999999999</v>
      </c>
    </row>
    <row r="1523" spans="1:9" x14ac:dyDescent="0.25">
      <c r="A1523">
        <v>1522</v>
      </c>
      <c r="D1523">
        <v>220.959745</v>
      </c>
      <c r="E1523">
        <v>7.9859790000000004</v>
      </c>
      <c r="F1523">
        <v>223.976842</v>
      </c>
      <c r="G1523">
        <v>5.342651</v>
      </c>
      <c r="H1523">
        <v>221.94290100000001</v>
      </c>
      <c r="I1523">
        <v>9.2375939999999996</v>
      </c>
    </row>
    <row r="1524" spans="1:9" x14ac:dyDescent="0.25">
      <c r="A1524">
        <v>1523</v>
      </c>
      <c r="F1524">
        <v>223.99857700000001</v>
      </c>
      <c r="G1524">
        <v>5.3246529999999996</v>
      </c>
      <c r="H1524">
        <v>221.836276</v>
      </c>
      <c r="I1524">
        <v>9.228332</v>
      </c>
    </row>
    <row r="1525" spans="1:9" x14ac:dyDescent="0.25">
      <c r="A1525">
        <v>1524</v>
      </c>
      <c r="F1525">
        <v>224.02031199999999</v>
      </c>
      <c r="G1525">
        <v>5.3394409999999999</v>
      </c>
      <c r="H1525">
        <v>221.94305900000001</v>
      </c>
      <c r="I1525">
        <v>9.2768549999999994</v>
      </c>
    </row>
    <row r="1526" spans="1:9" x14ac:dyDescent="0.25">
      <c r="A1526">
        <v>1525</v>
      </c>
      <c r="F1526">
        <v>224.04089099999999</v>
      </c>
      <c r="G1526">
        <v>5.3240210000000001</v>
      </c>
      <c r="H1526">
        <v>221.926165</v>
      </c>
      <c r="I1526">
        <v>9.2834330000000005</v>
      </c>
    </row>
    <row r="1527" spans="1:9" x14ac:dyDescent="0.25">
      <c r="A1527">
        <v>1526</v>
      </c>
      <c r="F1527">
        <v>224.024944</v>
      </c>
      <c r="G1527">
        <v>5.3313360000000003</v>
      </c>
      <c r="H1527">
        <v>221.914693</v>
      </c>
      <c r="I1527">
        <v>9.2994330000000005</v>
      </c>
    </row>
    <row r="1528" spans="1:9" x14ac:dyDescent="0.25">
      <c r="A1528">
        <v>1527</v>
      </c>
      <c r="F1528">
        <v>224.024944</v>
      </c>
      <c r="G1528">
        <v>5.3313360000000003</v>
      </c>
      <c r="H1528">
        <v>221.961321</v>
      </c>
      <c r="I1528">
        <v>9.2856959999999997</v>
      </c>
    </row>
    <row r="1529" spans="1:9" x14ac:dyDescent="0.25">
      <c r="A1529">
        <v>1528</v>
      </c>
      <c r="F1529">
        <v>224.024944</v>
      </c>
      <c r="G1529">
        <v>5.3313360000000003</v>
      </c>
      <c r="H1529">
        <v>221.99379300000001</v>
      </c>
      <c r="I1529">
        <v>9.3100629999999995</v>
      </c>
    </row>
    <row r="1530" spans="1:9" x14ac:dyDescent="0.25">
      <c r="A1530">
        <v>1529</v>
      </c>
      <c r="H1530">
        <v>221.94290100000001</v>
      </c>
      <c r="I1530">
        <v>9.2375939999999996</v>
      </c>
    </row>
    <row r="1531" spans="1:9" x14ac:dyDescent="0.25">
      <c r="A1531">
        <v>1530</v>
      </c>
      <c r="B1531">
        <v>204.72447</v>
      </c>
      <c r="C1531">
        <v>7.340579</v>
      </c>
    </row>
    <row r="1532" spans="1:9" x14ac:dyDescent="0.25">
      <c r="A1532">
        <v>1531</v>
      </c>
      <c r="B1532">
        <v>204.719157</v>
      </c>
      <c r="C1532">
        <v>7.3238950000000003</v>
      </c>
    </row>
    <row r="1533" spans="1:9" x14ac:dyDescent="0.25">
      <c r="A1533">
        <v>1532</v>
      </c>
      <c r="B1533">
        <v>204.692679</v>
      </c>
      <c r="C1533">
        <v>7.3528950000000002</v>
      </c>
    </row>
    <row r="1534" spans="1:9" x14ac:dyDescent="0.25">
      <c r="A1534">
        <v>1533</v>
      </c>
      <c r="B1534">
        <v>204.67162500000001</v>
      </c>
      <c r="C1534">
        <v>7.3653680000000001</v>
      </c>
    </row>
    <row r="1535" spans="1:9" x14ac:dyDescent="0.25">
      <c r="A1535">
        <v>1534</v>
      </c>
      <c r="B1535">
        <v>204.674734</v>
      </c>
      <c r="C1535">
        <v>7.3653149999999998</v>
      </c>
    </row>
    <row r="1536" spans="1:9" x14ac:dyDescent="0.25">
      <c r="A1536">
        <v>1535</v>
      </c>
      <c r="B1536">
        <v>204.63557700000001</v>
      </c>
      <c r="C1536">
        <v>7.3425260000000003</v>
      </c>
      <c r="D1536">
        <v>198.36415299999999</v>
      </c>
      <c r="E1536">
        <v>9.1218419999999991</v>
      </c>
    </row>
    <row r="1537" spans="1:9" x14ac:dyDescent="0.25">
      <c r="A1537">
        <v>1536</v>
      </c>
      <c r="B1537">
        <v>204.69073299999999</v>
      </c>
      <c r="C1537">
        <v>7.3408949999999997</v>
      </c>
      <c r="D1537">
        <v>198.35073299999999</v>
      </c>
      <c r="E1537">
        <v>9.1459469999999996</v>
      </c>
    </row>
    <row r="1538" spans="1:9" x14ac:dyDescent="0.25">
      <c r="A1538">
        <v>1537</v>
      </c>
      <c r="B1538">
        <v>204.72583600000002</v>
      </c>
      <c r="C1538">
        <v>7.3421050000000001</v>
      </c>
      <c r="D1538">
        <v>198.331469</v>
      </c>
      <c r="E1538">
        <v>9.1543159999999997</v>
      </c>
    </row>
    <row r="1539" spans="1:9" x14ac:dyDescent="0.25">
      <c r="A1539">
        <v>1538</v>
      </c>
      <c r="D1539">
        <v>198.369891</v>
      </c>
      <c r="E1539">
        <v>9.1461059999999996</v>
      </c>
    </row>
    <row r="1540" spans="1:9" x14ac:dyDescent="0.25">
      <c r="A1540">
        <v>1539</v>
      </c>
      <c r="D1540">
        <v>198.360468</v>
      </c>
      <c r="E1540">
        <v>9.1443159999999999</v>
      </c>
    </row>
    <row r="1541" spans="1:9" x14ac:dyDescent="0.25">
      <c r="A1541">
        <v>1540</v>
      </c>
      <c r="D1541">
        <v>198.394575</v>
      </c>
      <c r="E1541">
        <v>9.1457899999999999</v>
      </c>
    </row>
    <row r="1542" spans="1:9" x14ac:dyDescent="0.25">
      <c r="A1542">
        <v>1541</v>
      </c>
      <c r="D1542">
        <v>198.41830999999999</v>
      </c>
      <c r="E1542">
        <v>9.1464210000000001</v>
      </c>
      <c r="F1542">
        <v>200.722418</v>
      </c>
      <c r="G1542">
        <v>6.0684740000000001</v>
      </c>
    </row>
    <row r="1543" spans="1:9" x14ac:dyDescent="0.25">
      <c r="A1543">
        <v>1542</v>
      </c>
      <c r="D1543">
        <v>198.36415299999999</v>
      </c>
      <c r="E1543">
        <v>9.1218419999999991</v>
      </c>
      <c r="F1543">
        <v>200.64836300000002</v>
      </c>
      <c r="G1543">
        <v>6.0454210000000002</v>
      </c>
    </row>
    <row r="1544" spans="1:9" x14ac:dyDescent="0.25">
      <c r="A1544">
        <v>1543</v>
      </c>
      <c r="F1544">
        <v>200.687468</v>
      </c>
      <c r="G1544">
        <v>6.0345259999999996</v>
      </c>
      <c r="H1544">
        <v>198.79410000000001</v>
      </c>
      <c r="I1544">
        <v>10.026999999999999</v>
      </c>
    </row>
    <row r="1545" spans="1:9" x14ac:dyDescent="0.25">
      <c r="A1545">
        <v>1544</v>
      </c>
      <c r="F1545">
        <v>200.67846900000001</v>
      </c>
      <c r="G1545">
        <v>5.980105</v>
      </c>
      <c r="H1545">
        <v>198.786574</v>
      </c>
      <c r="I1545">
        <v>10.072369</v>
      </c>
    </row>
    <row r="1546" spans="1:9" x14ac:dyDescent="0.25">
      <c r="A1546">
        <v>1545</v>
      </c>
      <c r="F1546">
        <v>200.677153</v>
      </c>
      <c r="G1546">
        <v>5.9866320000000002</v>
      </c>
      <c r="H1546">
        <v>198.75899699999999</v>
      </c>
      <c r="I1546">
        <v>10.167211</v>
      </c>
    </row>
    <row r="1547" spans="1:9" x14ac:dyDescent="0.25">
      <c r="A1547">
        <v>1546</v>
      </c>
      <c r="F1547">
        <v>200.65688900000001</v>
      </c>
      <c r="G1547">
        <v>6.0117890000000003</v>
      </c>
      <c r="H1547">
        <v>198.712469</v>
      </c>
      <c r="I1547">
        <v>10.119421000000001</v>
      </c>
    </row>
    <row r="1548" spans="1:9" x14ac:dyDescent="0.25">
      <c r="A1548">
        <v>1547</v>
      </c>
      <c r="F1548">
        <v>200.660628</v>
      </c>
      <c r="G1548">
        <v>6.0265259999999996</v>
      </c>
      <c r="H1548">
        <v>198.75436200000001</v>
      </c>
      <c r="I1548">
        <v>10.088526999999999</v>
      </c>
    </row>
    <row r="1549" spans="1:9" x14ac:dyDescent="0.25">
      <c r="A1549">
        <v>1548</v>
      </c>
      <c r="B1549">
        <v>181.81889200000001</v>
      </c>
      <c r="C1549">
        <v>6.4016840000000004</v>
      </c>
      <c r="F1549">
        <v>200.59341699999999</v>
      </c>
      <c r="G1549">
        <v>6.082579</v>
      </c>
      <c r="H1549">
        <v>198.80431200000001</v>
      </c>
      <c r="I1549">
        <v>10.049106</v>
      </c>
    </row>
    <row r="1550" spans="1:9" x14ac:dyDescent="0.25">
      <c r="A1550">
        <v>1549</v>
      </c>
      <c r="B1550">
        <v>181.93415300000001</v>
      </c>
      <c r="C1550">
        <v>6.390053</v>
      </c>
      <c r="F1550">
        <v>200.722418</v>
      </c>
      <c r="G1550">
        <v>6.0684740000000001</v>
      </c>
      <c r="H1550">
        <v>198.76320900000002</v>
      </c>
      <c r="I1550">
        <v>10.018473999999999</v>
      </c>
    </row>
    <row r="1551" spans="1:9" x14ac:dyDescent="0.25">
      <c r="A1551">
        <v>1550</v>
      </c>
      <c r="B1551">
        <v>181.897154</v>
      </c>
      <c r="C1551">
        <v>6.36721</v>
      </c>
      <c r="H1551">
        <v>198.79410000000001</v>
      </c>
      <c r="I1551">
        <v>10.026999999999999</v>
      </c>
    </row>
    <row r="1552" spans="1:9" x14ac:dyDescent="0.25">
      <c r="A1552">
        <v>1551</v>
      </c>
      <c r="B1552">
        <v>181.89257700000002</v>
      </c>
      <c r="C1552">
        <v>6.353421</v>
      </c>
      <c r="H1552">
        <v>198.79410000000001</v>
      </c>
      <c r="I1552">
        <v>10.026999999999999</v>
      </c>
    </row>
    <row r="1553" spans="1:9" x14ac:dyDescent="0.25">
      <c r="A1553">
        <v>1552</v>
      </c>
      <c r="B1553">
        <v>181.85299499999999</v>
      </c>
      <c r="C1553">
        <v>6.3385259999999999</v>
      </c>
    </row>
    <row r="1554" spans="1:9" x14ac:dyDescent="0.25">
      <c r="A1554">
        <v>1553</v>
      </c>
      <c r="B1554">
        <v>181.830679</v>
      </c>
      <c r="C1554">
        <v>6.3532630000000001</v>
      </c>
    </row>
    <row r="1555" spans="1:9" x14ac:dyDescent="0.25">
      <c r="A1555">
        <v>1554</v>
      </c>
      <c r="B1555">
        <v>181.823206</v>
      </c>
      <c r="C1555">
        <v>6.3591049999999996</v>
      </c>
    </row>
    <row r="1556" spans="1:9" x14ac:dyDescent="0.25">
      <c r="A1556">
        <v>1555</v>
      </c>
      <c r="B1556">
        <v>181.81110200000001</v>
      </c>
      <c r="C1556">
        <v>6.3884740000000004</v>
      </c>
      <c r="D1556">
        <v>174.14299599999998</v>
      </c>
      <c r="E1556">
        <v>7.8019480000000003</v>
      </c>
    </row>
    <row r="1557" spans="1:9" x14ac:dyDescent="0.25">
      <c r="A1557">
        <v>1556</v>
      </c>
      <c r="B1557">
        <v>181.81889200000001</v>
      </c>
      <c r="C1557">
        <v>6.4016840000000004</v>
      </c>
      <c r="D1557">
        <v>174.15452399999998</v>
      </c>
      <c r="E1557">
        <v>7.7561049999999998</v>
      </c>
    </row>
    <row r="1558" spans="1:9" x14ac:dyDescent="0.25">
      <c r="A1558">
        <v>1557</v>
      </c>
      <c r="D1558">
        <v>174.15162700000002</v>
      </c>
      <c r="E1558">
        <v>7.78179</v>
      </c>
    </row>
    <row r="1559" spans="1:9" x14ac:dyDescent="0.25">
      <c r="A1559">
        <v>1558</v>
      </c>
      <c r="D1559">
        <v>174.10005000000001</v>
      </c>
      <c r="E1559">
        <v>7.7616839999999998</v>
      </c>
    </row>
    <row r="1560" spans="1:9" x14ac:dyDescent="0.25">
      <c r="A1560">
        <v>1559</v>
      </c>
      <c r="D1560">
        <v>174.11583899999999</v>
      </c>
      <c r="E1560">
        <v>7.7846320000000002</v>
      </c>
    </row>
    <row r="1561" spans="1:9" x14ac:dyDescent="0.25">
      <c r="A1561">
        <v>1560</v>
      </c>
      <c r="D1561">
        <v>174.12031200000001</v>
      </c>
      <c r="E1561">
        <v>7.735474</v>
      </c>
    </row>
    <row r="1562" spans="1:9" x14ac:dyDescent="0.25">
      <c r="A1562">
        <v>1561</v>
      </c>
      <c r="D1562">
        <v>174.16283799999999</v>
      </c>
      <c r="E1562">
        <v>7.7642110000000004</v>
      </c>
    </row>
    <row r="1563" spans="1:9" x14ac:dyDescent="0.25">
      <c r="A1563">
        <v>1562</v>
      </c>
      <c r="D1563">
        <v>174.14299599999998</v>
      </c>
      <c r="E1563">
        <v>7.8019480000000003</v>
      </c>
      <c r="F1563">
        <v>175.861313</v>
      </c>
      <c r="G1563">
        <v>4.9909480000000004</v>
      </c>
    </row>
    <row r="1564" spans="1:9" x14ac:dyDescent="0.25">
      <c r="A1564">
        <v>1563</v>
      </c>
      <c r="F1564">
        <v>175.83336700000001</v>
      </c>
      <c r="G1564">
        <v>5.0433680000000001</v>
      </c>
      <c r="H1564">
        <v>173.971419</v>
      </c>
      <c r="I1564">
        <v>8.9344739999999998</v>
      </c>
    </row>
    <row r="1565" spans="1:9" x14ac:dyDescent="0.25">
      <c r="A1565">
        <v>1564</v>
      </c>
      <c r="F1565">
        <v>175.84415300000001</v>
      </c>
      <c r="G1565">
        <v>5.0195259999999999</v>
      </c>
      <c r="H1565">
        <v>173.94462799999999</v>
      </c>
      <c r="I1565">
        <v>8.8600530000000006</v>
      </c>
    </row>
    <row r="1566" spans="1:9" x14ac:dyDescent="0.25">
      <c r="A1566">
        <v>1565</v>
      </c>
      <c r="F1566">
        <v>175.85252199999999</v>
      </c>
      <c r="G1566">
        <v>4.9853160000000001</v>
      </c>
      <c r="H1566">
        <v>173.94852299999999</v>
      </c>
      <c r="I1566">
        <v>8.8715270000000004</v>
      </c>
    </row>
    <row r="1567" spans="1:9" x14ac:dyDescent="0.25">
      <c r="A1567">
        <v>1566</v>
      </c>
      <c r="F1567">
        <v>175.858891</v>
      </c>
      <c r="G1567">
        <v>4.9909480000000004</v>
      </c>
      <c r="H1567">
        <v>173.97246999999999</v>
      </c>
      <c r="I1567">
        <v>8.9445789999999992</v>
      </c>
    </row>
    <row r="1568" spans="1:9" x14ac:dyDescent="0.25">
      <c r="A1568">
        <v>1567</v>
      </c>
      <c r="F1568">
        <v>175.88299799999999</v>
      </c>
      <c r="G1568">
        <v>4.9991050000000001</v>
      </c>
      <c r="H1568">
        <v>173.996523</v>
      </c>
      <c r="I1568">
        <v>8.9414210000000001</v>
      </c>
    </row>
    <row r="1569" spans="1:9" x14ac:dyDescent="0.25">
      <c r="A1569">
        <v>1568</v>
      </c>
      <c r="F1569">
        <v>175.93747000000002</v>
      </c>
      <c r="G1569">
        <v>4.9884209999999998</v>
      </c>
      <c r="H1569">
        <v>174.037102</v>
      </c>
      <c r="I1569">
        <v>8.9336839999999995</v>
      </c>
    </row>
    <row r="1570" spans="1:9" x14ac:dyDescent="0.25">
      <c r="A1570">
        <v>1569</v>
      </c>
      <c r="F1570">
        <v>175.861313</v>
      </c>
      <c r="G1570">
        <v>4.9909480000000004</v>
      </c>
      <c r="H1570">
        <v>174.02825999999999</v>
      </c>
      <c r="I1570">
        <v>8.9164729999999999</v>
      </c>
    </row>
    <row r="1571" spans="1:9" x14ac:dyDescent="0.25">
      <c r="A1571">
        <v>1570</v>
      </c>
      <c r="H1571">
        <v>174.029944</v>
      </c>
      <c r="I1571">
        <v>8.8827370000000005</v>
      </c>
    </row>
    <row r="1572" spans="1:9" x14ac:dyDescent="0.25">
      <c r="A1572">
        <v>1571</v>
      </c>
      <c r="B1572">
        <v>157.22868099999999</v>
      </c>
      <c r="C1572">
        <v>6.5474209999999999</v>
      </c>
      <c r="H1572">
        <v>173.971419</v>
      </c>
      <c r="I1572">
        <v>8.9344739999999998</v>
      </c>
    </row>
    <row r="1573" spans="1:9" x14ac:dyDescent="0.25">
      <c r="A1573">
        <v>1572</v>
      </c>
      <c r="B1573">
        <v>157.19747000000001</v>
      </c>
      <c r="C1573">
        <v>6.5200519999999997</v>
      </c>
    </row>
    <row r="1574" spans="1:9" x14ac:dyDescent="0.25">
      <c r="A1574">
        <v>1573</v>
      </c>
      <c r="B1574">
        <v>157.15152399999999</v>
      </c>
      <c r="C1574">
        <v>6.5328419999999996</v>
      </c>
    </row>
    <row r="1575" spans="1:9" x14ac:dyDescent="0.25">
      <c r="A1575">
        <v>1574</v>
      </c>
      <c r="B1575">
        <v>157.20546999999999</v>
      </c>
      <c r="C1575">
        <v>6.4973159999999996</v>
      </c>
    </row>
    <row r="1576" spans="1:9" x14ac:dyDescent="0.25">
      <c r="A1576">
        <v>1575</v>
      </c>
      <c r="B1576">
        <v>157.238629</v>
      </c>
      <c r="C1576">
        <v>6.5303690000000003</v>
      </c>
    </row>
    <row r="1577" spans="1:9" x14ac:dyDescent="0.25">
      <c r="A1577">
        <v>1576</v>
      </c>
      <c r="B1577">
        <v>157.25210200000001</v>
      </c>
      <c r="C1577">
        <v>6.5155260000000004</v>
      </c>
      <c r="D1577">
        <v>152.71473399999999</v>
      </c>
      <c r="E1577">
        <v>8.7157359999999997</v>
      </c>
    </row>
    <row r="1578" spans="1:9" x14ac:dyDescent="0.25">
      <c r="A1578">
        <v>1577</v>
      </c>
      <c r="B1578">
        <v>157.22868099999999</v>
      </c>
      <c r="C1578">
        <v>6.5474209999999999</v>
      </c>
      <c r="D1578">
        <v>152.681523</v>
      </c>
      <c r="E1578">
        <v>8.7061050000000009</v>
      </c>
    </row>
    <row r="1579" spans="1:9" x14ac:dyDescent="0.25">
      <c r="A1579">
        <v>1578</v>
      </c>
      <c r="B1579">
        <v>157.22868099999999</v>
      </c>
      <c r="C1579">
        <v>6.5474209999999999</v>
      </c>
      <c r="D1579">
        <v>152.65320700000001</v>
      </c>
      <c r="E1579">
        <v>8.6893159999999998</v>
      </c>
    </row>
    <row r="1580" spans="1:9" x14ac:dyDescent="0.25">
      <c r="A1580">
        <v>1579</v>
      </c>
      <c r="D1580">
        <v>152.680892</v>
      </c>
      <c r="E1580">
        <v>8.7265789999999992</v>
      </c>
    </row>
    <row r="1581" spans="1:9" x14ac:dyDescent="0.25">
      <c r="A1581">
        <v>1580</v>
      </c>
      <c r="D1581">
        <v>152.73273399999999</v>
      </c>
      <c r="E1581">
        <v>8.6804210000000008</v>
      </c>
    </row>
    <row r="1582" spans="1:9" x14ac:dyDescent="0.25">
      <c r="A1582">
        <v>1581</v>
      </c>
      <c r="D1582">
        <v>152.71399700000001</v>
      </c>
      <c r="E1582">
        <v>8.6723680000000005</v>
      </c>
    </row>
    <row r="1583" spans="1:9" x14ac:dyDescent="0.25">
      <c r="A1583">
        <v>1582</v>
      </c>
      <c r="D1583">
        <v>152.71473399999999</v>
      </c>
      <c r="E1583">
        <v>8.7157359999999997</v>
      </c>
    </row>
    <row r="1584" spans="1:9" x14ac:dyDescent="0.25">
      <c r="A1584">
        <v>1583</v>
      </c>
      <c r="F1584">
        <v>152.995734</v>
      </c>
      <c r="G1584">
        <v>6.1581580000000002</v>
      </c>
      <c r="H1584">
        <v>152.60010199999999</v>
      </c>
      <c r="I1584">
        <v>9.3121050000000007</v>
      </c>
    </row>
    <row r="1585" spans="1:9" x14ac:dyDescent="0.25">
      <c r="A1585">
        <v>1584</v>
      </c>
      <c r="F1585">
        <v>152.98931199999998</v>
      </c>
      <c r="G1585">
        <v>6.2387899999999998</v>
      </c>
      <c r="H1585">
        <v>152.592681</v>
      </c>
      <c r="I1585">
        <v>9.3147900000000003</v>
      </c>
    </row>
    <row r="1586" spans="1:9" x14ac:dyDescent="0.25">
      <c r="A1586">
        <v>1585</v>
      </c>
      <c r="F1586">
        <v>153.00636600000001</v>
      </c>
      <c r="G1586">
        <v>6.1853689999999997</v>
      </c>
      <c r="H1586">
        <v>152.44283899999999</v>
      </c>
      <c r="I1586">
        <v>9.292211</v>
      </c>
    </row>
    <row r="1587" spans="1:9" x14ac:dyDescent="0.25">
      <c r="A1587">
        <v>1586</v>
      </c>
      <c r="F1587">
        <v>152.98378600000001</v>
      </c>
      <c r="G1587">
        <v>6.1658419999999996</v>
      </c>
      <c r="H1587">
        <v>152.48273399999999</v>
      </c>
      <c r="I1587">
        <v>9.3017369999999993</v>
      </c>
    </row>
    <row r="1588" spans="1:9" x14ac:dyDescent="0.25">
      <c r="A1588">
        <v>1587</v>
      </c>
      <c r="F1588">
        <v>153.00626</v>
      </c>
      <c r="G1588">
        <v>6.1820529999999998</v>
      </c>
      <c r="H1588">
        <v>152.51589200000001</v>
      </c>
      <c r="I1588">
        <v>9.3168419999999994</v>
      </c>
    </row>
    <row r="1589" spans="1:9" x14ac:dyDescent="0.25">
      <c r="A1589">
        <v>1588</v>
      </c>
      <c r="F1589">
        <v>153.053102</v>
      </c>
      <c r="G1589">
        <v>6.2427890000000001</v>
      </c>
      <c r="H1589">
        <v>152.502892</v>
      </c>
      <c r="I1589">
        <v>9.3183679999999995</v>
      </c>
    </row>
    <row r="1590" spans="1:9" x14ac:dyDescent="0.25">
      <c r="A1590">
        <v>1589</v>
      </c>
      <c r="F1590">
        <v>152.995734</v>
      </c>
      <c r="G1590">
        <v>6.1581580000000002</v>
      </c>
      <c r="H1590">
        <v>152.48041799999999</v>
      </c>
      <c r="I1590">
        <v>9.28721</v>
      </c>
    </row>
    <row r="1591" spans="1:9" x14ac:dyDescent="0.25">
      <c r="A1591">
        <v>1590</v>
      </c>
      <c r="H1591">
        <v>152.60010199999999</v>
      </c>
      <c r="I1591">
        <v>9.3121050000000007</v>
      </c>
    </row>
    <row r="1592" spans="1:9" x14ac:dyDescent="0.25">
      <c r="A1592">
        <v>1591</v>
      </c>
    </row>
    <row r="1593" spans="1:9" x14ac:dyDescent="0.25">
      <c r="A1593">
        <v>1592</v>
      </c>
      <c r="B1593">
        <v>123.39926200000001</v>
      </c>
      <c r="C1593">
        <v>6.4576320000000003</v>
      </c>
    </row>
    <row r="1594" spans="1:9" x14ac:dyDescent="0.25">
      <c r="A1594">
        <v>1593</v>
      </c>
      <c r="B1594">
        <v>123.374104</v>
      </c>
      <c r="C1594">
        <v>6.4299470000000003</v>
      </c>
    </row>
    <row r="1595" spans="1:9" x14ac:dyDescent="0.25">
      <c r="A1595">
        <v>1594</v>
      </c>
      <c r="B1595">
        <v>123.39642000000001</v>
      </c>
      <c r="C1595">
        <v>6.424105</v>
      </c>
    </row>
    <row r="1596" spans="1:9" x14ac:dyDescent="0.25">
      <c r="A1596">
        <v>1595</v>
      </c>
      <c r="B1596">
        <v>123.40142100000001</v>
      </c>
      <c r="C1596">
        <v>6.4338420000000003</v>
      </c>
      <c r="D1596">
        <v>118.140366</v>
      </c>
      <c r="E1596">
        <v>8.7582629999999995</v>
      </c>
    </row>
    <row r="1597" spans="1:9" x14ac:dyDescent="0.25">
      <c r="A1597">
        <v>1596</v>
      </c>
      <c r="B1597">
        <v>123.42536600000001</v>
      </c>
      <c r="C1597">
        <v>6.446631</v>
      </c>
      <c r="D1597">
        <v>118.15799800000001</v>
      </c>
      <c r="E1597">
        <v>8.7685270000000006</v>
      </c>
    </row>
    <row r="1598" spans="1:9" x14ac:dyDescent="0.25">
      <c r="A1598">
        <v>1597</v>
      </c>
      <c r="B1598">
        <v>123.335526</v>
      </c>
      <c r="C1598">
        <v>6.4935790000000004</v>
      </c>
      <c r="D1598">
        <v>118.148419</v>
      </c>
      <c r="E1598">
        <v>8.7731049999999993</v>
      </c>
    </row>
    <row r="1599" spans="1:9" x14ac:dyDescent="0.25">
      <c r="A1599">
        <v>1598</v>
      </c>
      <c r="B1599">
        <v>123.39926200000001</v>
      </c>
      <c r="C1599">
        <v>6.4576320000000003</v>
      </c>
      <c r="D1599">
        <v>118.13873400000001</v>
      </c>
      <c r="E1599">
        <v>8.7731580000000005</v>
      </c>
    </row>
    <row r="1600" spans="1:9" x14ac:dyDescent="0.25">
      <c r="A1600">
        <v>1599</v>
      </c>
      <c r="D1600">
        <v>118.17384000000001</v>
      </c>
      <c r="E1600">
        <v>8.7708949999999994</v>
      </c>
    </row>
    <row r="1601" spans="1:9" x14ac:dyDescent="0.25">
      <c r="A1601">
        <v>1600</v>
      </c>
      <c r="D1601">
        <v>118.13810400000001</v>
      </c>
      <c r="E1601">
        <v>8.773263</v>
      </c>
    </row>
    <row r="1602" spans="1:9" x14ac:dyDescent="0.25">
      <c r="A1602">
        <v>1601</v>
      </c>
      <c r="D1602">
        <v>118.140366</v>
      </c>
      <c r="E1602">
        <v>8.7582629999999995</v>
      </c>
    </row>
    <row r="1603" spans="1:9" x14ac:dyDescent="0.25">
      <c r="A1603">
        <v>1602</v>
      </c>
      <c r="F1603">
        <v>118.24847500000001</v>
      </c>
      <c r="G1603">
        <v>5.7341579999999999</v>
      </c>
      <c r="H1603">
        <v>117.712315</v>
      </c>
      <c r="I1603">
        <v>9.5417900000000007</v>
      </c>
    </row>
    <row r="1604" spans="1:9" x14ac:dyDescent="0.25">
      <c r="A1604">
        <v>1603</v>
      </c>
      <c r="F1604">
        <v>118.24562900000001</v>
      </c>
      <c r="G1604">
        <v>5.7155269999999998</v>
      </c>
      <c r="H1604">
        <v>117.67626300000001</v>
      </c>
      <c r="I1604">
        <v>9.5424209999999992</v>
      </c>
    </row>
    <row r="1605" spans="1:9" x14ac:dyDescent="0.25">
      <c r="A1605">
        <v>1604</v>
      </c>
      <c r="F1605">
        <v>118.210526</v>
      </c>
      <c r="G1605">
        <v>5.7484209999999996</v>
      </c>
      <c r="H1605">
        <v>117.66204900000001</v>
      </c>
      <c r="I1605">
        <v>9.6572639999999996</v>
      </c>
    </row>
    <row r="1606" spans="1:9" x14ac:dyDescent="0.25">
      <c r="A1606">
        <v>1605</v>
      </c>
      <c r="F1606">
        <v>118.17120800000001</v>
      </c>
      <c r="G1606">
        <v>5.7372629999999996</v>
      </c>
      <c r="H1606">
        <v>117.66168300000001</v>
      </c>
      <c r="I1606">
        <v>9.6363149999999997</v>
      </c>
    </row>
    <row r="1607" spans="1:9" x14ac:dyDescent="0.25">
      <c r="A1607">
        <v>1606</v>
      </c>
      <c r="F1607">
        <v>118.18699700000001</v>
      </c>
      <c r="G1607">
        <v>5.7389999999999999</v>
      </c>
      <c r="H1607">
        <v>117.65705200000001</v>
      </c>
      <c r="I1607">
        <v>9.6396850000000001</v>
      </c>
    </row>
    <row r="1608" spans="1:9" x14ac:dyDescent="0.25">
      <c r="A1608">
        <v>1607</v>
      </c>
      <c r="F1608">
        <v>118.20668500000001</v>
      </c>
      <c r="G1608">
        <v>5.7577369999999997</v>
      </c>
      <c r="H1608">
        <v>117.694051</v>
      </c>
      <c r="I1608">
        <v>9.5684210000000007</v>
      </c>
    </row>
    <row r="1609" spans="1:9" x14ac:dyDescent="0.25">
      <c r="A1609">
        <v>1608</v>
      </c>
      <c r="F1609">
        <v>118.24847500000001</v>
      </c>
      <c r="G1609">
        <v>5.7341579999999999</v>
      </c>
      <c r="H1609">
        <v>117.712315</v>
      </c>
      <c r="I1609">
        <v>9.5417900000000007</v>
      </c>
    </row>
    <row r="1610" spans="1:9" x14ac:dyDescent="0.25">
      <c r="A1610">
        <v>1609</v>
      </c>
      <c r="H1610">
        <v>117.712315</v>
      </c>
      <c r="I1610">
        <v>9.5417900000000007</v>
      </c>
    </row>
    <row r="1611" spans="1:9" x14ac:dyDescent="0.25">
      <c r="A1611">
        <v>1610</v>
      </c>
      <c r="B1611">
        <v>95.55931600000001</v>
      </c>
      <c r="C1611">
        <v>7.6341580000000002</v>
      </c>
    </row>
    <row r="1612" spans="1:9" x14ac:dyDescent="0.25">
      <c r="A1612">
        <v>1611</v>
      </c>
      <c r="B1612">
        <v>95.514684000000003</v>
      </c>
      <c r="C1612">
        <v>7.6395790000000003</v>
      </c>
    </row>
    <row r="1613" spans="1:9" x14ac:dyDescent="0.25">
      <c r="A1613">
        <v>1612</v>
      </c>
      <c r="B1613">
        <v>95.556315000000012</v>
      </c>
      <c r="C1613">
        <v>7.6617899999999999</v>
      </c>
    </row>
    <row r="1614" spans="1:9" x14ac:dyDescent="0.25">
      <c r="A1614">
        <v>1613</v>
      </c>
      <c r="B1614">
        <v>95.561000000000007</v>
      </c>
      <c r="C1614">
        <v>7.6300520000000001</v>
      </c>
      <c r="D1614">
        <v>91.100158000000008</v>
      </c>
      <c r="E1614">
        <v>9.7317370000000007</v>
      </c>
    </row>
    <row r="1615" spans="1:9" x14ac:dyDescent="0.25">
      <c r="A1615">
        <v>1614</v>
      </c>
      <c r="B1615">
        <v>95.547000000000011</v>
      </c>
      <c r="C1615">
        <v>7.622579</v>
      </c>
      <c r="D1615">
        <v>91.126368000000014</v>
      </c>
      <c r="E1615">
        <v>9.7096839999999993</v>
      </c>
    </row>
    <row r="1616" spans="1:9" x14ac:dyDescent="0.25">
      <c r="A1616">
        <v>1615</v>
      </c>
      <c r="B1616">
        <v>95.596948000000012</v>
      </c>
      <c r="C1616">
        <v>7.6351050000000003</v>
      </c>
      <c r="D1616">
        <v>91.123525000000001</v>
      </c>
      <c r="E1616">
        <v>9.764106</v>
      </c>
    </row>
    <row r="1617" spans="1:9" x14ac:dyDescent="0.25">
      <c r="A1617">
        <v>1616</v>
      </c>
      <c r="B1617">
        <v>95.55931600000001</v>
      </c>
      <c r="C1617">
        <v>7.6341580000000002</v>
      </c>
      <c r="D1617">
        <v>91.032895000000011</v>
      </c>
      <c r="E1617">
        <v>9.7724740000000008</v>
      </c>
    </row>
    <row r="1618" spans="1:9" x14ac:dyDescent="0.25">
      <c r="A1618">
        <v>1617</v>
      </c>
      <c r="D1618">
        <v>91.07989400000001</v>
      </c>
      <c r="E1618">
        <v>9.7623680000000004</v>
      </c>
    </row>
    <row r="1619" spans="1:9" x14ac:dyDescent="0.25">
      <c r="A1619">
        <v>1618</v>
      </c>
      <c r="D1619">
        <v>91.097789000000006</v>
      </c>
      <c r="E1619">
        <v>9.7408940000000008</v>
      </c>
    </row>
    <row r="1620" spans="1:9" x14ac:dyDescent="0.25">
      <c r="A1620">
        <v>1619</v>
      </c>
      <c r="D1620">
        <v>91.100158000000008</v>
      </c>
      <c r="E1620">
        <v>9.7317370000000007</v>
      </c>
    </row>
    <row r="1621" spans="1:9" x14ac:dyDescent="0.25">
      <c r="A1621">
        <v>1620</v>
      </c>
    </row>
    <row r="1622" spans="1:9" x14ac:dyDescent="0.25">
      <c r="A1622">
        <v>1621</v>
      </c>
      <c r="F1622">
        <v>90.089843000000002</v>
      </c>
      <c r="G1622">
        <v>7.0496309999999998</v>
      </c>
      <c r="H1622">
        <v>89.021893000000006</v>
      </c>
      <c r="I1622">
        <v>10.48179</v>
      </c>
    </row>
    <row r="1623" spans="1:9" x14ac:dyDescent="0.25">
      <c r="A1623">
        <v>1622</v>
      </c>
      <c r="F1623">
        <v>90.039737000000002</v>
      </c>
      <c r="G1623">
        <v>6.9807889999999997</v>
      </c>
      <c r="H1623">
        <v>88.922841000000005</v>
      </c>
      <c r="I1623">
        <v>10.458842000000001</v>
      </c>
    </row>
    <row r="1624" spans="1:9" x14ac:dyDescent="0.25">
      <c r="A1624">
        <v>1623</v>
      </c>
      <c r="F1624">
        <v>89.999000000000009</v>
      </c>
      <c r="G1624">
        <v>6.9530529999999997</v>
      </c>
      <c r="H1624">
        <v>88.919053000000005</v>
      </c>
      <c r="I1624">
        <v>10.465</v>
      </c>
    </row>
    <row r="1625" spans="1:9" x14ac:dyDescent="0.25">
      <c r="A1625">
        <v>1624</v>
      </c>
      <c r="F1625">
        <v>89.959000000000003</v>
      </c>
      <c r="G1625">
        <v>6.9498949999999997</v>
      </c>
      <c r="H1625">
        <v>88.911790000000011</v>
      </c>
      <c r="I1625">
        <v>10.516685000000001</v>
      </c>
    </row>
    <row r="1626" spans="1:9" x14ac:dyDescent="0.25">
      <c r="A1626">
        <v>1625</v>
      </c>
      <c r="F1626">
        <v>90.000367000000011</v>
      </c>
      <c r="G1626">
        <v>6.9484729999999999</v>
      </c>
      <c r="H1626">
        <v>88.887156000000004</v>
      </c>
      <c r="I1626">
        <v>10.529788999999999</v>
      </c>
    </row>
    <row r="1627" spans="1:9" x14ac:dyDescent="0.25">
      <c r="A1627">
        <v>1626</v>
      </c>
      <c r="F1627">
        <v>90.014369000000002</v>
      </c>
      <c r="G1627">
        <v>7.0556840000000003</v>
      </c>
      <c r="H1627">
        <v>88.939738000000006</v>
      </c>
      <c r="I1627">
        <v>10.497211</v>
      </c>
    </row>
    <row r="1628" spans="1:9" x14ac:dyDescent="0.25">
      <c r="A1628">
        <v>1627</v>
      </c>
      <c r="F1628">
        <v>90.089843000000002</v>
      </c>
      <c r="G1628">
        <v>7.0496309999999998</v>
      </c>
      <c r="H1628">
        <v>89.021893000000006</v>
      </c>
      <c r="I1628">
        <v>10.48179</v>
      </c>
    </row>
    <row r="1629" spans="1:9" x14ac:dyDescent="0.25">
      <c r="A1629">
        <v>1628</v>
      </c>
      <c r="B1629">
        <v>73.413316000000009</v>
      </c>
      <c r="C1629">
        <v>8.0685260000000003</v>
      </c>
      <c r="H1629">
        <v>89.021893000000006</v>
      </c>
      <c r="I1629">
        <v>10.48179</v>
      </c>
    </row>
    <row r="1630" spans="1:9" x14ac:dyDescent="0.25">
      <c r="A1630">
        <v>1629</v>
      </c>
      <c r="B1630">
        <v>73.340105000000008</v>
      </c>
      <c r="C1630">
        <v>8.028105</v>
      </c>
      <c r="H1630">
        <v>89.021893000000006</v>
      </c>
      <c r="I1630">
        <v>10.48179</v>
      </c>
    </row>
    <row r="1631" spans="1:9" x14ac:dyDescent="0.25">
      <c r="A1631">
        <v>1630</v>
      </c>
      <c r="B1631">
        <v>73.386632000000006</v>
      </c>
      <c r="C1631">
        <v>8.0198420000000006</v>
      </c>
    </row>
    <row r="1632" spans="1:9" x14ac:dyDescent="0.25">
      <c r="A1632">
        <v>1631</v>
      </c>
      <c r="B1632">
        <v>73.37821000000001</v>
      </c>
      <c r="C1632">
        <v>8.0593690000000002</v>
      </c>
    </row>
    <row r="1633" spans="1:9" x14ac:dyDescent="0.25">
      <c r="A1633">
        <v>1632</v>
      </c>
      <c r="B1633">
        <v>73.37173700000001</v>
      </c>
      <c r="C1633">
        <v>8.0638950000000005</v>
      </c>
      <c r="D1633">
        <v>67.81692799999999</v>
      </c>
      <c r="E1633">
        <v>10.296824000000001</v>
      </c>
    </row>
    <row r="1634" spans="1:9" x14ac:dyDescent="0.25">
      <c r="A1634">
        <v>1633</v>
      </c>
      <c r="B1634">
        <v>73.390158000000014</v>
      </c>
      <c r="C1634">
        <v>8.0608950000000004</v>
      </c>
      <c r="D1634">
        <v>67.810188000000011</v>
      </c>
      <c r="E1634">
        <v>10.344498</v>
      </c>
    </row>
    <row r="1635" spans="1:9" x14ac:dyDescent="0.25">
      <c r="A1635">
        <v>1634</v>
      </c>
      <c r="B1635">
        <v>73.421000000000006</v>
      </c>
      <c r="C1635">
        <v>8.0498429999999992</v>
      </c>
      <c r="D1635">
        <v>67.800296000000003</v>
      </c>
      <c r="E1635">
        <v>10.352444</v>
      </c>
    </row>
    <row r="1636" spans="1:9" x14ac:dyDescent="0.25">
      <c r="A1636">
        <v>1635</v>
      </c>
      <c r="B1636">
        <v>73.413316000000009</v>
      </c>
      <c r="C1636">
        <v>8.0685260000000003</v>
      </c>
      <c r="D1636">
        <v>67.801665999999997</v>
      </c>
      <c r="E1636">
        <v>10.349970000000001</v>
      </c>
    </row>
    <row r="1637" spans="1:9" x14ac:dyDescent="0.25">
      <c r="A1637">
        <v>1636</v>
      </c>
      <c r="D1637">
        <v>67.854286000000002</v>
      </c>
      <c r="E1637">
        <v>10.351023</v>
      </c>
    </row>
    <row r="1638" spans="1:9" x14ac:dyDescent="0.25">
      <c r="A1638">
        <v>1637</v>
      </c>
      <c r="D1638">
        <v>67.845080999999993</v>
      </c>
      <c r="E1638">
        <v>10.345181</v>
      </c>
    </row>
    <row r="1639" spans="1:9" x14ac:dyDescent="0.25">
      <c r="A1639">
        <v>1638</v>
      </c>
      <c r="D1639">
        <v>67.861651999999992</v>
      </c>
      <c r="E1639">
        <v>10.346866</v>
      </c>
    </row>
    <row r="1640" spans="1:9" x14ac:dyDescent="0.25">
      <c r="A1640">
        <v>1639</v>
      </c>
      <c r="D1640">
        <v>67.788985999999994</v>
      </c>
      <c r="E1640">
        <v>10.335972999999999</v>
      </c>
    </row>
    <row r="1641" spans="1:9" x14ac:dyDescent="0.25">
      <c r="A1641">
        <v>1640</v>
      </c>
      <c r="F1641">
        <v>67.274360000000001</v>
      </c>
      <c r="G1641">
        <v>7.7157650000000002</v>
      </c>
    </row>
    <row r="1642" spans="1:9" x14ac:dyDescent="0.25">
      <c r="A1642">
        <v>1641</v>
      </c>
      <c r="F1642">
        <v>67.34650400000001</v>
      </c>
      <c r="G1642">
        <v>7.7242889999999997</v>
      </c>
      <c r="H1642">
        <v>65.757434000000003</v>
      </c>
      <c r="I1642">
        <v>11.198256000000001</v>
      </c>
    </row>
    <row r="1643" spans="1:9" x14ac:dyDescent="0.25">
      <c r="A1643">
        <v>1642</v>
      </c>
      <c r="F1643">
        <v>67.340248000000003</v>
      </c>
      <c r="G1643">
        <v>7.7223940000000004</v>
      </c>
      <c r="H1643">
        <v>65.786479999999997</v>
      </c>
      <c r="I1643">
        <v>11.164474</v>
      </c>
    </row>
    <row r="1644" spans="1:9" x14ac:dyDescent="0.25">
      <c r="A1644">
        <v>1643</v>
      </c>
      <c r="F1644">
        <v>67.321192999999994</v>
      </c>
      <c r="G1644">
        <v>7.6743519999999998</v>
      </c>
      <c r="H1644">
        <v>65.778434000000004</v>
      </c>
      <c r="I1644">
        <v>11.225777000000001</v>
      </c>
    </row>
    <row r="1645" spans="1:9" x14ac:dyDescent="0.25">
      <c r="A1645">
        <v>1644</v>
      </c>
      <c r="F1645">
        <v>69.877842000000001</v>
      </c>
      <c r="G1645">
        <v>7.5728949999999999</v>
      </c>
      <c r="H1645">
        <v>65.798641000000003</v>
      </c>
      <c r="I1645">
        <v>11.201307</v>
      </c>
    </row>
    <row r="1646" spans="1:9" x14ac:dyDescent="0.25">
      <c r="A1646">
        <v>1645</v>
      </c>
      <c r="F1646">
        <v>69.906842000000012</v>
      </c>
      <c r="G1646">
        <v>7.5498950000000002</v>
      </c>
      <c r="H1646">
        <v>65.818843000000001</v>
      </c>
      <c r="I1646">
        <v>11.210411000000001</v>
      </c>
    </row>
    <row r="1647" spans="1:9" x14ac:dyDescent="0.25">
      <c r="A1647">
        <v>1646</v>
      </c>
      <c r="B1647">
        <v>48.510520999999997</v>
      </c>
      <c r="C1647">
        <v>8.3745130000000003</v>
      </c>
      <c r="F1647">
        <v>67.272627999999997</v>
      </c>
      <c r="G1647">
        <v>7.8044289999999998</v>
      </c>
      <c r="H1647">
        <v>65.830523999999997</v>
      </c>
      <c r="I1647">
        <v>11.196993000000001</v>
      </c>
    </row>
    <row r="1648" spans="1:9" x14ac:dyDescent="0.25">
      <c r="A1648">
        <v>1647</v>
      </c>
      <c r="B1648">
        <v>48.543937</v>
      </c>
      <c r="C1648">
        <v>8.4059790000000003</v>
      </c>
      <c r="F1648">
        <v>67.274360000000001</v>
      </c>
      <c r="G1648">
        <v>7.7157650000000002</v>
      </c>
      <c r="H1648">
        <v>65.757434000000003</v>
      </c>
      <c r="I1648">
        <v>11.198256000000001</v>
      </c>
    </row>
    <row r="1649" spans="1:9" x14ac:dyDescent="0.25">
      <c r="A1649">
        <v>1648</v>
      </c>
      <c r="B1649">
        <v>48.530044000000004</v>
      </c>
      <c r="C1649">
        <v>8.3771959999999996</v>
      </c>
      <c r="H1649">
        <v>65.757434000000003</v>
      </c>
      <c r="I1649">
        <v>11.198256000000001</v>
      </c>
    </row>
    <row r="1650" spans="1:9" x14ac:dyDescent="0.25">
      <c r="A1650">
        <v>1649</v>
      </c>
      <c r="B1650">
        <v>48.530146999999999</v>
      </c>
      <c r="C1650">
        <v>8.3550959999999996</v>
      </c>
    </row>
    <row r="1651" spans="1:9" x14ac:dyDescent="0.25">
      <c r="A1651">
        <v>1650</v>
      </c>
      <c r="B1651">
        <v>48.531570000000002</v>
      </c>
      <c r="C1651">
        <v>8.3759859999999993</v>
      </c>
    </row>
    <row r="1652" spans="1:9" x14ac:dyDescent="0.25">
      <c r="A1652">
        <v>1651</v>
      </c>
      <c r="B1652">
        <v>48.512573000000003</v>
      </c>
      <c r="C1652">
        <v>8.3661989999999999</v>
      </c>
    </row>
    <row r="1653" spans="1:9" x14ac:dyDescent="0.25">
      <c r="A1653">
        <v>1652</v>
      </c>
      <c r="B1653">
        <v>48.467266000000002</v>
      </c>
      <c r="C1653">
        <v>8.3716720000000002</v>
      </c>
    </row>
    <row r="1654" spans="1:9" x14ac:dyDescent="0.25">
      <c r="A1654">
        <v>1653</v>
      </c>
      <c r="B1654">
        <v>48.496578</v>
      </c>
      <c r="C1654">
        <v>8.3613049999999998</v>
      </c>
      <c r="D1654">
        <v>41.095005</v>
      </c>
      <c r="E1654">
        <v>9.6719629999999999</v>
      </c>
    </row>
    <row r="1655" spans="1:9" x14ac:dyDescent="0.25">
      <c r="A1655">
        <v>1654</v>
      </c>
      <c r="B1655">
        <v>48.510520999999997</v>
      </c>
      <c r="C1655">
        <v>8.3745130000000003</v>
      </c>
      <c r="D1655">
        <v>41.084850000000003</v>
      </c>
      <c r="E1655">
        <v>9.639443</v>
      </c>
    </row>
    <row r="1656" spans="1:9" x14ac:dyDescent="0.25">
      <c r="A1656">
        <v>1655</v>
      </c>
      <c r="D1656">
        <v>41.080905999999999</v>
      </c>
      <c r="E1656">
        <v>9.6154480000000007</v>
      </c>
    </row>
    <row r="1657" spans="1:9" x14ac:dyDescent="0.25">
      <c r="A1657">
        <v>1656</v>
      </c>
      <c r="D1657">
        <v>41.071697</v>
      </c>
      <c r="E1657">
        <v>9.5828240000000005</v>
      </c>
    </row>
    <row r="1658" spans="1:9" x14ac:dyDescent="0.25">
      <c r="A1658">
        <v>1657</v>
      </c>
      <c r="D1658">
        <v>41.050651000000002</v>
      </c>
      <c r="E1658">
        <v>9.6005040000000008</v>
      </c>
    </row>
    <row r="1659" spans="1:9" x14ac:dyDescent="0.25">
      <c r="A1659">
        <v>1658</v>
      </c>
      <c r="D1659">
        <v>41.078327000000002</v>
      </c>
      <c r="E1659">
        <v>9.6193950000000008</v>
      </c>
    </row>
    <row r="1660" spans="1:9" x14ac:dyDescent="0.25">
      <c r="A1660">
        <v>1659</v>
      </c>
      <c r="D1660">
        <v>41.146994999999997</v>
      </c>
      <c r="E1660">
        <v>9.6378649999999997</v>
      </c>
    </row>
    <row r="1661" spans="1:9" x14ac:dyDescent="0.25">
      <c r="A1661">
        <v>1660</v>
      </c>
      <c r="D1661">
        <v>41.095005</v>
      </c>
      <c r="E1661">
        <v>9.6719629999999999</v>
      </c>
    </row>
    <row r="1662" spans="1:9" x14ac:dyDescent="0.25">
      <c r="A1662">
        <v>1661</v>
      </c>
      <c r="F1662">
        <v>42.154457000000001</v>
      </c>
      <c r="G1662">
        <v>8.0526900000000001</v>
      </c>
    </row>
    <row r="1663" spans="1:9" x14ac:dyDescent="0.25">
      <c r="A1663">
        <v>1662</v>
      </c>
      <c r="F1663">
        <v>42.120308000000001</v>
      </c>
      <c r="G1663">
        <v>8.0557409999999994</v>
      </c>
    </row>
    <row r="1664" spans="1:9" x14ac:dyDescent="0.25">
      <c r="A1664">
        <v>1663</v>
      </c>
      <c r="F1664">
        <v>42.124724999999998</v>
      </c>
      <c r="G1664">
        <v>8.0271159999999995</v>
      </c>
      <c r="H1664">
        <v>39.302143000000001</v>
      </c>
      <c r="I1664">
        <v>11.699092</v>
      </c>
    </row>
    <row r="1665" spans="1:11" x14ac:dyDescent="0.25">
      <c r="A1665">
        <v>1664</v>
      </c>
      <c r="F1665">
        <v>42.114939999999997</v>
      </c>
      <c r="G1665">
        <v>8.0341149999999999</v>
      </c>
      <c r="H1665">
        <v>39.313403999999998</v>
      </c>
      <c r="I1665">
        <v>11.753080000000001</v>
      </c>
    </row>
    <row r="1666" spans="1:11" x14ac:dyDescent="0.25">
      <c r="A1666">
        <v>1665</v>
      </c>
      <c r="F1666">
        <v>42.091628999999998</v>
      </c>
      <c r="G1666">
        <v>8.0372190000000003</v>
      </c>
      <c r="H1666">
        <v>39.305458000000002</v>
      </c>
      <c r="I1666">
        <v>11.775444</v>
      </c>
    </row>
    <row r="1667" spans="1:11" x14ac:dyDescent="0.25">
      <c r="A1667">
        <v>1666</v>
      </c>
      <c r="B1667">
        <v>25.068718000000004</v>
      </c>
      <c r="C1667">
        <v>8.0591089999999994</v>
      </c>
      <c r="F1667">
        <v>42.029170999999998</v>
      </c>
      <c r="G1667">
        <v>8.0252750000000006</v>
      </c>
      <c r="H1667">
        <v>39.282463</v>
      </c>
      <c r="I1667">
        <v>11.786020000000001</v>
      </c>
    </row>
    <row r="1668" spans="1:11" x14ac:dyDescent="0.25">
      <c r="A1668">
        <v>1667</v>
      </c>
      <c r="B1668">
        <v>25.060089000000005</v>
      </c>
      <c r="C1668">
        <v>8.0938389999999991</v>
      </c>
      <c r="F1668">
        <v>41.988177999999998</v>
      </c>
      <c r="G1668">
        <v>8.0432179999999995</v>
      </c>
      <c r="H1668">
        <v>39.260624</v>
      </c>
      <c r="I1668">
        <v>11.774549</v>
      </c>
    </row>
    <row r="1669" spans="1:11" x14ac:dyDescent="0.25">
      <c r="A1669">
        <v>1668</v>
      </c>
      <c r="B1669">
        <v>25.057563000000002</v>
      </c>
      <c r="C1669">
        <v>8.0535320000000006</v>
      </c>
      <c r="F1669">
        <v>42.154457000000001</v>
      </c>
      <c r="G1669">
        <v>8.0526900000000001</v>
      </c>
      <c r="H1669">
        <v>39.247256999999998</v>
      </c>
      <c r="I1669">
        <v>11.725453999999999</v>
      </c>
    </row>
    <row r="1670" spans="1:11" x14ac:dyDescent="0.25">
      <c r="A1670">
        <v>1669</v>
      </c>
      <c r="B1670">
        <v>25.042093000000001</v>
      </c>
      <c r="C1670">
        <v>8.0531100000000002</v>
      </c>
      <c r="H1670">
        <v>39.265307999999997</v>
      </c>
      <c r="I1670">
        <v>11.726191999999999</v>
      </c>
    </row>
    <row r="1671" spans="1:11" x14ac:dyDescent="0.25">
      <c r="A1671">
        <v>1670</v>
      </c>
      <c r="B1671">
        <v>25.048933000000005</v>
      </c>
      <c r="C1671">
        <v>8.0491639999999993</v>
      </c>
      <c r="H1671">
        <v>39.280357000000002</v>
      </c>
      <c r="I1671">
        <v>11.704039</v>
      </c>
    </row>
    <row r="1672" spans="1:11" x14ac:dyDescent="0.25">
      <c r="A1672">
        <v>1671</v>
      </c>
      <c r="B1672">
        <v>25.056352000000004</v>
      </c>
      <c r="C1672">
        <v>8.0533730000000006</v>
      </c>
      <c r="H1672">
        <v>39.228527</v>
      </c>
      <c r="I1672">
        <v>11.653786</v>
      </c>
    </row>
    <row r="1673" spans="1:11" x14ac:dyDescent="0.25">
      <c r="A1673">
        <v>1672</v>
      </c>
      <c r="B1673">
        <v>25.043354000000001</v>
      </c>
      <c r="C1673">
        <v>8.0525850000000005</v>
      </c>
      <c r="H1673">
        <v>39.302143000000001</v>
      </c>
      <c r="I1673">
        <v>11.699092</v>
      </c>
    </row>
    <row r="1674" spans="1:11" x14ac:dyDescent="0.25">
      <c r="A1674">
        <v>1673</v>
      </c>
      <c r="B1674">
        <v>25.042039000000003</v>
      </c>
      <c r="C1674">
        <v>8.0646339999999999</v>
      </c>
    </row>
    <row r="1675" spans="1:11" x14ac:dyDescent="0.25">
      <c r="A1675">
        <v>1674</v>
      </c>
      <c r="B1675">
        <v>25.068718000000004</v>
      </c>
      <c r="C1675">
        <v>8.0591089999999994</v>
      </c>
      <c r="D1675">
        <v>18.241177999999998</v>
      </c>
      <c r="E1675">
        <v>9.4872139999999998</v>
      </c>
    </row>
    <row r="1676" spans="1:11" x14ac:dyDescent="0.25">
      <c r="A1676">
        <v>1675</v>
      </c>
      <c r="B1676">
        <v>25.068718000000004</v>
      </c>
      <c r="C1676">
        <v>8.0591089999999994</v>
      </c>
      <c r="D1676">
        <v>18.268118999999999</v>
      </c>
      <c r="E1676">
        <v>9.4836360000000006</v>
      </c>
    </row>
    <row r="1677" spans="1:11" x14ac:dyDescent="0.25">
      <c r="A1677">
        <v>1676</v>
      </c>
      <c r="D1677">
        <v>18.245807999999997</v>
      </c>
      <c r="E1677">
        <v>9.5044730000000008</v>
      </c>
    </row>
    <row r="1678" spans="1:11" x14ac:dyDescent="0.25">
      <c r="A1678">
        <v>1677</v>
      </c>
      <c r="D1678">
        <v>18.229392000000004</v>
      </c>
      <c r="E1678">
        <v>9.4742689999999996</v>
      </c>
      <c r="J1678">
        <v>38.277473000000001</v>
      </c>
      <c r="K1678">
        <v>13.489326999999999</v>
      </c>
    </row>
    <row r="1679" spans="1:11" x14ac:dyDescent="0.25">
      <c r="A1679">
        <v>1678</v>
      </c>
    </row>
    <row r="1680" spans="1:11" x14ac:dyDescent="0.25">
      <c r="A1680">
        <v>1679</v>
      </c>
    </row>
    <row r="1681" spans="1:1" x14ac:dyDescent="0.25">
      <c r="A1681">
        <v>1680</v>
      </c>
    </row>
    <row r="1682" spans="1:1" x14ac:dyDescent="0.25">
      <c r="A1682">
        <v>1681</v>
      </c>
    </row>
    <row r="1683" spans="1:1" x14ac:dyDescent="0.25">
      <c r="A1683">
        <v>1682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6DA1-6C07-4F08-90E2-19BE400F3F0C}">
  <dimension ref="A1:DV1679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298</v>
      </c>
      <c r="K1">
        <v>95.422535211267601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299</v>
      </c>
      <c r="K2">
        <v>97.402597402597408</v>
      </c>
      <c r="M2" t="s">
        <v>297</v>
      </c>
      <c r="N2">
        <v>284</v>
      </c>
      <c r="R2" t="s">
        <v>236</v>
      </c>
      <c r="S2">
        <v>8.1021126760563347E-2</v>
      </c>
      <c r="T2">
        <v>1.5202272616910061E-2</v>
      </c>
      <c r="W2" t="s">
        <v>221</v>
      </c>
      <c r="X2">
        <f>AVERAGE(Coordination!AT:AT)</f>
        <v>0.43616551071843079</v>
      </c>
      <c r="Y2">
        <f>STDEV(Coordination!AT:AT)</f>
        <v>0.21803734108721698</v>
      </c>
      <c r="Z2" t="s">
        <v>224</v>
      </c>
      <c r="AA2">
        <f>AVERAGE(Coordination!AW:AW)</f>
        <v>0.56539373954818584</v>
      </c>
      <c r="AB2">
        <f>STDEV(Coordination!AW:AW)</f>
        <v>0.22334699509212458</v>
      </c>
      <c r="AC2" t="s">
        <v>227</v>
      </c>
      <c r="AD2">
        <f>AVERAGE(Coordination!AZ:AZ)</f>
        <v>0.44766340865378401</v>
      </c>
      <c r="AE2">
        <f>STDEV(Coordination!AZ:AZ)</f>
        <v>0.12115590233309373</v>
      </c>
      <c r="AF2" t="s">
        <v>230</v>
      </c>
      <c r="AG2">
        <f>AVERAGE(Coordination!BC:BC)</f>
        <v>0.42262338507865843</v>
      </c>
      <c r="AH2">
        <f>STDEV(Coordination!BC:BC)</f>
        <v>0.20895367969489093</v>
      </c>
      <c r="AK2" t="s">
        <v>314</v>
      </c>
      <c r="AL2">
        <f>AVERAGE(Coordination!BQ:BQ)</f>
        <v>0.28904493583984198</v>
      </c>
      <c r="AM2">
        <f>STDEV(Coordination!BQ:BQ)</f>
        <v>8.0790987297786138E-2</v>
      </c>
      <c r="AN2" t="s">
        <v>317</v>
      </c>
      <c r="AO2">
        <f>AVERAGE(Coordination!BT:BT)</f>
        <v>0.28684847968729754</v>
      </c>
      <c r="AP2">
        <f>STDEV(Coordination!BT:BT)</f>
        <v>9.0214690359146185E-2</v>
      </c>
      <c r="AQ2" t="s">
        <v>320</v>
      </c>
      <c r="AR2">
        <f>AVERAGE(Coordination!BW:BW)</f>
        <v>0.39508134171009379</v>
      </c>
      <c r="AS2">
        <f>STDEV(Coordination!BW:BW)</f>
        <v>7.9287650934164136E-2</v>
      </c>
      <c r="AT2" t="s">
        <v>323</v>
      </c>
      <c r="AU2">
        <f>AVERAGE(Coordination!BZ:BZ)</f>
        <v>0.30408047432230911</v>
      </c>
      <c r="AV2">
        <f>STDEV(Coordination!BZ:BZ)</f>
        <v>0.10375885477962166</v>
      </c>
      <c r="AX2" t="s">
        <v>103</v>
      </c>
      <c r="AY2">
        <f>AVERAGE(Cycle!$CL:$CL)</f>
        <v>9.3026315789473681</v>
      </c>
      <c r="AZ2">
        <f>STDEV(Cycle!$CL:$CL)</f>
        <v>1.9392076515395349</v>
      </c>
      <c r="BA2" t="s">
        <v>104</v>
      </c>
      <c r="BB2">
        <f>AVERAGE(Cycle!$CP:$CP)</f>
        <v>9.2739726027397253</v>
      </c>
      <c r="BC2">
        <f>STDEV(Cycle!$CP:$CP)</f>
        <v>1.7017986724231462</v>
      </c>
      <c r="BD2" t="s">
        <v>105</v>
      </c>
      <c r="BE2">
        <f>AVERAGE(Cycle!$CT:$CT)</f>
        <v>9.16</v>
      </c>
      <c r="BF2">
        <f>STDEV(Cycle!$CT:$CT)</f>
        <v>1.6849091723054148</v>
      </c>
      <c r="BG2" t="s">
        <v>106</v>
      </c>
      <c r="BH2">
        <f>AVERAGE(Cycle!$CX:$CX)</f>
        <v>9.6986301369863011</v>
      </c>
      <c r="BI2">
        <f>STDEV(Cycle!$CX:$CX)</f>
        <v>1.7613515289469031</v>
      </c>
      <c r="BK2" t="s">
        <v>312</v>
      </c>
      <c r="BL2">
        <f>AVERAGE(Cycle!AO:AR)</f>
        <v>220.66734087889475</v>
      </c>
      <c r="BM2">
        <f>STDEV(Cycle!AO:AR)</f>
        <v>45.866528120596591</v>
      </c>
      <c r="BO2" t="s">
        <v>32</v>
      </c>
      <c r="BP2">
        <f>AVERAGE(Cycle!BF:BF)</f>
        <v>1.8371382077922078</v>
      </c>
      <c r="BQ2">
        <f>STDEV(Cycle!BF:BF)</f>
        <v>0.66629076335267157</v>
      </c>
      <c r="BS2" t="s">
        <v>206</v>
      </c>
      <c r="BT2">
        <v>15</v>
      </c>
      <c r="BU2">
        <v>0.90744101633393837</v>
      </c>
      <c r="BV2">
        <v>7.4999999999999997E-2</v>
      </c>
      <c r="BX2" t="s">
        <v>140</v>
      </c>
      <c r="BY2">
        <f>AVERAGE(Cycle!DC:DC)</f>
        <v>52.288683538683529</v>
      </c>
      <c r="BZ2">
        <f>STDEV(Cycle!DC:DC)</f>
        <v>17.196649421040963</v>
      </c>
      <c r="CA2" t="s">
        <v>143</v>
      </c>
      <c r="CB2">
        <f>AVERAGE(Cycle!DF:DF)</f>
        <v>51.454234171625458</v>
      </c>
      <c r="CC2">
        <f>STDEV(Cycle!DF:DF)</f>
        <v>15.155012696874836</v>
      </c>
      <c r="CD2" t="s">
        <v>146</v>
      </c>
      <c r="CE2">
        <f>AVERAGE(Cycle!DI:DI)</f>
        <v>33.19731126716421</v>
      </c>
      <c r="CF2">
        <f>STDEV(Cycle!DI:DI)</f>
        <v>9.921198181856612</v>
      </c>
      <c r="CG2" t="s">
        <v>149</v>
      </c>
      <c r="CH2">
        <f>AVERAGE(Cycle!DL:DL)</f>
        <v>49.722814498933928</v>
      </c>
      <c r="CI2">
        <f>STDEV(Cycle!DL:DL)</f>
        <v>16.559812381120345</v>
      </c>
      <c r="CK2" t="s">
        <v>152</v>
      </c>
      <c r="CL2">
        <f>AVERAGE(Cycle!DP:DP)</f>
        <v>33.151052164210057</v>
      </c>
      <c r="CM2">
        <f>STDEV(Cycle!DP:DP)</f>
        <v>17.940986804584902</v>
      </c>
      <c r="CN2" t="s">
        <v>155</v>
      </c>
      <c r="CO2">
        <f>AVERAGE(Cycle!DS:DS)</f>
        <v>34.02485262074304</v>
      </c>
      <c r="CP2">
        <f>STDEV(Cycle!DS:DS)</f>
        <v>16.956044414877255</v>
      </c>
      <c r="CQ2" t="s">
        <v>158</v>
      </c>
      <c r="CR2">
        <f>AVERAGE(Cycle!DV:DV)</f>
        <v>11.184781884781883</v>
      </c>
      <c r="CS2">
        <f>STDEV(Cycle!DV:DV)</f>
        <v>19.599187211004921</v>
      </c>
      <c r="CT2" t="s">
        <v>161</v>
      </c>
      <c r="CU2">
        <f>AVERAGE(Cycle!DY:DY)</f>
        <v>31.923019902471946</v>
      </c>
      <c r="CV2">
        <f>STDEV(Cycle!DY:DY)</f>
        <v>27.63436808861373</v>
      </c>
      <c r="CX2" t="s">
        <v>176</v>
      </c>
      <c r="CY2">
        <f>AVERAGE(Cycle!BV:BV)/200</f>
        <v>3.1736111111111111E-2</v>
      </c>
      <c r="CZ2">
        <f>STDEV(Cycle!BV:BV)/200</f>
        <v>1.0075759581411716E-2</v>
      </c>
      <c r="DA2" t="s">
        <v>177</v>
      </c>
      <c r="DB2">
        <f>AVERAGE(Cycle!BZ:BZ)/200</f>
        <v>3.2246376811594202E-2</v>
      </c>
      <c r="DC2">
        <f>STDEV(Cycle!BZ:BZ)/200</f>
        <v>9.871834261141868E-3</v>
      </c>
      <c r="DD2" t="s">
        <v>178</v>
      </c>
      <c r="DE2">
        <f>AVERAGE(Cycle!CD:CD)/200</f>
        <v>2.1102941176470588E-2</v>
      </c>
      <c r="DF2">
        <f>STDEV(Cycle!CD:CD)/200</f>
        <v>7.2196657339464818E-3</v>
      </c>
      <c r="DG2" t="s">
        <v>179</v>
      </c>
      <c r="DH2">
        <f>AVERAGE(Cycle!CH:CH)/200</f>
        <v>3.0671641791044774E-2</v>
      </c>
      <c r="DI2">
        <f>STDEV(Cycle!CH:CH)/200</f>
        <v>1.0727178820430824E-2</v>
      </c>
      <c r="DK2" t="s">
        <v>192</v>
      </c>
      <c r="DL2">
        <f>AVERAGE(Cycle!CM:CM)/200</f>
        <v>1.4605263157894737E-2</v>
      </c>
      <c r="DM2">
        <f>STDEV(Cycle!CM:CM)/200</f>
        <v>7.2921491068471166E-3</v>
      </c>
      <c r="DN2" t="s">
        <v>193</v>
      </c>
      <c r="DO2">
        <f>AVERAGE(Cycle!CQ:CQ)/200</f>
        <v>1.5136986301369863E-2</v>
      </c>
      <c r="DP2">
        <f>STDEV(Cycle!CQ:CQ)/200</f>
        <v>7.1186669095592734E-3</v>
      </c>
      <c r="DQ2" t="s">
        <v>194</v>
      </c>
      <c r="DR2">
        <f>AVERAGE(Cycle!CU:CU)/200</f>
        <v>4.9333333333333338E-3</v>
      </c>
      <c r="DS2">
        <f>STDEV(Cycle!CU:CU)/200</f>
        <v>7.6887656432692185E-3</v>
      </c>
      <c r="DT2" t="s">
        <v>195</v>
      </c>
      <c r="DU2">
        <f>AVERAGE(Cycle!CY:CY)/200</f>
        <v>1.7191780821917808E-2</v>
      </c>
      <c r="DV2">
        <f>STDEV(Cycle!CY:CY)/200</f>
        <v>1.7677400461108665E-2</v>
      </c>
    </row>
    <row r="3" spans="1:126" x14ac:dyDescent="0.25">
      <c r="A3">
        <v>2</v>
      </c>
      <c r="J3" t="s">
        <v>300</v>
      </c>
      <c r="K3">
        <v>96.178343949044589</v>
      </c>
      <c r="M3" t="s">
        <v>291</v>
      </c>
      <c r="N3">
        <v>175</v>
      </c>
      <c r="O3">
        <f t="shared" ref="O3:O9" si="0" xml:space="preserve"> (N3/N$2)*100</f>
        <v>61.619718309859152</v>
      </c>
      <c r="R3" t="s">
        <v>239</v>
      </c>
      <c r="S3">
        <v>34.196267308850089</v>
      </c>
      <c r="W3" t="s">
        <v>222</v>
      </c>
      <c r="X3">
        <f>AVERAGE(Coordination!AU:AU)</f>
        <v>0.55070699622388941</v>
      </c>
      <c r="Y3">
        <f>STDEV(Coordination!AU:AU)</f>
        <v>0.13411248602180373</v>
      </c>
      <c r="Z3" t="s">
        <v>225</v>
      </c>
      <c r="AA3">
        <f>AVERAGE(Coordination!AX:AX)</f>
        <v>0.44466400445199705</v>
      </c>
      <c r="AB3">
        <f>STDEV(Coordination!AX:AX)</f>
        <v>0.19762303121484692</v>
      </c>
      <c r="AC3" t="s">
        <v>228</v>
      </c>
      <c r="AD3">
        <f>AVERAGE(Coordination!BA:BA)</f>
        <v>0.54052985616856941</v>
      </c>
      <c r="AE3">
        <f>STDEV(Coordination!BA:BA)</f>
        <v>0.20528476844505064</v>
      </c>
      <c r="AF3" t="s">
        <v>231</v>
      </c>
      <c r="AG3">
        <f>AVERAGE(Coordination!BD:BD)</f>
        <v>0.51882192740879862</v>
      </c>
      <c r="AH3">
        <f>STDEV(Coordination!BD:BD)</f>
        <v>9.8824801571266871E-2</v>
      </c>
      <c r="AK3" t="s">
        <v>315</v>
      </c>
      <c r="AL3">
        <f>AVERAGE(Coordination!BR:BR)</f>
        <v>0.38623606940977595</v>
      </c>
      <c r="AM3">
        <f>STDEV(Coordination!BR:BR)</f>
        <v>8.6435434588346446E-2</v>
      </c>
      <c r="AN3" t="s">
        <v>318</v>
      </c>
      <c r="AO3">
        <f>AVERAGE(Coordination!BU:BU)</f>
        <v>0.31418618091151407</v>
      </c>
      <c r="AP3">
        <f>STDEV(Coordination!BU:BU)</f>
        <v>8.4383274843601946E-2</v>
      </c>
      <c r="AQ3" t="s">
        <v>321</v>
      </c>
      <c r="AR3">
        <f>AVERAGE(Coordination!BX:BX)</f>
        <v>0.31122980629845615</v>
      </c>
      <c r="AS3">
        <f>STDEV(Coordination!BX:BX)</f>
        <v>8.7424157387910165E-2</v>
      </c>
      <c r="AT3" t="s">
        <v>324</v>
      </c>
      <c r="AU3">
        <f>AVERAGE(Coordination!CA:CA)</f>
        <v>0.4139694859990975</v>
      </c>
      <c r="AV3">
        <f>STDEV(Coordination!CA:CA)</f>
        <v>5.1113447614085671E-2</v>
      </c>
      <c r="AX3" t="s">
        <v>107</v>
      </c>
      <c r="AY3">
        <f>AVERAGE(Cycle!$BU:$BU)</f>
        <v>12.277777777777779</v>
      </c>
      <c r="AZ3">
        <f>STDEV(Cycle!$BU:$BU)</f>
        <v>1.4556564969956709</v>
      </c>
      <c r="BA3" t="s">
        <v>108</v>
      </c>
      <c r="BB3">
        <f>AVERAGE(Cycle!$BY:$BY)</f>
        <v>12.652173913043478</v>
      </c>
      <c r="BC3">
        <f>STDEV(Cycle!$BY:$BY)</f>
        <v>1.5607887048137477</v>
      </c>
      <c r="BD3" t="s">
        <v>109</v>
      </c>
      <c r="BE3">
        <f>AVERAGE(Cycle!$CC:$CC)</f>
        <v>12.602941176470589</v>
      </c>
      <c r="BF3">
        <f>STDEV(Cycle!$CC:$CC)</f>
        <v>1.2355397138691453</v>
      </c>
      <c r="BG3" t="s">
        <v>110</v>
      </c>
      <c r="BH3">
        <f>AVERAGE(Cycle!$CG:$CG)</f>
        <v>12.298507462686567</v>
      </c>
      <c r="BI3">
        <f>STDEV(Cycle!$CG:$CG)</f>
        <v>1.015261204979981</v>
      </c>
      <c r="BK3" t="s">
        <v>308</v>
      </c>
      <c r="BL3">
        <v>217.8063579008105</v>
      </c>
      <c r="BO3" t="s">
        <v>33</v>
      </c>
      <c r="BP3">
        <f>AVERAGE(Cycle!BG:BG)</f>
        <v>3.2886224400000001</v>
      </c>
      <c r="BQ3">
        <f>STDEV(Cycle!BG:BG)</f>
        <v>0.66906758874123295</v>
      </c>
      <c r="BS3" t="s">
        <v>207</v>
      </c>
      <c r="BT3">
        <v>558</v>
      </c>
      <c r="BU3">
        <v>33.756805807622506</v>
      </c>
      <c r="BV3">
        <v>2.79</v>
      </c>
      <c r="BX3" t="s">
        <v>141</v>
      </c>
      <c r="BY3">
        <f>AVERAGE(Cycle!DD:DD)</f>
        <v>33.561658249158249</v>
      </c>
      <c r="BZ3">
        <f>STDEV(Cycle!DD:DD)</f>
        <v>12.243098557227809</v>
      </c>
      <c r="CA3" t="s">
        <v>144</v>
      </c>
      <c r="CB3">
        <f>AVERAGE(Cycle!DG:DG)</f>
        <v>47.27299270777533</v>
      </c>
      <c r="CC3">
        <f>STDEV(Cycle!DG:DG)</f>
        <v>14.094790729495264</v>
      </c>
      <c r="CD3" t="s">
        <v>147</v>
      </c>
      <c r="CE3">
        <f>AVERAGE(Cycle!DJ:DJ)</f>
        <v>47.09881417602007</v>
      </c>
      <c r="CF3">
        <f>STDEV(Cycle!DJ:DJ)</f>
        <v>13.484128977157566</v>
      </c>
      <c r="CG3" t="s">
        <v>150</v>
      </c>
      <c r="CH3">
        <f>AVERAGE(Cycle!DM:DM)</f>
        <v>30.685682476727251</v>
      </c>
      <c r="CI3">
        <f>STDEV(Cycle!DM:DM)</f>
        <v>10.377666326185162</v>
      </c>
      <c r="CK3" t="s">
        <v>153</v>
      </c>
      <c r="CL3">
        <f>AVERAGE(Cycle!DQ:DQ)</f>
        <v>7.3444063246694808</v>
      </c>
      <c r="CM3">
        <f>STDEV(Cycle!DQ:DQ)</f>
        <v>11.535095578336618</v>
      </c>
      <c r="CN3" t="s">
        <v>156</v>
      </c>
      <c r="CO3">
        <f>AVERAGE(Cycle!DT:DT)</f>
        <v>26.621472135170759</v>
      </c>
      <c r="CP3">
        <f>STDEV(Cycle!DT:DT)</f>
        <v>24.24332833232101</v>
      </c>
      <c r="CQ3" t="s">
        <v>159</v>
      </c>
      <c r="CR3">
        <f>AVERAGE(Cycle!DW:DW)</f>
        <v>26.034191734191726</v>
      </c>
      <c r="CS3">
        <f>STDEV(Cycle!DW:DW)</f>
        <v>25.043747561869598</v>
      </c>
      <c r="CT3" t="s">
        <v>162</v>
      </c>
      <c r="CU3">
        <f>AVERAGE(Cycle!DZ:DZ)</f>
        <v>6.4776889776889757</v>
      </c>
      <c r="CV3">
        <f>STDEV(Cycle!DZ:DZ)</f>
        <v>10.46997728940582</v>
      </c>
      <c r="CX3" t="s">
        <v>180</v>
      </c>
      <c r="CY3">
        <f>AVERAGE(Cycle!BW:BW)/200</f>
        <v>2.0486111111111111E-2</v>
      </c>
      <c r="CZ3">
        <f>STDEV(Cycle!BW:BW)/200</f>
        <v>6.9788272463186304E-3</v>
      </c>
      <c r="DA3" t="s">
        <v>181</v>
      </c>
      <c r="DB3">
        <f>AVERAGE(Cycle!CA:CA)/200</f>
        <v>0.03</v>
      </c>
      <c r="DC3">
        <f>STDEV(Cycle!CA:CA)/200</f>
        <v>9.701425001453318E-3</v>
      </c>
      <c r="DD3" t="s">
        <v>182</v>
      </c>
      <c r="DE3">
        <f>AVERAGE(Cycle!CE:CE)/200</f>
        <v>2.9852941176470589E-2</v>
      </c>
      <c r="DF3">
        <f>STDEV(Cycle!CE:CE)/200</f>
        <v>9.6957672036889347E-3</v>
      </c>
      <c r="DG3" t="s">
        <v>183</v>
      </c>
      <c r="DH3">
        <f>AVERAGE(Cycle!CI:CI)/200</f>
        <v>1.8955223880597016E-2</v>
      </c>
      <c r="DI3">
        <f>STDEV(Cycle!CI:CI)/200</f>
        <v>6.937890771568039E-3</v>
      </c>
      <c r="DK3" t="s">
        <v>196</v>
      </c>
      <c r="DL3">
        <f>AVERAGE(Cycle!CN:CN)/200</f>
        <v>4.0131578947368426E-3</v>
      </c>
      <c r="DM3">
        <f>STDEV(Cycle!CN:CN)/200</f>
        <v>6.6342413202066172E-3</v>
      </c>
      <c r="DN3" t="s">
        <v>197</v>
      </c>
      <c r="DO3">
        <f>AVERAGE(Cycle!CR:CR)/200</f>
        <v>1.3698630136986301E-2</v>
      </c>
      <c r="DP3">
        <f>STDEV(Cycle!CR:CR)/200</f>
        <v>1.4142808274002383E-2</v>
      </c>
      <c r="DQ3" t="s">
        <v>198</v>
      </c>
      <c r="DR3">
        <f>AVERAGE(Cycle!CV:CV)/200</f>
        <v>1.3333333333333332E-2</v>
      </c>
      <c r="DS3">
        <f>STDEV(Cycle!CV:CV)/200</f>
        <v>1.4126200817967638E-2</v>
      </c>
      <c r="DT3" t="s">
        <v>199</v>
      </c>
      <c r="DU3">
        <f>AVERAGE(Cycle!CZ:CZ)/200</f>
        <v>3.2876712328767121E-3</v>
      </c>
      <c r="DV3">
        <f>STDEV(Cycle!CZ:CZ)/200</f>
        <v>5.2848826646671966E-3</v>
      </c>
    </row>
    <row r="4" spans="1:126" x14ac:dyDescent="0.25">
      <c r="A4">
        <v>3</v>
      </c>
      <c r="F4" t="s">
        <v>22</v>
      </c>
      <c r="J4" t="s">
        <v>301</v>
      </c>
      <c r="K4">
        <v>0</v>
      </c>
      <c r="M4" t="s">
        <v>292</v>
      </c>
      <c r="N4">
        <v>0</v>
      </c>
      <c r="O4">
        <f t="shared" si="0"/>
        <v>0</v>
      </c>
      <c r="W4" t="s">
        <v>223</v>
      </c>
      <c r="X4">
        <f>AVERAGE(Coordination!AV:AV)</f>
        <v>0.56129563841150409</v>
      </c>
      <c r="Y4">
        <f>STDEV(Coordination!AV:AV)</f>
        <v>0.23415416130380173</v>
      </c>
      <c r="Z4" t="s">
        <v>226</v>
      </c>
      <c r="AA4">
        <f>AVERAGE(Coordination!AY:AY)</f>
        <v>0.48451791749523304</v>
      </c>
      <c r="AB4">
        <f>STDEV(Coordination!AY:AY)</f>
        <v>0.1022096320999123</v>
      </c>
      <c r="AC4" t="s">
        <v>229</v>
      </c>
      <c r="AD4">
        <f>AVERAGE(Coordination!BB:BB)</f>
        <v>0.34859442232665305</v>
      </c>
      <c r="AE4">
        <f>STDEV(Coordination!BB:BB)</f>
        <v>0.37812737476340796</v>
      </c>
      <c r="AF4" t="s">
        <v>232</v>
      </c>
      <c r="AG4">
        <f>AVERAGE(Coordination!BE:BE)</f>
        <v>0.53978652530902727</v>
      </c>
      <c r="AH4">
        <f>STDEV(Coordination!BE:BE)</f>
        <v>0.40637288782615011</v>
      </c>
      <c r="AK4" t="s">
        <v>316</v>
      </c>
      <c r="AL4">
        <f>AVERAGE(Coordination!BS:BS)</f>
        <v>0.28607470108373645</v>
      </c>
      <c r="AM4">
        <f>STDEV(Coordination!BS:BS)</f>
        <v>0.11062488039979149</v>
      </c>
      <c r="AN4" t="s">
        <v>319</v>
      </c>
      <c r="AO4">
        <f>AVERAGE(Coordination!BV:BV)</f>
        <v>0.41201936095130787</v>
      </c>
      <c r="AP4">
        <f>STDEV(Coordination!BV:BV)</f>
        <v>5.325038593473181E-2</v>
      </c>
      <c r="AQ4" t="s">
        <v>322</v>
      </c>
      <c r="AR4">
        <f>AVERAGE(Coordination!BY:BY)</f>
        <v>0.10426806014820017</v>
      </c>
      <c r="AS4">
        <f>STDEV(Coordination!BY:BY)</f>
        <v>8.5109194906816121E-2</v>
      </c>
      <c r="AT4" t="s">
        <v>325</v>
      </c>
      <c r="AU4">
        <f>AVERAGE(Coordination!CB:CB)</f>
        <v>0.10397018846659009</v>
      </c>
      <c r="AV4">
        <f>STDEV(Coordination!CB:CB)</f>
        <v>8.7172782401210791E-2</v>
      </c>
      <c r="AX4" t="s">
        <v>112</v>
      </c>
      <c r="AY4">
        <f>AVERAGE(Cycle!$K$2:$K$88)</f>
        <v>6.1388888888888889E-2</v>
      </c>
      <c r="AZ4">
        <f>STDEV(Cycle!$K$2:$K$88)</f>
        <v>7.2782824849783349E-3</v>
      </c>
      <c r="BA4" t="s">
        <v>113</v>
      </c>
      <c r="BB4">
        <f>AVERAGE(Cycle!$L$2:$L$88)</f>
        <v>6.3260869565217384E-2</v>
      </c>
      <c r="BC4">
        <f>STDEV(Cycle!$L$2:$L$88)</f>
        <v>7.8039435240687292E-3</v>
      </c>
      <c r="BD4" t="s">
        <v>114</v>
      </c>
      <c r="BE4">
        <f>AVERAGE(Cycle!$M$2:$M$88)</f>
        <v>6.3014705882352931E-2</v>
      </c>
      <c r="BF4">
        <f>STDEV(Cycle!$M$2:$M$88)</f>
        <v>6.1776985693457265E-3</v>
      </c>
      <c r="BG4" t="s">
        <v>115</v>
      </c>
      <c r="BH4">
        <f>AVERAGE(Cycle!$N$2:$N$88)</f>
        <v>6.1492537313432835E-2</v>
      </c>
      <c r="BI4">
        <f>STDEV(Cycle!$N$2:$N$88)</f>
        <v>5.0763060248999086E-3</v>
      </c>
      <c r="BO4" t="s">
        <v>36</v>
      </c>
      <c r="BS4" t="s">
        <v>208</v>
      </c>
      <c r="BT4">
        <v>963</v>
      </c>
      <c r="BU4">
        <v>58.257713248638844</v>
      </c>
      <c r="BV4">
        <v>4.8150000000000004</v>
      </c>
      <c r="BX4" t="s">
        <v>142</v>
      </c>
      <c r="BY4">
        <f>AVERAGE(Cycle!DE:DE)</f>
        <v>48.442165473415493</v>
      </c>
      <c r="BZ4">
        <f>STDEV(Cycle!DE:DE)</f>
        <v>17.805638044868971</v>
      </c>
      <c r="CA4" t="s">
        <v>145</v>
      </c>
      <c r="CB4">
        <f>AVERAGE(Cycle!DH:DH)</f>
        <v>29.372439155047854</v>
      </c>
      <c r="CC4">
        <f>STDEV(Cycle!DH:DH)</f>
        <v>11.11327833585484</v>
      </c>
      <c r="CD4" t="s">
        <v>148</v>
      </c>
      <c r="CE4">
        <f>AVERAGE(Cycle!DK:DK)</f>
        <v>79.12181568431572</v>
      </c>
      <c r="CF4">
        <f>STDEV(Cycle!DK:DK)</f>
        <v>18.222160233717304</v>
      </c>
      <c r="CG4" t="s">
        <v>151</v>
      </c>
      <c r="CH4">
        <f>AVERAGE(Cycle!DN:DN)</f>
        <v>81.645792018926343</v>
      </c>
      <c r="CI4">
        <f>STDEV(Cycle!DN:DN)</f>
        <v>15.998181864885089</v>
      </c>
      <c r="CK4" t="s">
        <v>154</v>
      </c>
      <c r="CL4">
        <f>AVERAGE(Cycle!DR:DR)</f>
        <v>31.537497590129163</v>
      </c>
      <c r="CM4">
        <f>STDEV(Cycle!DR:DR)</f>
        <v>27.709077657209193</v>
      </c>
      <c r="CN4" t="s">
        <v>157</v>
      </c>
      <c r="CO4">
        <f>AVERAGE(Cycle!DU:DU)</f>
        <v>6.0923475307036945</v>
      </c>
      <c r="CP4">
        <f>STDEV(Cycle!DU:DU)</f>
        <v>9.0794784091187246</v>
      </c>
      <c r="CQ4" t="s">
        <v>160</v>
      </c>
      <c r="CR4">
        <f>AVERAGE(Cycle!DX:DX)</f>
        <v>73.574629074629058</v>
      </c>
      <c r="CS4">
        <f>STDEV(Cycle!DX:DX)</f>
        <v>22.533875080077543</v>
      </c>
      <c r="CT4" t="s">
        <v>163</v>
      </c>
      <c r="CU4">
        <f>AVERAGE(Cycle!EA:EA)</f>
        <v>70.428692312253929</v>
      </c>
      <c r="CV4">
        <f>STDEV(Cycle!EA:EA)</f>
        <v>21.716180889765184</v>
      </c>
      <c r="CX4" t="s">
        <v>184</v>
      </c>
      <c r="CY4">
        <f>AVERAGE(Cycle!BX:BX)/200</f>
        <v>2.9791666666666664E-2</v>
      </c>
      <c r="CZ4">
        <f>STDEV(Cycle!BX:BX)/200</f>
        <v>1.1519655584640211E-2</v>
      </c>
      <c r="DA4" t="s">
        <v>185</v>
      </c>
      <c r="DB4">
        <f>AVERAGE(Cycle!CB:CB)/200</f>
        <v>1.8623188405797103E-2</v>
      </c>
      <c r="DC4">
        <f>STDEV(Cycle!CB:CB)/200</f>
        <v>8.0386958432969759E-3</v>
      </c>
      <c r="DD4" t="s">
        <v>186</v>
      </c>
      <c r="DE4">
        <f>AVERAGE(Cycle!CF:CF)/200</f>
        <v>4.9411764705882356E-2</v>
      </c>
      <c r="DF4">
        <f>STDEV(Cycle!CF:CF)/200</f>
        <v>1.1080755529655434E-2</v>
      </c>
      <c r="DG4" t="s">
        <v>187</v>
      </c>
      <c r="DH4">
        <f>AVERAGE(Cycle!CJ:CJ)/200</f>
        <v>5.0074626865671643E-2</v>
      </c>
      <c r="DI4">
        <f>STDEV(Cycle!CJ:CJ)/200</f>
        <v>9.7891613421632658E-3</v>
      </c>
      <c r="DK4" t="s">
        <v>200</v>
      </c>
      <c r="DL4">
        <f>AVERAGE(Cycle!CO:CO)/200</f>
        <v>1.6513157894736844E-2</v>
      </c>
      <c r="DM4">
        <f>STDEV(Cycle!CO:CO)/200</f>
        <v>1.7645013211331696E-2</v>
      </c>
      <c r="DN4" t="s">
        <v>201</v>
      </c>
      <c r="DO4">
        <f>AVERAGE(Cycle!CS:CS)/200</f>
        <v>3.150684931506849E-3</v>
      </c>
      <c r="DP4">
        <f>STDEV(Cycle!CS:CS)/200</f>
        <v>5.1711572766556498E-3</v>
      </c>
      <c r="DQ4" t="s">
        <v>202</v>
      </c>
      <c r="DR4">
        <f>AVERAGE(Cycle!CW:CW)/200</f>
        <v>3.3000000000000002E-2</v>
      </c>
      <c r="DS4">
        <f>STDEV(Cycle!CW:CW)/200</f>
        <v>8.8912346754572887E-3</v>
      </c>
      <c r="DT4" t="s">
        <v>203</v>
      </c>
      <c r="DU4">
        <f>AVERAGE(Cycle!DA:DA)/200</f>
        <v>3.2945205479452053E-2</v>
      </c>
      <c r="DV4">
        <f>STDEV(Cycle!DA:DA)/200</f>
        <v>9.0075437689116095E-3</v>
      </c>
    </row>
    <row r="5" spans="1:126" x14ac:dyDescent="0.25">
      <c r="A5">
        <v>4</v>
      </c>
      <c r="B5" s="2">
        <v>1</v>
      </c>
      <c r="E5" s="3">
        <v>4</v>
      </c>
      <c r="J5" t="s">
        <v>302</v>
      </c>
      <c r="K5">
        <v>0</v>
      </c>
      <c r="M5" t="s">
        <v>293</v>
      </c>
      <c r="N5">
        <v>3</v>
      </c>
      <c r="O5">
        <f t="shared" si="0"/>
        <v>1.056338028169014</v>
      </c>
      <c r="AX5" t="s">
        <v>116</v>
      </c>
      <c r="AY5">
        <f>AVERAGE(Cycle!$P$2:$P$89)</f>
        <v>4.6513157894736847E-2</v>
      </c>
      <c r="AZ5">
        <f>STDEV(Cycle!$P$2:$P$89)</f>
        <v>9.696038257697626E-3</v>
      </c>
      <c r="BA5" t="s">
        <v>117</v>
      </c>
      <c r="BB5">
        <f>AVERAGE(Cycle!$Q$2:$Q$88)</f>
        <v>4.6369863013698637E-2</v>
      </c>
      <c r="BC5">
        <f>STDEV(Cycle!$Q$2:$Q$88)</f>
        <v>8.5089933621156962E-3</v>
      </c>
      <c r="BD5" t="s">
        <v>118</v>
      </c>
      <c r="BE5">
        <f>AVERAGE(Cycle!$R$2:$R$89)</f>
        <v>4.5799999999999987E-2</v>
      </c>
      <c r="BF5">
        <f>STDEV(Cycle!$R$2:$R$89)</f>
        <v>8.4245458615271242E-3</v>
      </c>
      <c r="BG5" t="s">
        <v>119</v>
      </c>
      <c r="BH5">
        <f>AVERAGE(Cycle!$S$2:$S$89)</f>
        <v>4.8493150684931492E-2</v>
      </c>
      <c r="BI5">
        <f>STDEV(Cycle!$S$2:$S$89)</f>
        <v>8.8067576447346148E-3</v>
      </c>
      <c r="BO5" t="s">
        <v>32</v>
      </c>
      <c r="BP5">
        <f>AVERAGE(Cycle!BI:BI)</f>
        <v>3.4595666249999999</v>
      </c>
      <c r="BQ5">
        <f>STDEV(Cycle!BI:BI)</f>
        <v>1.0163848385705012</v>
      </c>
      <c r="BS5" t="s">
        <v>209</v>
      </c>
      <c r="BT5">
        <v>117</v>
      </c>
      <c r="BU5">
        <v>7.0780399274047179</v>
      </c>
      <c r="BV5">
        <v>0.58499999999999996</v>
      </c>
    </row>
    <row r="6" spans="1:126" x14ac:dyDescent="0.25">
      <c r="A6">
        <v>5</v>
      </c>
      <c r="B6" s="2">
        <v>1</v>
      </c>
      <c r="E6" s="3">
        <v>4</v>
      </c>
      <c r="J6" t="s">
        <v>303</v>
      </c>
      <c r="K6">
        <v>0</v>
      </c>
      <c r="M6" t="s">
        <v>294</v>
      </c>
      <c r="N6">
        <v>83</v>
      </c>
      <c r="O6">
        <f t="shared" si="0"/>
        <v>29.225352112676056</v>
      </c>
      <c r="AX6" t="s">
        <v>120</v>
      </c>
      <c r="AY6">
        <f>AVERAGE(Cycle!$U$2:$U$88)</f>
        <v>0.106875</v>
      </c>
      <c r="AZ6">
        <f>STDEV(Cycle!$U$2:$U$88)</f>
        <v>1.3359532651857861E-2</v>
      </c>
      <c r="BA6" t="s">
        <v>121</v>
      </c>
      <c r="BB6">
        <f>AVERAGE(Cycle!$V$2:$V$88)</f>
        <v>0.10869565217391307</v>
      </c>
      <c r="BC6">
        <f>STDEV(Cycle!$V$2:$V$88)</f>
        <v>1.1525297428630886E-2</v>
      </c>
      <c r="BD6" t="s">
        <v>122</v>
      </c>
      <c r="BE6">
        <f>AVERAGE(Cycle!$W$2:$W$88)</f>
        <v>0.10838235294117655</v>
      </c>
      <c r="BF6">
        <f>STDEV(Cycle!$W$2:$W$88)</f>
        <v>1.0201008746965312E-2</v>
      </c>
      <c r="BG6" t="s">
        <v>123</v>
      </c>
      <c r="BH6">
        <f>AVERAGE(Cycle!$X$2:$X$88)</f>
        <v>0.1090298507462687</v>
      </c>
      <c r="BI6">
        <f>STDEV(Cycle!$X$2:$X$88)</f>
        <v>8.6268961890226589E-3</v>
      </c>
      <c r="BO6" t="s">
        <v>33</v>
      </c>
      <c r="BP6">
        <f>AVERAGE(Cycle!BJ:BJ)</f>
        <v>3.6292375625000002</v>
      </c>
      <c r="BQ6">
        <f>STDEV(Cycle!BJ:BJ)</f>
        <v>1.2651358323878963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295</v>
      </c>
      <c r="N7">
        <v>4</v>
      </c>
      <c r="O7">
        <f t="shared" si="0"/>
        <v>1.4084507042253522</v>
      </c>
      <c r="AX7" t="s">
        <v>23</v>
      </c>
      <c r="AY7">
        <f>AVERAGE(Cycle!Z:Z)</f>
        <v>23.127576546336627</v>
      </c>
      <c r="AZ7">
        <f>STDEV(Cycle!Z:Z)</f>
        <v>3.4857056733071294</v>
      </c>
      <c r="BA7" t="s">
        <v>24</v>
      </c>
      <c r="BB7">
        <f>AVERAGE(Cycle!AA:AA)</f>
        <v>23.657384904551773</v>
      </c>
      <c r="BC7">
        <f>STDEV(Cycle!AA:AA)</f>
        <v>4.2501960906982683</v>
      </c>
      <c r="BD7" t="s">
        <v>25</v>
      </c>
      <c r="BE7">
        <f>AVERAGE(Cycle!AB:AB)</f>
        <v>23.650114632374667</v>
      </c>
      <c r="BF7">
        <f>STDEV(Cycle!AB:AB)</f>
        <v>4.057964539860051</v>
      </c>
      <c r="BG7" t="s">
        <v>26</v>
      </c>
      <c r="BH7">
        <f>AVERAGE(Cycle!AC:AC)</f>
        <v>23.882433518588243</v>
      </c>
      <c r="BI7">
        <f>STDEV(Cycle!AC:AC)</f>
        <v>3.7600582870048296</v>
      </c>
      <c r="BO7" t="s">
        <v>39</v>
      </c>
      <c r="BS7" t="s">
        <v>211</v>
      </c>
      <c r="BT7">
        <v>1653</v>
      </c>
    </row>
    <row r="8" spans="1:126" x14ac:dyDescent="0.25">
      <c r="A8">
        <v>7</v>
      </c>
      <c r="B8" s="2">
        <v>1</v>
      </c>
      <c r="E8" s="3">
        <v>4</v>
      </c>
      <c r="M8" t="s">
        <v>296</v>
      </c>
      <c r="N8">
        <v>6</v>
      </c>
      <c r="O8">
        <f t="shared" si="0"/>
        <v>2.112676056338028</v>
      </c>
      <c r="AX8" t="s">
        <v>136</v>
      </c>
      <c r="AY8">
        <f>AVERAGE(Cycle!$AJ$2:$AJ$88)</f>
        <v>9.4912168004404087</v>
      </c>
      <c r="AZ8">
        <f>STDEV(Cycle!$AJ$2:$AJ$88)</f>
        <v>1.1049940728412866</v>
      </c>
      <c r="BA8" t="s">
        <v>137</v>
      </c>
      <c r="BB8">
        <f>AVERAGE(Cycle!$AK$2:$AK$88)</f>
        <v>9.296372458479043</v>
      </c>
      <c r="BC8">
        <f>STDEV(Cycle!$AK$2:$AK$88)</f>
        <v>0.93293268163674892</v>
      </c>
      <c r="BD8" t="s">
        <v>138</v>
      </c>
      <c r="BE8">
        <f>AVERAGE(Cycle!$AL$2:$AL$88)</f>
        <v>9.3052381603330563</v>
      </c>
      <c r="BF8">
        <f>STDEV(Cycle!$AL$2:$AL$88)</f>
        <v>0.85298601452136658</v>
      </c>
      <c r="BG8" t="s">
        <v>139</v>
      </c>
      <c r="BH8">
        <f>AVERAGE(Cycle!$AM$2:$AM$88)</f>
        <v>9.2276313296498369</v>
      </c>
      <c r="BI8">
        <f>STDEV(Cycle!$AM$2:$AM$88)</f>
        <v>0.72080900457053021</v>
      </c>
      <c r="BO8" t="s">
        <v>40</v>
      </c>
      <c r="BP8">
        <f>AVERAGE(Cycle!BL:BL)</f>
        <v>3.2756089866359996</v>
      </c>
      <c r="BQ8">
        <f>STDEV(Cycle!BL:BL)</f>
        <v>2.3385686926696141</v>
      </c>
    </row>
    <row r="9" spans="1:126" x14ac:dyDescent="0.25">
      <c r="A9">
        <v>8</v>
      </c>
      <c r="B9" s="2">
        <v>1</v>
      </c>
      <c r="E9" s="3">
        <v>4</v>
      </c>
      <c r="M9" t="s">
        <v>286</v>
      </c>
      <c r="N9">
        <v>13</v>
      </c>
      <c r="O9">
        <f t="shared" si="0"/>
        <v>4.5774647887323949</v>
      </c>
      <c r="AX9" t="s">
        <v>128</v>
      </c>
      <c r="AY9">
        <v>8.4388185654008439</v>
      </c>
      <c r="BA9" t="s">
        <v>129</v>
      </c>
      <c r="BB9">
        <v>8.4033613445378155</v>
      </c>
      <c r="BD9" t="s">
        <v>130</v>
      </c>
      <c r="BE9">
        <v>8.4033613445378155</v>
      </c>
      <c r="BG9" t="s">
        <v>131</v>
      </c>
      <c r="BH9">
        <v>8.5106382978723421</v>
      </c>
      <c r="BO9" t="s">
        <v>41</v>
      </c>
      <c r="BP9">
        <f>AVERAGE(Cycle!BM:BM)</f>
        <v>2.6442030610400398</v>
      </c>
      <c r="BQ9">
        <f>STDEV(Cycle!BM:BM)</f>
        <v>1.7911799156826751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AVERAGE(Cycle!$AV$2:$AV$87)</f>
        <v>57.582011600208894</v>
      </c>
      <c r="AZ10">
        <f>STDEV(Cycle!$AV$2:$AV$87)</f>
        <v>3.7443976937351042</v>
      </c>
      <c r="BA10" t="s">
        <v>92</v>
      </c>
      <c r="BB10">
        <f>AVERAGE(Cycle!$AW$2:$AW$87)</f>
        <v>58.26770399773087</v>
      </c>
      <c r="BC10">
        <f>STDEV(Cycle!$AW$2:$AW$87)</f>
        <v>4.384435981621686</v>
      </c>
      <c r="BD10" t="s">
        <v>93</v>
      </c>
      <c r="BE10">
        <f>AVERAGE(Cycle!$AX$2:$AX$87)</f>
        <v>58.317615137762559</v>
      </c>
      <c r="BF10">
        <f>STDEV(Cycle!$AX$2:$AX$87)</f>
        <v>5.0617415322440138</v>
      </c>
      <c r="BG10" t="s">
        <v>94</v>
      </c>
      <c r="BH10">
        <f>AVERAGE(Cycle!$AY$2:$AY$87)</f>
        <v>56.531130040966474</v>
      </c>
      <c r="BI10">
        <f>STDEV(Cycle!$AY$2:$AY$87)</f>
        <v>4.0860434117598627</v>
      </c>
      <c r="BO10" t="s">
        <v>328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AVERAGE(Cycle!$BA$2:$BA$87)</f>
        <v>42.417988399791106</v>
      </c>
      <c r="AZ11">
        <f>STDEV(Cycle!$BA$2:$BA$87)</f>
        <v>3.7443976937351038</v>
      </c>
      <c r="BA11" t="s">
        <v>96</v>
      </c>
      <c r="BB11">
        <f>AVERAGE(Cycle!$BB$2:$BB$87)</f>
        <v>41.73229600226913</v>
      </c>
      <c r="BC11">
        <f>STDEV(Cycle!$BB$2:$BB$87)</f>
        <v>4.3844359816217056</v>
      </c>
      <c r="BD11" t="s">
        <v>97</v>
      </c>
      <c r="BE11">
        <f>AVERAGE(Cycle!$BC$2:$BC$87)</f>
        <v>41.682384862237456</v>
      </c>
      <c r="BF11">
        <f>STDEV(Cycle!$BC$2:$BC$87)</f>
        <v>5.0617415322440733</v>
      </c>
      <c r="BG11" t="s">
        <v>98</v>
      </c>
      <c r="BH11">
        <f>AVERAGE(Cycle!$BD$2:$BD$87)</f>
        <v>43.468869959033547</v>
      </c>
      <c r="BI11">
        <f>STDEV(Cycle!$BD$2:$BD$87)</f>
        <v>4.0860434117598601</v>
      </c>
      <c r="BO11" t="s">
        <v>329</v>
      </c>
      <c r="BP11">
        <f>AVERAGE(Cycle!$BR:$BR)</f>
        <v>31.215819176446342</v>
      </c>
      <c r="BQ11">
        <f>STDEV(Cycle!$BR:$BR)</f>
        <v>23.987104681762506</v>
      </c>
    </row>
    <row r="12" spans="1:126" x14ac:dyDescent="0.25">
      <c r="A12">
        <v>11</v>
      </c>
      <c r="B12" s="2">
        <v>1</v>
      </c>
      <c r="E12" s="3">
        <v>4</v>
      </c>
      <c r="BO12" t="s">
        <v>330</v>
      </c>
      <c r="BP12">
        <f>AVERAGE(Cycle!$BS:$BS)</f>
        <v>29.840595058290706</v>
      </c>
      <c r="BQ12">
        <f>STDEV(Cycle!$BS:$BS)</f>
        <v>31.088189889781823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6.5460931713724637</v>
      </c>
      <c r="BQ14">
        <f>STDEV(Cycle!BO:BO)</f>
        <v>2.7432829924763005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4.608336364180718</v>
      </c>
      <c r="BQ15">
        <f>STDEV(Cycle!BP:BP)</f>
        <v>2.1280107969391633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C17" s="4">
        <v>2</v>
      </c>
      <c r="E17" s="3">
        <v>4</v>
      </c>
    </row>
    <row r="18" spans="1:5" x14ac:dyDescent="0.25">
      <c r="A18">
        <v>17</v>
      </c>
      <c r="C18" s="4">
        <v>2</v>
      </c>
    </row>
    <row r="19" spans="1:5" x14ac:dyDescent="0.25">
      <c r="A19">
        <v>18</v>
      </c>
      <c r="C19" s="4">
        <v>2</v>
      </c>
    </row>
    <row r="20" spans="1:5" x14ac:dyDescent="0.25">
      <c r="A20">
        <v>19</v>
      </c>
      <c r="C20" s="4">
        <v>2</v>
      </c>
    </row>
    <row r="21" spans="1:5" x14ac:dyDescent="0.25">
      <c r="A21">
        <v>20</v>
      </c>
      <c r="C21" s="4">
        <v>2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D30" s="5">
        <v>3</v>
      </c>
      <c r="E30" s="3">
        <v>4</v>
      </c>
    </row>
    <row r="31" spans="1:5" x14ac:dyDescent="0.25">
      <c r="A31">
        <v>30</v>
      </c>
      <c r="D31" s="5">
        <v>3</v>
      </c>
      <c r="E31" s="3">
        <v>4</v>
      </c>
    </row>
    <row r="32" spans="1:5" x14ac:dyDescent="0.25">
      <c r="A32">
        <v>31</v>
      </c>
      <c r="D32" s="5">
        <v>3</v>
      </c>
      <c r="E32" s="3">
        <v>4</v>
      </c>
    </row>
    <row r="33" spans="1:5" x14ac:dyDescent="0.25">
      <c r="A33">
        <v>32</v>
      </c>
      <c r="B33" s="2">
        <v>1</v>
      </c>
      <c r="D33" s="5">
        <v>3</v>
      </c>
      <c r="E33" s="3">
        <v>4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</row>
    <row r="43" spans="1:5" x14ac:dyDescent="0.25">
      <c r="A43">
        <v>42</v>
      </c>
      <c r="B43" s="2">
        <v>1</v>
      </c>
      <c r="C43" s="4">
        <v>2</v>
      </c>
    </row>
    <row r="44" spans="1:5" x14ac:dyDescent="0.25">
      <c r="A44">
        <v>43</v>
      </c>
      <c r="B44" s="2">
        <v>1</v>
      </c>
      <c r="C44" s="4">
        <v>2</v>
      </c>
    </row>
    <row r="45" spans="1:5" x14ac:dyDescent="0.25">
      <c r="A45">
        <v>44</v>
      </c>
      <c r="C45" s="4">
        <v>2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</row>
    <row r="48" spans="1:5" x14ac:dyDescent="0.25">
      <c r="A48">
        <v>47</v>
      </c>
      <c r="C48" s="4">
        <v>2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D55" s="5">
        <v>3</v>
      </c>
      <c r="E55" s="3">
        <v>4</v>
      </c>
    </row>
    <row r="56" spans="1:5" x14ac:dyDescent="0.25">
      <c r="A56">
        <v>55</v>
      </c>
      <c r="D56" s="5">
        <v>3</v>
      </c>
      <c r="E56" s="3">
        <v>4</v>
      </c>
    </row>
    <row r="57" spans="1:5" x14ac:dyDescent="0.25">
      <c r="A57">
        <v>56</v>
      </c>
      <c r="D57" s="5">
        <v>3</v>
      </c>
      <c r="E57" s="3">
        <v>4</v>
      </c>
    </row>
    <row r="58" spans="1:5" x14ac:dyDescent="0.25">
      <c r="A58">
        <v>57</v>
      </c>
      <c r="D58" s="5">
        <v>3</v>
      </c>
      <c r="E58" s="3">
        <v>4</v>
      </c>
    </row>
    <row r="59" spans="1:5" x14ac:dyDescent="0.25">
      <c r="A59">
        <v>58</v>
      </c>
      <c r="B59" s="2">
        <v>1</v>
      </c>
      <c r="D59" s="5">
        <v>3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</row>
    <row r="67" spans="1:5" x14ac:dyDescent="0.25">
      <c r="A67">
        <v>66</v>
      </c>
      <c r="B67" s="2">
        <v>1</v>
      </c>
    </row>
    <row r="68" spans="1:5" x14ac:dyDescent="0.25">
      <c r="A68">
        <v>67</v>
      </c>
      <c r="B68" s="2">
        <v>1</v>
      </c>
      <c r="C68" s="4">
        <v>2</v>
      </c>
    </row>
    <row r="69" spans="1:5" x14ac:dyDescent="0.25">
      <c r="A69">
        <v>68</v>
      </c>
      <c r="B69" s="2">
        <v>1</v>
      </c>
      <c r="C69" s="4">
        <v>2</v>
      </c>
    </row>
    <row r="70" spans="1:5" x14ac:dyDescent="0.25">
      <c r="A70">
        <v>69</v>
      </c>
      <c r="C70" s="4">
        <v>2</v>
      </c>
    </row>
    <row r="71" spans="1:5" x14ac:dyDescent="0.25">
      <c r="A71">
        <v>70</v>
      </c>
      <c r="C71" s="4">
        <v>2</v>
      </c>
    </row>
    <row r="72" spans="1:5" x14ac:dyDescent="0.25">
      <c r="A72">
        <v>71</v>
      </c>
      <c r="C72" s="4">
        <v>2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  <c r="E77" s="3">
        <v>4</v>
      </c>
    </row>
    <row r="78" spans="1:5" x14ac:dyDescent="0.25">
      <c r="A78">
        <v>77</v>
      </c>
      <c r="D78" s="5">
        <v>3</v>
      </c>
      <c r="E78" s="3">
        <v>4</v>
      </c>
    </row>
    <row r="79" spans="1:5" x14ac:dyDescent="0.25">
      <c r="A79">
        <v>78</v>
      </c>
      <c r="D79" s="5">
        <v>3</v>
      </c>
      <c r="E79" s="3">
        <v>4</v>
      </c>
    </row>
    <row r="80" spans="1:5" x14ac:dyDescent="0.25">
      <c r="A80">
        <v>79</v>
      </c>
      <c r="D80" s="5">
        <v>3</v>
      </c>
      <c r="E80" s="3">
        <v>4</v>
      </c>
    </row>
    <row r="81" spans="1:5" x14ac:dyDescent="0.25">
      <c r="A81">
        <v>80</v>
      </c>
      <c r="D81" s="5">
        <v>3</v>
      </c>
      <c r="E81" s="3">
        <v>4</v>
      </c>
    </row>
    <row r="82" spans="1:5" x14ac:dyDescent="0.25">
      <c r="A82">
        <v>81</v>
      </c>
      <c r="D82" s="5">
        <v>3</v>
      </c>
      <c r="E82" s="3">
        <v>4</v>
      </c>
    </row>
    <row r="83" spans="1:5" x14ac:dyDescent="0.25">
      <c r="A83">
        <v>82</v>
      </c>
      <c r="B83" s="2">
        <v>1</v>
      </c>
      <c r="D83" s="5">
        <v>3</v>
      </c>
      <c r="E83" s="3">
        <v>4</v>
      </c>
    </row>
    <row r="84" spans="1:5" x14ac:dyDescent="0.25">
      <c r="A84">
        <v>83</v>
      </c>
      <c r="B84" s="2">
        <v>1</v>
      </c>
      <c r="E84" s="3">
        <v>4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</row>
    <row r="89" spans="1:5" x14ac:dyDescent="0.25">
      <c r="A89">
        <v>88</v>
      </c>
      <c r="B89" s="2">
        <v>1</v>
      </c>
    </row>
    <row r="90" spans="1:5" x14ac:dyDescent="0.25">
      <c r="A90">
        <v>89</v>
      </c>
      <c r="B90" s="2">
        <v>1</v>
      </c>
      <c r="C90" s="4">
        <v>2</v>
      </c>
    </row>
    <row r="91" spans="1:5" x14ac:dyDescent="0.25">
      <c r="A91">
        <v>90</v>
      </c>
      <c r="B91" s="2">
        <v>1</v>
      </c>
      <c r="C91" s="4">
        <v>2</v>
      </c>
    </row>
    <row r="92" spans="1:5" x14ac:dyDescent="0.25">
      <c r="A92">
        <v>91</v>
      </c>
      <c r="B92" s="2">
        <v>1</v>
      </c>
      <c r="C92" s="4">
        <v>2</v>
      </c>
    </row>
    <row r="93" spans="1:5" x14ac:dyDescent="0.25">
      <c r="A93">
        <v>92</v>
      </c>
      <c r="B93" s="2">
        <v>1</v>
      </c>
      <c r="C93" s="4">
        <v>2</v>
      </c>
    </row>
    <row r="94" spans="1:5" x14ac:dyDescent="0.25">
      <c r="A94">
        <v>93</v>
      </c>
      <c r="C94" s="4">
        <v>2</v>
      </c>
    </row>
    <row r="95" spans="1:5" x14ac:dyDescent="0.25">
      <c r="A95">
        <v>94</v>
      </c>
      <c r="C95" s="4">
        <v>2</v>
      </c>
    </row>
    <row r="96" spans="1:5" x14ac:dyDescent="0.25">
      <c r="A96">
        <v>95</v>
      </c>
      <c r="C96" s="4">
        <v>2</v>
      </c>
    </row>
    <row r="97" spans="1:5" x14ac:dyDescent="0.25">
      <c r="A97">
        <v>96</v>
      </c>
      <c r="C97" s="4">
        <v>2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  <c r="E99" s="3">
        <v>4</v>
      </c>
    </row>
    <row r="100" spans="1:5" x14ac:dyDescent="0.25">
      <c r="A100">
        <v>99</v>
      </c>
      <c r="C100" s="4">
        <v>2</v>
      </c>
      <c r="D100" s="5">
        <v>3</v>
      </c>
      <c r="E100" s="3">
        <v>4</v>
      </c>
    </row>
    <row r="101" spans="1:5" x14ac:dyDescent="0.25">
      <c r="A101">
        <v>100</v>
      </c>
      <c r="D101" s="5">
        <v>3</v>
      </c>
      <c r="E101" s="3">
        <v>4</v>
      </c>
    </row>
    <row r="102" spans="1:5" x14ac:dyDescent="0.25">
      <c r="A102">
        <v>101</v>
      </c>
      <c r="D102" s="5">
        <v>3</v>
      </c>
      <c r="E102" s="3">
        <v>4</v>
      </c>
    </row>
    <row r="103" spans="1:5" x14ac:dyDescent="0.25">
      <c r="A103">
        <v>102</v>
      </c>
      <c r="D103" s="5">
        <v>3</v>
      </c>
      <c r="E103" s="3">
        <v>4</v>
      </c>
    </row>
    <row r="104" spans="1:5" x14ac:dyDescent="0.25">
      <c r="A104">
        <v>103</v>
      </c>
      <c r="D104" s="5">
        <v>3</v>
      </c>
      <c r="E104" s="3">
        <v>4</v>
      </c>
    </row>
    <row r="105" spans="1:5" x14ac:dyDescent="0.25">
      <c r="A105">
        <v>104</v>
      </c>
      <c r="D105" s="5">
        <v>3</v>
      </c>
      <c r="E105" s="3">
        <v>4</v>
      </c>
    </row>
    <row r="106" spans="1:5" x14ac:dyDescent="0.25">
      <c r="A106">
        <v>105</v>
      </c>
      <c r="D106" s="5">
        <v>3</v>
      </c>
      <c r="E106" s="3">
        <v>4</v>
      </c>
    </row>
    <row r="107" spans="1:5" x14ac:dyDescent="0.25">
      <c r="A107">
        <v>106</v>
      </c>
      <c r="D107" s="5">
        <v>3</v>
      </c>
      <c r="E107" s="3">
        <v>4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</row>
    <row r="111" spans="1:5" x14ac:dyDescent="0.25">
      <c r="A111">
        <v>110</v>
      </c>
      <c r="B111" s="2">
        <v>1</v>
      </c>
    </row>
    <row r="112" spans="1:5" x14ac:dyDescent="0.25">
      <c r="A112">
        <v>111</v>
      </c>
      <c r="B112" s="2">
        <v>1</v>
      </c>
    </row>
    <row r="113" spans="1:5" x14ac:dyDescent="0.25">
      <c r="A113">
        <v>112</v>
      </c>
      <c r="B113" s="2">
        <v>1</v>
      </c>
    </row>
    <row r="114" spans="1:5" x14ac:dyDescent="0.25">
      <c r="A114">
        <v>113</v>
      </c>
      <c r="B114" s="2">
        <v>1</v>
      </c>
      <c r="C114" s="4">
        <v>2</v>
      </c>
    </row>
    <row r="115" spans="1:5" x14ac:dyDescent="0.25">
      <c r="A115">
        <v>114</v>
      </c>
      <c r="B115" s="2">
        <v>1</v>
      </c>
      <c r="C115" s="4">
        <v>2</v>
      </c>
    </row>
    <row r="116" spans="1:5" x14ac:dyDescent="0.25">
      <c r="A116">
        <v>115</v>
      </c>
      <c r="B116" s="2">
        <v>1</v>
      </c>
      <c r="C116" s="4">
        <v>2</v>
      </c>
    </row>
    <row r="117" spans="1:5" x14ac:dyDescent="0.25">
      <c r="A117">
        <v>116</v>
      </c>
      <c r="B117" s="2">
        <v>1</v>
      </c>
      <c r="C117" s="4">
        <v>2</v>
      </c>
    </row>
    <row r="118" spans="1:5" x14ac:dyDescent="0.25">
      <c r="A118">
        <v>117</v>
      </c>
      <c r="C118" s="4">
        <v>2</v>
      </c>
    </row>
    <row r="119" spans="1:5" x14ac:dyDescent="0.25">
      <c r="A119">
        <v>118</v>
      </c>
      <c r="C119" s="4">
        <v>2</v>
      </c>
    </row>
    <row r="120" spans="1:5" x14ac:dyDescent="0.25">
      <c r="A120">
        <v>119</v>
      </c>
      <c r="C120" s="4">
        <v>2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  <c r="E122" s="3">
        <v>4</v>
      </c>
    </row>
    <row r="123" spans="1:5" x14ac:dyDescent="0.25">
      <c r="A123">
        <v>122</v>
      </c>
      <c r="D123" s="5">
        <v>3</v>
      </c>
      <c r="E123" s="3">
        <v>4</v>
      </c>
    </row>
    <row r="124" spans="1:5" x14ac:dyDescent="0.25">
      <c r="A124">
        <v>123</v>
      </c>
      <c r="D124" s="5">
        <v>3</v>
      </c>
      <c r="E124" s="3">
        <v>4</v>
      </c>
    </row>
    <row r="125" spans="1:5" x14ac:dyDescent="0.25">
      <c r="A125">
        <v>124</v>
      </c>
      <c r="D125" s="5">
        <v>3</v>
      </c>
      <c r="E125" s="3">
        <v>4</v>
      </c>
    </row>
    <row r="126" spans="1:5" x14ac:dyDescent="0.25">
      <c r="A126">
        <v>125</v>
      </c>
      <c r="D126" s="5">
        <v>3</v>
      </c>
      <c r="E126" s="3">
        <v>4</v>
      </c>
    </row>
    <row r="127" spans="1:5" x14ac:dyDescent="0.25">
      <c r="A127">
        <v>126</v>
      </c>
      <c r="D127" s="5">
        <v>3</v>
      </c>
      <c r="E127" s="3">
        <v>4</v>
      </c>
    </row>
    <row r="128" spans="1:5" x14ac:dyDescent="0.25">
      <c r="A128">
        <v>127</v>
      </c>
      <c r="D128" s="5">
        <v>3</v>
      </c>
      <c r="E128" s="3">
        <v>4</v>
      </c>
    </row>
    <row r="129" spans="1:5" x14ac:dyDescent="0.25">
      <c r="A129">
        <v>128</v>
      </c>
      <c r="D129" s="5">
        <v>3</v>
      </c>
      <c r="E129" s="3">
        <v>4</v>
      </c>
    </row>
    <row r="130" spans="1:5" x14ac:dyDescent="0.25">
      <c r="A130">
        <v>129</v>
      </c>
      <c r="E130" s="3">
        <v>4</v>
      </c>
    </row>
    <row r="131" spans="1:5" x14ac:dyDescent="0.25">
      <c r="A131">
        <v>130</v>
      </c>
      <c r="B131" s="2">
        <v>1</v>
      </c>
      <c r="E131" s="3">
        <v>4</v>
      </c>
    </row>
    <row r="132" spans="1:5" x14ac:dyDescent="0.25">
      <c r="A132">
        <v>131</v>
      </c>
      <c r="B132" s="2">
        <v>1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  <c r="C134" s="4">
        <v>2</v>
      </c>
    </row>
    <row r="135" spans="1:5" x14ac:dyDescent="0.25">
      <c r="A135">
        <v>134</v>
      </c>
      <c r="B135" s="2">
        <v>1</v>
      </c>
      <c r="C135" s="4">
        <v>2</v>
      </c>
    </row>
    <row r="136" spans="1:5" x14ac:dyDescent="0.25">
      <c r="A136">
        <v>135</v>
      </c>
      <c r="B136" s="2">
        <v>1</v>
      </c>
      <c r="C136" s="4">
        <v>2</v>
      </c>
    </row>
    <row r="137" spans="1:5" x14ac:dyDescent="0.25">
      <c r="A137">
        <v>136</v>
      </c>
      <c r="B137" s="2">
        <v>1</v>
      </c>
      <c r="C137" s="4">
        <v>2</v>
      </c>
    </row>
    <row r="138" spans="1:5" x14ac:dyDescent="0.25">
      <c r="A138">
        <v>137</v>
      </c>
      <c r="B138" s="2">
        <v>1</v>
      </c>
      <c r="C138" s="4">
        <v>2</v>
      </c>
    </row>
    <row r="139" spans="1:5" x14ac:dyDescent="0.25">
      <c r="A139">
        <v>138</v>
      </c>
      <c r="C139" s="4">
        <v>2</v>
      </c>
    </row>
    <row r="140" spans="1:5" x14ac:dyDescent="0.25">
      <c r="A140">
        <v>139</v>
      </c>
      <c r="C140" s="4">
        <v>2</v>
      </c>
    </row>
    <row r="141" spans="1:5" x14ac:dyDescent="0.25">
      <c r="A141">
        <v>140</v>
      </c>
      <c r="C141" s="4">
        <v>2</v>
      </c>
    </row>
    <row r="142" spans="1:5" x14ac:dyDescent="0.25">
      <c r="A142">
        <v>141</v>
      </c>
      <c r="C142" s="4">
        <v>2</v>
      </c>
      <c r="D142" s="5">
        <v>3</v>
      </c>
    </row>
    <row r="143" spans="1:5" x14ac:dyDescent="0.25">
      <c r="A143">
        <v>142</v>
      </c>
      <c r="D143" s="5">
        <v>3</v>
      </c>
    </row>
    <row r="144" spans="1:5" x14ac:dyDescent="0.25">
      <c r="A144">
        <v>143</v>
      </c>
      <c r="D144" s="5">
        <v>3</v>
      </c>
      <c r="E144" s="3">
        <v>4</v>
      </c>
    </row>
    <row r="145" spans="1:5" x14ac:dyDescent="0.25">
      <c r="A145">
        <v>144</v>
      </c>
      <c r="D145" s="5">
        <v>3</v>
      </c>
      <c r="E145" s="3">
        <v>4</v>
      </c>
    </row>
    <row r="146" spans="1:5" x14ac:dyDescent="0.25">
      <c r="A146">
        <v>145</v>
      </c>
      <c r="D146" s="5">
        <v>3</v>
      </c>
      <c r="E146" s="3">
        <v>4</v>
      </c>
    </row>
    <row r="147" spans="1:5" x14ac:dyDescent="0.25">
      <c r="A147">
        <v>146</v>
      </c>
      <c r="D147" s="5">
        <v>3</v>
      </c>
      <c r="E147" s="3">
        <v>4</v>
      </c>
    </row>
    <row r="148" spans="1:5" x14ac:dyDescent="0.25">
      <c r="A148">
        <v>147</v>
      </c>
      <c r="D148" s="5">
        <v>3</v>
      </c>
      <c r="E148" s="3">
        <v>4</v>
      </c>
    </row>
    <row r="149" spans="1:5" x14ac:dyDescent="0.25">
      <c r="A149">
        <v>148</v>
      </c>
      <c r="D149" s="5">
        <v>3</v>
      </c>
      <c r="E149" s="3">
        <v>4</v>
      </c>
    </row>
    <row r="150" spans="1:5" x14ac:dyDescent="0.25">
      <c r="A150">
        <v>149</v>
      </c>
      <c r="D150" s="5">
        <v>3</v>
      </c>
      <c r="E150" s="3">
        <v>4</v>
      </c>
    </row>
    <row r="151" spans="1:5" x14ac:dyDescent="0.25">
      <c r="A151">
        <v>150</v>
      </c>
      <c r="E151" s="3">
        <v>4</v>
      </c>
    </row>
    <row r="152" spans="1:5" x14ac:dyDescent="0.25">
      <c r="A152">
        <v>151</v>
      </c>
      <c r="B152" s="2">
        <v>1</v>
      </c>
      <c r="E152" s="3">
        <v>4</v>
      </c>
    </row>
    <row r="153" spans="1:5" x14ac:dyDescent="0.25">
      <c r="A153">
        <v>152</v>
      </c>
      <c r="B153" s="2">
        <v>1</v>
      </c>
    </row>
    <row r="154" spans="1:5" x14ac:dyDescent="0.25">
      <c r="A154">
        <v>153</v>
      </c>
      <c r="B154" s="2">
        <v>1</v>
      </c>
    </row>
    <row r="155" spans="1:5" x14ac:dyDescent="0.25">
      <c r="A155">
        <v>154</v>
      </c>
      <c r="B155" s="2">
        <v>1</v>
      </c>
    </row>
    <row r="156" spans="1:5" x14ac:dyDescent="0.25">
      <c r="A156">
        <v>155</v>
      </c>
      <c r="B156" s="2">
        <v>1</v>
      </c>
      <c r="C156" s="4">
        <v>2</v>
      </c>
    </row>
    <row r="157" spans="1:5" x14ac:dyDescent="0.25">
      <c r="A157">
        <v>156</v>
      </c>
      <c r="B157" s="2">
        <v>1</v>
      </c>
      <c r="C157" s="4">
        <v>2</v>
      </c>
    </row>
    <row r="158" spans="1:5" x14ac:dyDescent="0.25">
      <c r="A158">
        <v>157</v>
      </c>
      <c r="B158" s="2">
        <v>1</v>
      </c>
      <c r="C158" s="4">
        <v>2</v>
      </c>
    </row>
    <row r="159" spans="1:5" x14ac:dyDescent="0.25">
      <c r="A159">
        <v>158</v>
      </c>
      <c r="B159" s="2">
        <v>1</v>
      </c>
      <c r="C159" s="4">
        <v>2</v>
      </c>
    </row>
    <row r="160" spans="1:5" x14ac:dyDescent="0.25">
      <c r="A160">
        <v>159</v>
      </c>
      <c r="B160" s="2">
        <v>1</v>
      </c>
      <c r="C160" s="4">
        <v>2</v>
      </c>
    </row>
    <row r="161" spans="1:5" x14ac:dyDescent="0.25">
      <c r="A161">
        <v>160</v>
      </c>
      <c r="C161" s="4">
        <v>2</v>
      </c>
    </row>
    <row r="162" spans="1:5" x14ac:dyDescent="0.25">
      <c r="A162">
        <v>161</v>
      </c>
      <c r="C162" s="4">
        <v>2</v>
      </c>
    </row>
    <row r="163" spans="1:5" x14ac:dyDescent="0.25">
      <c r="A163">
        <v>162</v>
      </c>
      <c r="C163" s="4">
        <v>2</v>
      </c>
    </row>
    <row r="164" spans="1:5" x14ac:dyDescent="0.25">
      <c r="A164">
        <v>163</v>
      </c>
      <c r="C164" s="4">
        <v>2</v>
      </c>
      <c r="D164" s="5">
        <v>3</v>
      </c>
    </row>
    <row r="165" spans="1:5" x14ac:dyDescent="0.25">
      <c r="A165">
        <v>164</v>
      </c>
      <c r="C165" s="4">
        <v>2</v>
      </c>
      <c r="D165" s="5">
        <v>3</v>
      </c>
    </row>
    <row r="166" spans="1:5" x14ac:dyDescent="0.25">
      <c r="A166">
        <v>165</v>
      </c>
      <c r="D166" s="5">
        <v>3</v>
      </c>
      <c r="E166" s="3">
        <v>4</v>
      </c>
    </row>
    <row r="167" spans="1:5" x14ac:dyDescent="0.25">
      <c r="A167">
        <v>166</v>
      </c>
      <c r="D167" s="5">
        <v>3</v>
      </c>
      <c r="E167" s="3">
        <v>4</v>
      </c>
    </row>
    <row r="168" spans="1:5" x14ac:dyDescent="0.25">
      <c r="A168">
        <v>167</v>
      </c>
      <c r="D168" s="5">
        <v>3</v>
      </c>
      <c r="E168" s="3">
        <v>4</v>
      </c>
    </row>
    <row r="169" spans="1:5" x14ac:dyDescent="0.25">
      <c r="A169">
        <v>168</v>
      </c>
      <c r="D169" s="5">
        <v>3</v>
      </c>
      <c r="E169" s="3">
        <v>4</v>
      </c>
    </row>
    <row r="170" spans="1:5" x14ac:dyDescent="0.25">
      <c r="A170">
        <v>169</v>
      </c>
      <c r="D170" s="5">
        <v>3</v>
      </c>
      <c r="E170" s="3">
        <v>4</v>
      </c>
    </row>
    <row r="171" spans="1:5" x14ac:dyDescent="0.25">
      <c r="A171">
        <v>170</v>
      </c>
      <c r="D171" s="5">
        <v>3</v>
      </c>
      <c r="E171" s="3">
        <v>4</v>
      </c>
    </row>
    <row r="172" spans="1:5" x14ac:dyDescent="0.25">
      <c r="A172">
        <v>171</v>
      </c>
      <c r="B172" s="2">
        <v>1</v>
      </c>
      <c r="D172" s="5">
        <v>3</v>
      </c>
      <c r="E172" s="3">
        <v>4</v>
      </c>
    </row>
    <row r="173" spans="1:5" x14ac:dyDescent="0.25">
      <c r="A173">
        <v>172</v>
      </c>
      <c r="B173" s="2">
        <v>1</v>
      </c>
      <c r="D173" s="5">
        <v>3</v>
      </c>
      <c r="E173" s="3">
        <v>4</v>
      </c>
    </row>
    <row r="174" spans="1:5" x14ac:dyDescent="0.25">
      <c r="A174">
        <v>173</v>
      </c>
      <c r="B174" s="2">
        <v>1</v>
      </c>
      <c r="E174" s="3">
        <v>4</v>
      </c>
    </row>
    <row r="175" spans="1:5" x14ac:dyDescent="0.25">
      <c r="A175">
        <v>174</v>
      </c>
      <c r="B175" s="2">
        <v>1</v>
      </c>
      <c r="E175" s="3">
        <v>4</v>
      </c>
    </row>
    <row r="176" spans="1:5" x14ac:dyDescent="0.25">
      <c r="A176">
        <v>175</v>
      </c>
      <c r="B176" s="2">
        <v>1</v>
      </c>
    </row>
    <row r="177" spans="1:5" x14ac:dyDescent="0.25">
      <c r="A177">
        <v>176</v>
      </c>
      <c r="B177" s="2">
        <v>1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  <c r="C179" s="4">
        <v>2</v>
      </c>
    </row>
    <row r="180" spans="1:5" x14ac:dyDescent="0.25">
      <c r="A180">
        <v>179</v>
      </c>
      <c r="B180" s="2">
        <v>1</v>
      </c>
      <c r="C180" s="4">
        <v>2</v>
      </c>
    </row>
    <row r="181" spans="1:5" x14ac:dyDescent="0.25">
      <c r="A181">
        <v>180</v>
      </c>
      <c r="B181" s="2">
        <v>1</v>
      </c>
      <c r="C181" s="4">
        <v>2</v>
      </c>
    </row>
    <row r="182" spans="1:5" x14ac:dyDescent="0.25">
      <c r="A182">
        <v>181</v>
      </c>
      <c r="C182" s="4">
        <v>2</v>
      </c>
    </row>
    <row r="183" spans="1:5" x14ac:dyDescent="0.25">
      <c r="A183">
        <v>182</v>
      </c>
      <c r="C183" s="4">
        <v>2</v>
      </c>
    </row>
    <row r="184" spans="1:5" x14ac:dyDescent="0.25">
      <c r="A184">
        <v>183</v>
      </c>
      <c r="C184" s="4">
        <v>2</v>
      </c>
    </row>
    <row r="185" spans="1:5" x14ac:dyDescent="0.25">
      <c r="A185">
        <v>184</v>
      </c>
      <c r="C185" s="4">
        <v>2</v>
      </c>
    </row>
    <row r="186" spans="1:5" x14ac:dyDescent="0.25">
      <c r="A186">
        <v>185</v>
      </c>
      <c r="C186" s="4">
        <v>2</v>
      </c>
    </row>
    <row r="187" spans="1:5" x14ac:dyDescent="0.25">
      <c r="A187">
        <v>186</v>
      </c>
      <c r="C187" s="4">
        <v>2</v>
      </c>
      <c r="D187" s="5">
        <v>3</v>
      </c>
    </row>
    <row r="188" spans="1:5" x14ac:dyDescent="0.25">
      <c r="A188">
        <v>187</v>
      </c>
      <c r="C188" s="4">
        <v>2</v>
      </c>
      <c r="D188" s="5">
        <v>3</v>
      </c>
    </row>
    <row r="189" spans="1:5" x14ac:dyDescent="0.25">
      <c r="A189">
        <v>188</v>
      </c>
      <c r="D189" s="5">
        <v>3</v>
      </c>
    </row>
    <row r="190" spans="1:5" x14ac:dyDescent="0.25">
      <c r="A190">
        <v>189</v>
      </c>
      <c r="D190" s="5">
        <v>3</v>
      </c>
      <c r="E190" s="3">
        <v>4</v>
      </c>
    </row>
    <row r="191" spans="1:5" x14ac:dyDescent="0.25">
      <c r="A191">
        <v>190</v>
      </c>
      <c r="D191" s="5">
        <v>3</v>
      </c>
      <c r="E191" s="3">
        <v>4</v>
      </c>
    </row>
    <row r="192" spans="1:5" x14ac:dyDescent="0.25">
      <c r="A192">
        <v>191</v>
      </c>
      <c r="D192" s="5">
        <v>3</v>
      </c>
      <c r="E192" s="3">
        <v>4</v>
      </c>
    </row>
    <row r="193" spans="1:5" x14ac:dyDescent="0.25">
      <c r="A193">
        <v>192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D196" s="5">
        <v>3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B199" s="2">
        <v>1</v>
      </c>
      <c r="E199" s="3">
        <v>4</v>
      </c>
    </row>
    <row r="200" spans="1:5" x14ac:dyDescent="0.25">
      <c r="A200">
        <v>199</v>
      </c>
      <c r="B200" s="2">
        <v>1</v>
      </c>
      <c r="E200" s="3">
        <v>4</v>
      </c>
    </row>
    <row r="201" spans="1:5" x14ac:dyDescent="0.25">
      <c r="A201">
        <v>200</v>
      </c>
      <c r="B201" s="2">
        <v>1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  <c r="C203" s="4">
        <v>2</v>
      </c>
    </row>
    <row r="204" spans="1:5" x14ac:dyDescent="0.25">
      <c r="A204">
        <v>203</v>
      </c>
      <c r="B204" s="2">
        <v>1</v>
      </c>
      <c r="C204" s="4">
        <v>2</v>
      </c>
    </row>
    <row r="205" spans="1:5" x14ac:dyDescent="0.25">
      <c r="A205">
        <v>204</v>
      </c>
      <c r="B205" s="2">
        <v>1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</row>
    <row r="209" spans="1:5" x14ac:dyDescent="0.25">
      <c r="A209">
        <v>208</v>
      </c>
      <c r="C209" s="4">
        <v>2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</row>
    <row r="214" spans="1:5" x14ac:dyDescent="0.25">
      <c r="A214">
        <v>213</v>
      </c>
      <c r="D214" s="5">
        <v>3</v>
      </c>
    </row>
    <row r="215" spans="1:5" x14ac:dyDescent="0.25">
      <c r="A215">
        <v>214</v>
      </c>
      <c r="D215" s="5">
        <v>3</v>
      </c>
      <c r="E215" s="3">
        <v>4</v>
      </c>
    </row>
    <row r="216" spans="1:5" x14ac:dyDescent="0.25">
      <c r="A216">
        <v>215</v>
      </c>
      <c r="D216" s="5">
        <v>3</v>
      </c>
      <c r="E216" s="3">
        <v>4</v>
      </c>
    </row>
    <row r="217" spans="1:5" x14ac:dyDescent="0.25">
      <c r="A217">
        <v>216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E222" s="3">
        <v>4</v>
      </c>
    </row>
    <row r="223" spans="1:5" x14ac:dyDescent="0.25">
      <c r="A223">
        <v>222</v>
      </c>
      <c r="B223" s="2">
        <v>1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  <c r="C228" s="4">
        <v>2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</row>
    <row r="233" spans="1:5" x14ac:dyDescent="0.25">
      <c r="A233">
        <v>232</v>
      </c>
      <c r="C233" s="4">
        <v>2</v>
      </c>
    </row>
    <row r="234" spans="1:5" x14ac:dyDescent="0.25">
      <c r="A234">
        <v>233</v>
      </c>
      <c r="C234" s="4">
        <v>2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D240" s="5">
        <v>3</v>
      </c>
      <c r="E240" s="3">
        <v>4</v>
      </c>
    </row>
    <row r="241" spans="1:5" x14ac:dyDescent="0.25">
      <c r="A241">
        <v>240</v>
      </c>
      <c r="D241" s="5">
        <v>3</v>
      </c>
      <c r="E241" s="3">
        <v>4</v>
      </c>
    </row>
    <row r="242" spans="1:5" x14ac:dyDescent="0.25">
      <c r="A242">
        <v>241</v>
      </c>
      <c r="B242" s="2">
        <v>1</v>
      </c>
      <c r="D242" s="5">
        <v>3</v>
      </c>
      <c r="E242" s="3">
        <v>4</v>
      </c>
    </row>
    <row r="243" spans="1:5" x14ac:dyDescent="0.25">
      <c r="A243">
        <v>242</v>
      </c>
      <c r="B243" s="2">
        <v>1</v>
      </c>
      <c r="D243" s="5">
        <v>3</v>
      </c>
      <c r="E243" s="3">
        <v>4</v>
      </c>
    </row>
    <row r="244" spans="1:5" x14ac:dyDescent="0.25">
      <c r="A244">
        <v>243</v>
      </c>
      <c r="B244" s="2">
        <v>1</v>
      </c>
      <c r="D244" s="5">
        <v>3</v>
      </c>
      <c r="E244" s="3">
        <v>4</v>
      </c>
    </row>
    <row r="245" spans="1:5" x14ac:dyDescent="0.25">
      <c r="A245">
        <v>244</v>
      </c>
      <c r="B245" s="2">
        <v>1</v>
      </c>
      <c r="D245" s="5">
        <v>3</v>
      </c>
      <c r="E245" s="3">
        <v>4</v>
      </c>
    </row>
    <row r="246" spans="1:5" x14ac:dyDescent="0.25">
      <c r="A246">
        <v>245</v>
      </c>
      <c r="B246" s="2">
        <v>1</v>
      </c>
      <c r="E246" s="3">
        <v>4</v>
      </c>
    </row>
    <row r="247" spans="1:5" x14ac:dyDescent="0.25">
      <c r="A247">
        <v>246</v>
      </c>
      <c r="B247" s="2">
        <v>1</v>
      </c>
      <c r="E247" s="3">
        <v>4</v>
      </c>
    </row>
    <row r="248" spans="1:5" x14ac:dyDescent="0.25">
      <c r="A248">
        <v>247</v>
      </c>
      <c r="B248" s="2">
        <v>1</v>
      </c>
      <c r="E248" s="3">
        <v>4</v>
      </c>
    </row>
    <row r="249" spans="1:5" x14ac:dyDescent="0.25">
      <c r="A249">
        <v>248</v>
      </c>
      <c r="B249" s="2">
        <v>1</v>
      </c>
      <c r="E249" s="3">
        <v>4</v>
      </c>
    </row>
    <row r="250" spans="1:5" x14ac:dyDescent="0.25">
      <c r="A250">
        <v>249</v>
      </c>
      <c r="B250" s="2">
        <v>1</v>
      </c>
      <c r="E250" s="3">
        <v>4</v>
      </c>
    </row>
    <row r="251" spans="1:5" x14ac:dyDescent="0.25">
      <c r="A251">
        <v>250</v>
      </c>
      <c r="B251" s="2">
        <v>1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C255" s="4">
        <v>2</v>
      </c>
      <c r="E255" s="3">
        <v>4</v>
      </c>
    </row>
    <row r="256" spans="1:5" x14ac:dyDescent="0.25">
      <c r="A256">
        <v>255</v>
      </c>
      <c r="B256" s="2">
        <v>1</v>
      </c>
      <c r="C256" s="4">
        <v>2</v>
      </c>
      <c r="E256" s="3">
        <v>4</v>
      </c>
    </row>
    <row r="257" spans="1:6" x14ac:dyDescent="0.25">
      <c r="A257">
        <v>256</v>
      </c>
      <c r="B257" s="2">
        <v>1</v>
      </c>
      <c r="C257" s="4">
        <v>2</v>
      </c>
      <c r="E257" s="3">
        <v>4</v>
      </c>
    </row>
    <row r="258" spans="1:6" x14ac:dyDescent="0.25">
      <c r="A258">
        <v>257</v>
      </c>
      <c r="B258" s="2">
        <v>1</v>
      </c>
      <c r="C258" s="4">
        <v>2</v>
      </c>
    </row>
    <row r="259" spans="1:6" x14ac:dyDescent="0.25">
      <c r="A259">
        <v>258</v>
      </c>
      <c r="B259" s="2">
        <v>1</v>
      </c>
      <c r="C259" s="4">
        <v>2</v>
      </c>
    </row>
    <row r="260" spans="1:6" x14ac:dyDescent="0.25">
      <c r="A260">
        <v>259</v>
      </c>
      <c r="C260" s="4">
        <v>2</v>
      </c>
      <c r="D260" s="5">
        <v>3</v>
      </c>
    </row>
    <row r="261" spans="1:6" x14ac:dyDescent="0.25">
      <c r="A261">
        <v>260</v>
      </c>
      <c r="C261" s="4">
        <v>2</v>
      </c>
      <c r="D261" s="5">
        <v>3</v>
      </c>
      <c r="F261" t="s">
        <v>22</v>
      </c>
    </row>
    <row r="262" spans="1:6" x14ac:dyDescent="0.25">
      <c r="A262">
        <v>261</v>
      </c>
    </row>
    <row r="263" spans="1:6" x14ac:dyDescent="0.25">
      <c r="A263">
        <v>262</v>
      </c>
      <c r="F263" t="s">
        <v>22</v>
      </c>
    </row>
    <row r="264" spans="1:6" x14ac:dyDescent="0.25">
      <c r="A264">
        <v>263</v>
      </c>
      <c r="D264" s="5">
        <v>3</v>
      </c>
    </row>
    <row r="265" spans="1:6" x14ac:dyDescent="0.25">
      <c r="A265">
        <v>264</v>
      </c>
      <c r="D265" s="5">
        <v>3</v>
      </c>
    </row>
    <row r="266" spans="1:6" x14ac:dyDescent="0.25">
      <c r="A266">
        <v>265</v>
      </c>
      <c r="C266" s="4">
        <v>2</v>
      </c>
      <c r="D266" s="5">
        <v>3</v>
      </c>
    </row>
    <row r="267" spans="1:6" x14ac:dyDescent="0.25">
      <c r="A267">
        <v>266</v>
      </c>
      <c r="C267" s="4">
        <v>2</v>
      </c>
      <c r="D267" s="5">
        <v>3</v>
      </c>
    </row>
    <row r="268" spans="1:6" x14ac:dyDescent="0.25">
      <c r="A268">
        <v>267</v>
      </c>
      <c r="C268" s="4">
        <v>2</v>
      </c>
      <c r="D268" s="5">
        <v>3</v>
      </c>
    </row>
    <row r="269" spans="1:6" x14ac:dyDescent="0.25">
      <c r="A269">
        <v>268</v>
      </c>
      <c r="C269" s="4">
        <v>2</v>
      </c>
      <c r="D269" s="5">
        <v>3</v>
      </c>
    </row>
    <row r="270" spans="1:6" x14ac:dyDescent="0.25">
      <c r="A270">
        <v>269</v>
      </c>
      <c r="C270" s="4">
        <v>2</v>
      </c>
      <c r="D270" s="5">
        <v>3</v>
      </c>
    </row>
    <row r="271" spans="1:6" x14ac:dyDescent="0.25">
      <c r="A271">
        <v>270</v>
      </c>
      <c r="C271" s="4">
        <v>2</v>
      </c>
      <c r="D271" s="5">
        <v>3</v>
      </c>
    </row>
    <row r="272" spans="1:6" x14ac:dyDescent="0.25">
      <c r="A272">
        <v>271</v>
      </c>
      <c r="C272" s="4">
        <v>2</v>
      </c>
      <c r="D272" s="5">
        <v>3</v>
      </c>
    </row>
    <row r="273" spans="1:5" x14ac:dyDescent="0.25">
      <c r="A273">
        <v>272</v>
      </c>
      <c r="C273" s="4">
        <v>2</v>
      </c>
      <c r="D273" s="5">
        <v>3</v>
      </c>
    </row>
    <row r="274" spans="1:5" x14ac:dyDescent="0.25">
      <c r="A274">
        <v>273</v>
      </c>
      <c r="C274" s="4">
        <v>2</v>
      </c>
      <c r="D274" s="5">
        <v>3</v>
      </c>
    </row>
    <row r="275" spans="1:5" x14ac:dyDescent="0.25">
      <c r="A275">
        <v>274</v>
      </c>
      <c r="C275" s="4">
        <v>2</v>
      </c>
      <c r="D275" s="5">
        <v>3</v>
      </c>
    </row>
    <row r="276" spans="1:5" x14ac:dyDescent="0.25">
      <c r="A276">
        <v>275</v>
      </c>
      <c r="C276" s="4">
        <v>2</v>
      </c>
      <c r="D276" s="5">
        <v>3</v>
      </c>
    </row>
    <row r="277" spans="1:5" x14ac:dyDescent="0.25">
      <c r="A277">
        <v>276</v>
      </c>
      <c r="B277" s="2">
        <v>1</v>
      </c>
      <c r="C277" s="4">
        <v>2</v>
      </c>
    </row>
    <row r="278" spans="1:5" x14ac:dyDescent="0.25">
      <c r="A278">
        <v>277</v>
      </c>
      <c r="B278" s="2">
        <v>1</v>
      </c>
    </row>
    <row r="279" spans="1:5" x14ac:dyDescent="0.25">
      <c r="A279">
        <v>278</v>
      </c>
      <c r="B279" s="2">
        <v>1</v>
      </c>
    </row>
    <row r="280" spans="1:5" x14ac:dyDescent="0.25">
      <c r="A280">
        <v>279</v>
      </c>
      <c r="B280" s="2">
        <v>1</v>
      </c>
      <c r="E280" s="3">
        <v>4</v>
      </c>
    </row>
    <row r="281" spans="1:5" x14ac:dyDescent="0.25">
      <c r="A281">
        <v>280</v>
      </c>
      <c r="B281" s="2">
        <v>1</v>
      </c>
      <c r="E281" s="3">
        <v>4</v>
      </c>
    </row>
    <row r="282" spans="1:5" x14ac:dyDescent="0.25">
      <c r="A282">
        <v>281</v>
      </c>
      <c r="B282" s="2">
        <v>1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E287" s="3">
        <v>4</v>
      </c>
    </row>
    <row r="288" spans="1:5" x14ac:dyDescent="0.25">
      <c r="A288">
        <v>287</v>
      </c>
      <c r="E288" s="3">
        <v>4</v>
      </c>
    </row>
    <row r="289" spans="1:5" x14ac:dyDescent="0.25">
      <c r="A289">
        <v>288</v>
      </c>
      <c r="D289" s="5">
        <v>3</v>
      </c>
      <c r="E289" s="3">
        <v>4</v>
      </c>
    </row>
    <row r="290" spans="1:5" x14ac:dyDescent="0.25">
      <c r="A290">
        <v>289</v>
      </c>
      <c r="C290" s="4">
        <v>2</v>
      </c>
      <c r="D290" s="5">
        <v>3</v>
      </c>
      <c r="E290" s="3">
        <v>4</v>
      </c>
    </row>
    <row r="291" spans="1:5" x14ac:dyDescent="0.25">
      <c r="A291">
        <v>290</v>
      </c>
      <c r="C291" s="4">
        <v>2</v>
      </c>
      <c r="D291" s="5">
        <v>3</v>
      </c>
    </row>
    <row r="292" spans="1:5" x14ac:dyDescent="0.25">
      <c r="A292">
        <v>291</v>
      </c>
      <c r="C292" s="4">
        <v>2</v>
      </c>
      <c r="D292" s="5">
        <v>3</v>
      </c>
    </row>
    <row r="293" spans="1:5" x14ac:dyDescent="0.25">
      <c r="A293">
        <v>292</v>
      </c>
      <c r="C293" s="4">
        <v>2</v>
      </c>
      <c r="D293" s="5">
        <v>3</v>
      </c>
    </row>
    <row r="294" spans="1:5" x14ac:dyDescent="0.25">
      <c r="A294">
        <v>293</v>
      </c>
      <c r="C294" s="4">
        <v>2</v>
      </c>
      <c r="D294" s="5">
        <v>3</v>
      </c>
    </row>
    <row r="295" spans="1:5" x14ac:dyDescent="0.25">
      <c r="A295">
        <v>294</v>
      </c>
      <c r="C295" s="4">
        <v>2</v>
      </c>
      <c r="D295" s="5">
        <v>3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</row>
    <row r="299" spans="1:5" x14ac:dyDescent="0.25">
      <c r="A299">
        <v>298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</row>
    <row r="302" spans="1:5" x14ac:dyDescent="0.25">
      <c r="A302">
        <v>301</v>
      </c>
      <c r="B302" s="2">
        <v>1</v>
      </c>
    </row>
    <row r="303" spans="1:5" x14ac:dyDescent="0.25">
      <c r="A303">
        <v>302</v>
      </c>
      <c r="B303" s="2">
        <v>1</v>
      </c>
      <c r="E303" s="3">
        <v>4</v>
      </c>
    </row>
    <row r="304" spans="1:5" x14ac:dyDescent="0.25">
      <c r="A304">
        <v>303</v>
      </c>
      <c r="B304" s="2">
        <v>1</v>
      </c>
      <c r="E304" s="3">
        <v>4</v>
      </c>
    </row>
    <row r="305" spans="1:5" x14ac:dyDescent="0.25">
      <c r="A305">
        <v>304</v>
      </c>
      <c r="B305" s="2">
        <v>1</v>
      </c>
      <c r="E305" s="3">
        <v>4</v>
      </c>
    </row>
    <row r="306" spans="1:5" x14ac:dyDescent="0.25">
      <c r="A306">
        <v>305</v>
      </c>
      <c r="B306" s="2">
        <v>1</v>
      </c>
      <c r="E306" s="3">
        <v>4</v>
      </c>
    </row>
    <row r="307" spans="1:5" x14ac:dyDescent="0.25">
      <c r="A307">
        <v>306</v>
      </c>
      <c r="B307" s="2">
        <v>1</v>
      </c>
      <c r="E307" s="3">
        <v>4</v>
      </c>
    </row>
    <row r="308" spans="1:5" x14ac:dyDescent="0.25">
      <c r="A308">
        <v>307</v>
      </c>
      <c r="B308" s="2">
        <v>1</v>
      </c>
      <c r="E308" s="3">
        <v>4</v>
      </c>
    </row>
    <row r="309" spans="1:5" x14ac:dyDescent="0.25">
      <c r="A309">
        <v>308</v>
      </c>
      <c r="E309" s="3">
        <v>4</v>
      </c>
    </row>
    <row r="310" spans="1:5" x14ac:dyDescent="0.25">
      <c r="A310">
        <v>309</v>
      </c>
      <c r="D310" s="5">
        <v>3</v>
      </c>
      <c r="E310" s="3">
        <v>4</v>
      </c>
    </row>
    <row r="311" spans="1:5" x14ac:dyDescent="0.25">
      <c r="A311">
        <v>310</v>
      </c>
      <c r="D311" s="5">
        <v>3</v>
      </c>
      <c r="E311" s="3">
        <v>4</v>
      </c>
    </row>
    <row r="312" spans="1:5" x14ac:dyDescent="0.25">
      <c r="A312">
        <v>311</v>
      </c>
      <c r="C312" s="4">
        <v>2</v>
      </c>
      <c r="D312" s="5">
        <v>3</v>
      </c>
    </row>
    <row r="313" spans="1:5" x14ac:dyDescent="0.25">
      <c r="A313">
        <v>312</v>
      </c>
      <c r="C313" s="4">
        <v>2</v>
      </c>
      <c r="D313" s="5">
        <v>3</v>
      </c>
    </row>
    <row r="314" spans="1:5" x14ac:dyDescent="0.25">
      <c r="A314">
        <v>313</v>
      </c>
      <c r="C314" s="4">
        <v>2</v>
      </c>
      <c r="D314" s="5">
        <v>3</v>
      </c>
    </row>
    <row r="315" spans="1:5" x14ac:dyDescent="0.25">
      <c r="A315">
        <v>314</v>
      </c>
      <c r="C315" s="4">
        <v>2</v>
      </c>
      <c r="D315" s="5">
        <v>3</v>
      </c>
    </row>
    <row r="316" spans="1:5" x14ac:dyDescent="0.25">
      <c r="A316">
        <v>315</v>
      </c>
      <c r="C316" s="4">
        <v>2</v>
      </c>
      <c r="D316" s="5">
        <v>3</v>
      </c>
    </row>
    <row r="317" spans="1:5" x14ac:dyDescent="0.25">
      <c r="A317">
        <v>316</v>
      </c>
      <c r="C317" s="4">
        <v>2</v>
      </c>
      <c r="D317" s="5">
        <v>3</v>
      </c>
    </row>
    <row r="318" spans="1:5" x14ac:dyDescent="0.25">
      <c r="A318">
        <v>317</v>
      </c>
      <c r="C318" s="4">
        <v>2</v>
      </c>
    </row>
    <row r="319" spans="1:5" x14ac:dyDescent="0.25">
      <c r="A319">
        <v>318</v>
      </c>
      <c r="C319" s="4">
        <v>2</v>
      </c>
    </row>
    <row r="320" spans="1:5" x14ac:dyDescent="0.25">
      <c r="A320">
        <v>319</v>
      </c>
      <c r="C320" s="4">
        <v>2</v>
      </c>
    </row>
    <row r="321" spans="1:5" x14ac:dyDescent="0.25">
      <c r="A321">
        <v>320</v>
      </c>
      <c r="B321" s="2">
        <v>1</v>
      </c>
    </row>
    <row r="322" spans="1:5" x14ac:dyDescent="0.25">
      <c r="A322">
        <v>321</v>
      </c>
      <c r="B322" s="2">
        <v>1</v>
      </c>
    </row>
    <row r="323" spans="1:5" x14ac:dyDescent="0.25">
      <c r="A323">
        <v>322</v>
      </c>
      <c r="B323" s="2">
        <v>1</v>
      </c>
    </row>
    <row r="324" spans="1:5" x14ac:dyDescent="0.25">
      <c r="A324">
        <v>323</v>
      </c>
      <c r="B324" s="2">
        <v>1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D328" s="5">
        <v>3</v>
      </c>
      <c r="E328" s="3">
        <v>4</v>
      </c>
    </row>
    <row r="329" spans="1:5" x14ac:dyDescent="0.25">
      <c r="A329">
        <v>328</v>
      </c>
      <c r="D329" s="5">
        <v>3</v>
      </c>
      <c r="E329" s="3">
        <v>4</v>
      </c>
    </row>
    <row r="330" spans="1:5" x14ac:dyDescent="0.25">
      <c r="A330">
        <v>329</v>
      </c>
      <c r="D330" s="5">
        <v>3</v>
      </c>
      <c r="E330" s="3">
        <v>4</v>
      </c>
    </row>
    <row r="331" spans="1:5" x14ac:dyDescent="0.25">
      <c r="A331">
        <v>330</v>
      </c>
      <c r="D331" s="5">
        <v>3</v>
      </c>
      <c r="E331" s="3">
        <v>4</v>
      </c>
    </row>
    <row r="332" spans="1:5" x14ac:dyDescent="0.25">
      <c r="A332">
        <v>331</v>
      </c>
      <c r="D332" s="5">
        <v>3</v>
      </c>
      <c r="E332" s="3">
        <v>4</v>
      </c>
    </row>
    <row r="333" spans="1:5" x14ac:dyDescent="0.25">
      <c r="A333">
        <v>332</v>
      </c>
      <c r="D333" s="5">
        <v>3</v>
      </c>
      <c r="E333" s="3">
        <v>4</v>
      </c>
    </row>
    <row r="334" spans="1:5" x14ac:dyDescent="0.25">
      <c r="A334">
        <v>333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5" x14ac:dyDescent="0.25">
      <c r="A337">
        <v>336</v>
      </c>
      <c r="C337" s="4">
        <v>2</v>
      </c>
    </row>
    <row r="338" spans="1:5" x14ac:dyDescent="0.25">
      <c r="A338">
        <v>337</v>
      </c>
      <c r="C338" s="4">
        <v>2</v>
      </c>
    </row>
    <row r="339" spans="1:5" x14ac:dyDescent="0.25">
      <c r="A339">
        <v>338</v>
      </c>
      <c r="C339" s="4">
        <v>2</v>
      </c>
    </row>
    <row r="340" spans="1:5" x14ac:dyDescent="0.25">
      <c r="A340">
        <v>339</v>
      </c>
      <c r="C340" s="4">
        <v>2</v>
      </c>
    </row>
    <row r="341" spans="1:5" x14ac:dyDescent="0.25">
      <c r="A341">
        <v>340</v>
      </c>
      <c r="B341" s="2">
        <v>1</v>
      </c>
      <c r="C341" s="4">
        <v>2</v>
      </c>
    </row>
    <row r="342" spans="1:5" x14ac:dyDescent="0.25">
      <c r="A342">
        <v>341</v>
      </c>
      <c r="B342" s="2">
        <v>1</v>
      </c>
      <c r="C342" s="4">
        <v>2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D348" s="5">
        <v>3</v>
      </c>
      <c r="E348" s="3">
        <v>4</v>
      </c>
    </row>
    <row r="349" spans="1:5" x14ac:dyDescent="0.25">
      <c r="A349">
        <v>348</v>
      </c>
      <c r="D349" s="5">
        <v>3</v>
      </c>
      <c r="E349" s="3">
        <v>4</v>
      </c>
    </row>
    <row r="350" spans="1:5" x14ac:dyDescent="0.25">
      <c r="A350">
        <v>349</v>
      </c>
      <c r="D350" s="5">
        <v>3</v>
      </c>
      <c r="E350" s="3">
        <v>4</v>
      </c>
    </row>
    <row r="351" spans="1:5" x14ac:dyDescent="0.25">
      <c r="A351">
        <v>350</v>
      </c>
      <c r="D351" s="5">
        <v>3</v>
      </c>
      <c r="E351" s="3">
        <v>4</v>
      </c>
    </row>
    <row r="352" spans="1:5" x14ac:dyDescent="0.25">
      <c r="A352">
        <v>351</v>
      </c>
      <c r="D352" s="5">
        <v>3</v>
      </c>
      <c r="E352" s="3">
        <v>4</v>
      </c>
    </row>
    <row r="353" spans="1:5" x14ac:dyDescent="0.25">
      <c r="A353">
        <v>352</v>
      </c>
      <c r="D353" s="5">
        <v>3</v>
      </c>
      <c r="E353" s="3">
        <v>4</v>
      </c>
    </row>
    <row r="354" spans="1:5" x14ac:dyDescent="0.25">
      <c r="A354">
        <v>353</v>
      </c>
      <c r="D354" s="5">
        <v>3</v>
      </c>
    </row>
    <row r="355" spans="1:5" x14ac:dyDescent="0.25">
      <c r="A355">
        <v>354</v>
      </c>
      <c r="C355" s="4">
        <v>2</v>
      </c>
    </row>
    <row r="356" spans="1:5" x14ac:dyDescent="0.25">
      <c r="A356">
        <v>355</v>
      </c>
      <c r="C356" s="4">
        <v>2</v>
      </c>
    </row>
    <row r="357" spans="1:5" x14ac:dyDescent="0.25">
      <c r="A357">
        <v>356</v>
      </c>
      <c r="C357" s="4">
        <v>2</v>
      </c>
    </row>
    <row r="358" spans="1:5" x14ac:dyDescent="0.25">
      <c r="A358">
        <v>357</v>
      </c>
      <c r="B358" s="2">
        <v>1</v>
      </c>
      <c r="C358" s="4">
        <v>2</v>
      </c>
    </row>
    <row r="359" spans="1:5" x14ac:dyDescent="0.25">
      <c r="A359">
        <v>358</v>
      </c>
      <c r="B359" s="2">
        <v>1</v>
      </c>
      <c r="C359" s="4">
        <v>2</v>
      </c>
    </row>
    <row r="360" spans="1:5" x14ac:dyDescent="0.25">
      <c r="A360">
        <v>359</v>
      </c>
      <c r="B360" s="2">
        <v>1</v>
      </c>
      <c r="C360" s="4">
        <v>2</v>
      </c>
    </row>
    <row r="361" spans="1:5" x14ac:dyDescent="0.25">
      <c r="A361">
        <v>360</v>
      </c>
      <c r="B361" s="2">
        <v>1</v>
      </c>
      <c r="C361" s="4">
        <v>2</v>
      </c>
    </row>
    <row r="362" spans="1:5" x14ac:dyDescent="0.25">
      <c r="A362">
        <v>361</v>
      </c>
      <c r="B362" s="2">
        <v>1</v>
      </c>
      <c r="C362" s="4">
        <v>2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D366" s="5">
        <v>3</v>
      </c>
      <c r="E366" s="3">
        <v>4</v>
      </c>
    </row>
    <row r="367" spans="1:5" x14ac:dyDescent="0.25">
      <c r="A367">
        <v>366</v>
      </c>
      <c r="D367" s="5">
        <v>3</v>
      </c>
      <c r="E367" s="3">
        <v>4</v>
      </c>
    </row>
    <row r="368" spans="1:5" x14ac:dyDescent="0.25">
      <c r="A368">
        <v>367</v>
      </c>
      <c r="D368" s="5">
        <v>3</v>
      </c>
      <c r="E368" s="3">
        <v>4</v>
      </c>
    </row>
    <row r="369" spans="1:5" x14ac:dyDescent="0.25">
      <c r="A369">
        <v>368</v>
      </c>
      <c r="D369" s="5">
        <v>3</v>
      </c>
      <c r="E369" s="3">
        <v>4</v>
      </c>
    </row>
    <row r="370" spans="1:5" x14ac:dyDescent="0.25">
      <c r="A370">
        <v>369</v>
      </c>
      <c r="D370" s="5">
        <v>3</v>
      </c>
      <c r="E370" s="3">
        <v>4</v>
      </c>
    </row>
    <row r="371" spans="1:5" x14ac:dyDescent="0.25">
      <c r="A371">
        <v>370</v>
      </c>
      <c r="D371" s="5">
        <v>3</v>
      </c>
      <c r="E371" s="3">
        <v>4</v>
      </c>
    </row>
    <row r="372" spans="1:5" x14ac:dyDescent="0.25">
      <c r="A372">
        <v>371</v>
      </c>
      <c r="D372" s="5">
        <v>3</v>
      </c>
      <c r="E372" s="3">
        <v>4</v>
      </c>
    </row>
    <row r="373" spans="1:5" x14ac:dyDescent="0.25">
      <c r="A373">
        <v>372</v>
      </c>
      <c r="C373" s="4">
        <v>2</v>
      </c>
      <c r="D373" s="5">
        <v>3</v>
      </c>
    </row>
    <row r="374" spans="1:5" x14ac:dyDescent="0.25">
      <c r="A374">
        <v>373</v>
      </c>
      <c r="C374" s="4">
        <v>2</v>
      </c>
    </row>
    <row r="375" spans="1:5" x14ac:dyDescent="0.25">
      <c r="A375">
        <v>374</v>
      </c>
      <c r="C375" s="4">
        <v>2</v>
      </c>
    </row>
    <row r="376" spans="1:5" x14ac:dyDescent="0.25">
      <c r="A376">
        <v>375</v>
      </c>
      <c r="C376" s="4">
        <v>2</v>
      </c>
    </row>
    <row r="377" spans="1:5" x14ac:dyDescent="0.25">
      <c r="A377">
        <v>376</v>
      </c>
      <c r="C377" s="4">
        <v>2</v>
      </c>
    </row>
    <row r="378" spans="1:5" x14ac:dyDescent="0.25">
      <c r="A378">
        <v>377</v>
      </c>
      <c r="B378" s="2">
        <v>1</v>
      </c>
      <c r="C378" s="4">
        <v>2</v>
      </c>
    </row>
    <row r="379" spans="1:5" x14ac:dyDescent="0.25">
      <c r="A379">
        <v>378</v>
      </c>
      <c r="B379" s="2">
        <v>1</v>
      </c>
      <c r="C379" s="4">
        <v>2</v>
      </c>
    </row>
    <row r="380" spans="1:5" x14ac:dyDescent="0.25">
      <c r="A380">
        <v>379</v>
      </c>
      <c r="B380" s="2">
        <v>1</v>
      </c>
      <c r="C380" s="4">
        <v>2</v>
      </c>
    </row>
    <row r="381" spans="1:5" x14ac:dyDescent="0.25">
      <c r="A381">
        <v>380</v>
      </c>
      <c r="B381" s="2">
        <v>1</v>
      </c>
    </row>
    <row r="382" spans="1:5" x14ac:dyDescent="0.25">
      <c r="A382">
        <v>381</v>
      </c>
      <c r="B382" s="2">
        <v>1</v>
      </c>
    </row>
    <row r="383" spans="1:5" x14ac:dyDescent="0.25">
      <c r="A383">
        <v>382</v>
      </c>
      <c r="B383" s="2">
        <v>1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D386" s="5">
        <v>3</v>
      </c>
      <c r="E386" s="3">
        <v>4</v>
      </c>
    </row>
    <row r="387" spans="1:5" x14ac:dyDescent="0.25">
      <c r="A387">
        <v>386</v>
      </c>
      <c r="D387" s="5">
        <v>3</v>
      </c>
      <c r="E387" s="3">
        <v>4</v>
      </c>
    </row>
    <row r="388" spans="1:5" x14ac:dyDescent="0.25">
      <c r="A388">
        <v>387</v>
      </c>
      <c r="D388" s="5">
        <v>3</v>
      </c>
      <c r="E388" s="3">
        <v>4</v>
      </c>
    </row>
    <row r="389" spans="1:5" x14ac:dyDescent="0.25">
      <c r="A389">
        <v>388</v>
      </c>
      <c r="D389" s="5">
        <v>3</v>
      </c>
      <c r="E389" s="3">
        <v>4</v>
      </c>
    </row>
    <row r="390" spans="1:5" x14ac:dyDescent="0.25">
      <c r="A390">
        <v>389</v>
      </c>
      <c r="D390" s="5">
        <v>3</v>
      </c>
      <c r="E390" s="3">
        <v>4</v>
      </c>
    </row>
    <row r="391" spans="1:5" x14ac:dyDescent="0.25">
      <c r="A391">
        <v>390</v>
      </c>
      <c r="D391" s="5">
        <v>3</v>
      </c>
      <c r="E391" s="3">
        <v>4</v>
      </c>
    </row>
    <row r="392" spans="1:5" x14ac:dyDescent="0.25">
      <c r="A392">
        <v>391</v>
      </c>
      <c r="D392" s="5">
        <v>3</v>
      </c>
      <c r="E392" s="3">
        <v>4</v>
      </c>
    </row>
    <row r="393" spans="1:5" x14ac:dyDescent="0.25">
      <c r="A393">
        <v>392</v>
      </c>
      <c r="C393" s="4">
        <v>2</v>
      </c>
      <c r="D393" s="5">
        <v>3</v>
      </c>
      <c r="E393" s="3">
        <v>4</v>
      </c>
    </row>
    <row r="394" spans="1:5" x14ac:dyDescent="0.25">
      <c r="A394">
        <v>393</v>
      </c>
      <c r="C394" s="4">
        <v>2</v>
      </c>
    </row>
    <row r="395" spans="1:5" x14ac:dyDescent="0.25">
      <c r="A395">
        <v>394</v>
      </c>
      <c r="C395" s="4">
        <v>2</v>
      </c>
    </row>
    <row r="396" spans="1:5" x14ac:dyDescent="0.25">
      <c r="A396">
        <v>395</v>
      </c>
      <c r="C396" s="4">
        <v>2</v>
      </c>
    </row>
    <row r="397" spans="1:5" x14ac:dyDescent="0.25">
      <c r="A397">
        <v>396</v>
      </c>
      <c r="C397" s="4">
        <v>2</v>
      </c>
    </row>
    <row r="398" spans="1:5" x14ac:dyDescent="0.25">
      <c r="A398">
        <v>397</v>
      </c>
      <c r="B398" s="2">
        <v>1</v>
      </c>
      <c r="C398" s="4">
        <v>2</v>
      </c>
    </row>
    <row r="399" spans="1:5" x14ac:dyDescent="0.25">
      <c r="A399">
        <v>398</v>
      </c>
      <c r="B399" s="2">
        <v>1</v>
      </c>
      <c r="C399" s="4">
        <v>2</v>
      </c>
    </row>
    <row r="400" spans="1:5" x14ac:dyDescent="0.25">
      <c r="A400">
        <v>399</v>
      </c>
      <c r="B400" s="2">
        <v>1</v>
      </c>
      <c r="C400" s="4">
        <v>2</v>
      </c>
    </row>
    <row r="401" spans="1:5" x14ac:dyDescent="0.25">
      <c r="A401">
        <v>400</v>
      </c>
      <c r="B401" s="2">
        <v>1</v>
      </c>
    </row>
    <row r="402" spans="1:5" x14ac:dyDescent="0.25">
      <c r="A402">
        <v>401</v>
      </c>
      <c r="B402" s="2">
        <v>1</v>
      </c>
    </row>
    <row r="403" spans="1:5" x14ac:dyDescent="0.25">
      <c r="A403">
        <v>402</v>
      </c>
      <c r="B403" s="2">
        <v>1</v>
      </c>
    </row>
    <row r="404" spans="1:5" x14ac:dyDescent="0.25">
      <c r="A404">
        <v>403</v>
      </c>
      <c r="B404" s="2">
        <v>1</v>
      </c>
    </row>
    <row r="405" spans="1:5" x14ac:dyDescent="0.25">
      <c r="A405">
        <v>404</v>
      </c>
      <c r="B405" s="2">
        <v>1</v>
      </c>
      <c r="E405" s="3">
        <v>4</v>
      </c>
    </row>
    <row r="406" spans="1:5" x14ac:dyDescent="0.25">
      <c r="A406">
        <v>405</v>
      </c>
      <c r="D406" s="5">
        <v>3</v>
      </c>
      <c r="E406" s="3">
        <v>4</v>
      </c>
    </row>
    <row r="407" spans="1:5" x14ac:dyDescent="0.25">
      <c r="A407">
        <v>406</v>
      </c>
      <c r="D407" s="5">
        <v>3</v>
      </c>
      <c r="E407" s="3">
        <v>4</v>
      </c>
    </row>
    <row r="408" spans="1:5" x14ac:dyDescent="0.25">
      <c r="A408">
        <v>407</v>
      </c>
      <c r="D408" s="5">
        <v>3</v>
      </c>
      <c r="E408" s="3">
        <v>4</v>
      </c>
    </row>
    <row r="409" spans="1:5" x14ac:dyDescent="0.25">
      <c r="A409">
        <v>408</v>
      </c>
      <c r="D409" s="5">
        <v>3</v>
      </c>
      <c r="E409" s="3">
        <v>4</v>
      </c>
    </row>
    <row r="410" spans="1:5" x14ac:dyDescent="0.25">
      <c r="A410">
        <v>409</v>
      </c>
      <c r="D410" s="5">
        <v>3</v>
      </c>
      <c r="E410" s="3">
        <v>4</v>
      </c>
    </row>
    <row r="411" spans="1:5" x14ac:dyDescent="0.25">
      <c r="A411">
        <v>410</v>
      </c>
      <c r="C411" s="4">
        <v>2</v>
      </c>
      <c r="D411" s="5">
        <v>3</v>
      </c>
      <c r="E411" s="3">
        <v>4</v>
      </c>
    </row>
    <row r="412" spans="1:5" x14ac:dyDescent="0.25">
      <c r="A412">
        <v>411</v>
      </c>
      <c r="C412" s="4">
        <v>2</v>
      </c>
      <c r="D412" s="5">
        <v>3</v>
      </c>
      <c r="E412" s="3">
        <v>4</v>
      </c>
    </row>
    <row r="413" spans="1:5" x14ac:dyDescent="0.25">
      <c r="A413">
        <v>412</v>
      </c>
      <c r="C413" s="4">
        <v>2</v>
      </c>
      <c r="D413" s="5">
        <v>3</v>
      </c>
    </row>
    <row r="414" spans="1:5" x14ac:dyDescent="0.25">
      <c r="A414">
        <v>413</v>
      </c>
      <c r="C414" s="4">
        <v>2</v>
      </c>
      <c r="D414" s="5">
        <v>3</v>
      </c>
    </row>
    <row r="415" spans="1:5" x14ac:dyDescent="0.25">
      <c r="A415">
        <v>414</v>
      </c>
      <c r="C415" s="4">
        <v>2</v>
      </c>
      <c r="D415" s="5">
        <v>3</v>
      </c>
    </row>
    <row r="416" spans="1:5" x14ac:dyDescent="0.25">
      <c r="A416">
        <v>415</v>
      </c>
      <c r="C416" s="4">
        <v>2</v>
      </c>
    </row>
    <row r="417" spans="1:5" x14ac:dyDescent="0.25">
      <c r="A417">
        <v>416</v>
      </c>
      <c r="C417" s="4">
        <v>2</v>
      </c>
    </row>
    <row r="418" spans="1:5" x14ac:dyDescent="0.25">
      <c r="A418">
        <v>417</v>
      </c>
      <c r="C418" s="4">
        <v>2</v>
      </c>
    </row>
    <row r="419" spans="1:5" x14ac:dyDescent="0.25">
      <c r="A419">
        <v>418</v>
      </c>
      <c r="B419" s="2">
        <v>1</v>
      </c>
      <c r="C419" s="4">
        <v>2</v>
      </c>
    </row>
    <row r="420" spans="1:5" x14ac:dyDescent="0.25">
      <c r="A420">
        <v>419</v>
      </c>
      <c r="B420" s="2">
        <v>1</v>
      </c>
    </row>
    <row r="421" spans="1:5" x14ac:dyDescent="0.25">
      <c r="A421">
        <v>420</v>
      </c>
      <c r="B421" s="2">
        <v>1</v>
      </c>
    </row>
    <row r="422" spans="1:5" x14ac:dyDescent="0.25">
      <c r="A422">
        <v>421</v>
      </c>
      <c r="B422" s="2">
        <v>1</v>
      </c>
    </row>
    <row r="423" spans="1:5" x14ac:dyDescent="0.25">
      <c r="A423">
        <v>422</v>
      </c>
      <c r="B423" s="2">
        <v>1</v>
      </c>
    </row>
    <row r="424" spans="1:5" x14ac:dyDescent="0.25">
      <c r="A424">
        <v>423</v>
      </c>
      <c r="B424" s="2">
        <v>1</v>
      </c>
    </row>
    <row r="425" spans="1:5" x14ac:dyDescent="0.25">
      <c r="A425">
        <v>424</v>
      </c>
      <c r="B425" s="2">
        <v>1</v>
      </c>
      <c r="E425" s="3">
        <v>4</v>
      </c>
    </row>
    <row r="426" spans="1:5" x14ac:dyDescent="0.25">
      <c r="A426">
        <v>425</v>
      </c>
      <c r="B426" s="2">
        <v>1</v>
      </c>
      <c r="E426" s="3">
        <v>4</v>
      </c>
    </row>
    <row r="427" spans="1:5" x14ac:dyDescent="0.25">
      <c r="A427">
        <v>426</v>
      </c>
      <c r="D427" s="5">
        <v>3</v>
      </c>
      <c r="E427" s="3">
        <v>4</v>
      </c>
    </row>
    <row r="428" spans="1:5" x14ac:dyDescent="0.25">
      <c r="A428">
        <v>427</v>
      </c>
      <c r="D428" s="5">
        <v>3</v>
      </c>
      <c r="E428" s="3">
        <v>4</v>
      </c>
    </row>
    <row r="429" spans="1:5" x14ac:dyDescent="0.25">
      <c r="A429">
        <v>428</v>
      </c>
      <c r="D429" s="5">
        <v>3</v>
      </c>
      <c r="E429" s="3">
        <v>4</v>
      </c>
    </row>
    <row r="430" spans="1:5" x14ac:dyDescent="0.25">
      <c r="A430">
        <v>429</v>
      </c>
      <c r="D430" s="5">
        <v>3</v>
      </c>
      <c r="E430" s="3">
        <v>4</v>
      </c>
    </row>
    <row r="431" spans="1:5" x14ac:dyDescent="0.25">
      <c r="A431">
        <v>430</v>
      </c>
      <c r="C431" s="4">
        <v>2</v>
      </c>
      <c r="D431" s="5">
        <v>3</v>
      </c>
      <c r="E431" s="3">
        <v>4</v>
      </c>
    </row>
    <row r="432" spans="1:5" x14ac:dyDescent="0.25">
      <c r="A432">
        <v>431</v>
      </c>
      <c r="C432" s="4">
        <v>2</v>
      </c>
      <c r="D432" s="5">
        <v>3</v>
      </c>
      <c r="E432" s="3">
        <v>4</v>
      </c>
    </row>
    <row r="433" spans="1:6" x14ac:dyDescent="0.25">
      <c r="A433">
        <v>432</v>
      </c>
      <c r="C433" s="4">
        <v>2</v>
      </c>
      <c r="D433" s="5">
        <v>3</v>
      </c>
    </row>
    <row r="434" spans="1:6" x14ac:dyDescent="0.25">
      <c r="A434">
        <v>433</v>
      </c>
      <c r="C434" s="4">
        <v>2</v>
      </c>
      <c r="D434" s="5">
        <v>3</v>
      </c>
    </row>
    <row r="435" spans="1:6" x14ac:dyDescent="0.25">
      <c r="A435">
        <v>434</v>
      </c>
      <c r="C435" s="4">
        <v>2</v>
      </c>
      <c r="D435" s="5">
        <v>3</v>
      </c>
    </row>
    <row r="436" spans="1:6" x14ac:dyDescent="0.25">
      <c r="A436">
        <v>435</v>
      </c>
      <c r="C436" s="4">
        <v>2</v>
      </c>
      <c r="D436" s="5">
        <v>3</v>
      </c>
    </row>
    <row r="437" spans="1:6" x14ac:dyDescent="0.25">
      <c r="A437">
        <v>436</v>
      </c>
      <c r="C437" s="4">
        <v>2</v>
      </c>
    </row>
    <row r="438" spans="1:6" x14ac:dyDescent="0.25">
      <c r="A438">
        <v>437</v>
      </c>
      <c r="B438" s="2">
        <v>1</v>
      </c>
      <c r="C438" s="4">
        <v>2</v>
      </c>
    </row>
    <row r="439" spans="1:6" x14ac:dyDescent="0.25">
      <c r="A439">
        <v>438</v>
      </c>
      <c r="B439" s="2">
        <v>1</v>
      </c>
      <c r="C439" s="4">
        <v>2</v>
      </c>
    </row>
    <row r="440" spans="1:6" x14ac:dyDescent="0.25">
      <c r="A440">
        <v>439</v>
      </c>
      <c r="B440" s="2">
        <v>1</v>
      </c>
      <c r="C440" s="4">
        <v>2</v>
      </c>
    </row>
    <row r="441" spans="1:6" x14ac:dyDescent="0.25">
      <c r="A441">
        <v>440</v>
      </c>
      <c r="B441" s="2">
        <v>1</v>
      </c>
      <c r="C441" s="4">
        <v>2</v>
      </c>
    </row>
    <row r="442" spans="1:6" x14ac:dyDescent="0.25">
      <c r="A442">
        <v>441</v>
      </c>
      <c r="B442" s="2">
        <v>1</v>
      </c>
    </row>
    <row r="443" spans="1:6" x14ac:dyDescent="0.25">
      <c r="A443">
        <v>442</v>
      </c>
      <c r="B443" s="2">
        <v>1</v>
      </c>
      <c r="F443" t="s">
        <v>22</v>
      </c>
    </row>
    <row r="444" spans="1:6" x14ac:dyDescent="0.25">
      <c r="A444">
        <v>443</v>
      </c>
    </row>
    <row r="445" spans="1:6" x14ac:dyDescent="0.25">
      <c r="A445">
        <v>444</v>
      </c>
      <c r="F445" t="s">
        <v>22</v>
      </c>
    </row>
    <row r="446" spans="1:6" x14ac:dyDescent="0.25">
      <c r="A446">
        <v>445</v>
      </c>
      <c r="C446" s="4">
        <v>2</v>
      </c>
    </row>
    <row r="447" spans="1:6" x14ac:dyDescent="0.25">
      <c r="A447">
        <v>446</v>
      </c>
      <c r="C447" s="4">
        <v>2</v>
      </c>
    </row>
    <row r="448" spans="1:6" x14ac:dyDescent="0.25">
      <c r="A448">
        <v>447</v>
      </c>
      <c r="C448" s="4">
        <v>2</v>
      </c>
    </row>
    <row r="449" spans="1:5" x14ac:dyDescent="0.25">
      <c r="A449">
        <v>448</v>
      </c>
      <c r="C449" s="4">
        <v>2</v>
      </c>
    </row>
    <row r="450" spans="1:5" x14ac:dyDescent="0.25">
      <c r="A450">
        <v>449</v>
      </c>
      <c r="C450" s="4">
        <v>2</v>
      </c>
    </row>
    <row r="451" spans="1:5" x14ac:dyDescent="0.25">
      <c r="A451">
        <v>450</v>
      </c>
      <c r="C451" s="4">
        <v>2</v>
      </c>
    </row>
    <row r="452" spans="1:5" x14ac:dyDescent="0.25">
      <c r="A452">
        <v>451</v>
      </c>
      <c r="B452" s="2">
        <v>1</v>
      </c>
      <c r="C452" s="4">
        <v>2</v>
      </c>
    </row>
    <row r="453" spans="1:5" x14ac:dyDescent="0.25">
      <c r="A453">
        <v>452</v>
      </c>
      <c r="B453" s="2">
        <v>1</v>
      </c>
      <c r="C453" s="4">
        <v>2</v>
      </c>
    </row>
    <row r="454" spans="1:5" x14ac:dyDescent="0.25">
      <c r="A454">
        <v>453</v>
      </c>
      <c r="B454" s="2">
        <v>1</v>
      </c>
      <c r="C454" s="4">
        <v>2</v>
      </c>
    </row>
    <row r="455" spans="1:5" x14ac:dyDescent="0.25">
      <c r="A455">
        <v>454</v>
      </c>
      <c r="B455" s="2">
        <v>1</v>
      </c>
      <c r="C455" s="4">
        <v>2</v>
      </c>
    </row>
    <row r="456" spans="1:5" x14ac:dyDescent="0.25">
      <c r="A456">
        <v>455</v>
      </c>
      <c r="B456" s="2">
        <v>1</v>
      </c>
      <c r="C456" s="4">
        <v>2</v>
      </c>
    </row>
    <row r="457" spans="1:5" x14ac:dyDescent="0.25">
      <c r="A457">
        <v>456</v>
      </c>
      <c r="B457" s="2">
        <v>1</v>
      </c>
    </row>
    <row r="458" spans="1:5" x14ac:dyDescent="0.25">
      <c r="A458">
        <v>457</v>
      </c>
      <c r="B458" s="2">
        <v>1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D460" s="5">
        <v>3</v>
      </c>
      <c r="E460" s="3">
        <v>4</v>
      </c>
    </row>
    <row r="461" spans="1:5" x14ac:dyDescent="0.25">
      <c r="A461">
        <v>460</v>
      </c>
      <c r="B461" s="2">
        <v>1</v>
      </c>
      <c r="D461" s="5">
        <v>3</v>
      </c>
      <c r="E461" s="3">
        <v>4</v>
      </c>
    </row>
    <row r="462" spans="1:5" x14ac:dyDescent="0.25">
      <c r="A462">
        <v>461</v>
      </c>
      <c r="D462" s="5">
        <v>3</v>
      </c>
      <c r="E462" s="3">
        <v>4</v>
      </c>
    </row>
    <row r="463" spans="1:5" x14ac:dyDescent="0.25">
      <c r="A463">
        <v>462</v>
      </c>
      <c r="D463" s="5">
        <v>3</v>
      </c>
      <c r="E463" s="3">
        <v>4</v>
      </c>
    </row>
    <row r="464" spans="1:5" x14ac:dyDescent="0.25">
      <c r="A464">
        <v>463</v>
      </c>
      <c r="D464" s="5">
        <v>3</v>
      </c>
      <c r="E464" s="3">
        <v>4</v>
      </c>
    </row>
    <row r="465" spans="1:5" x14ac:dyDescent="0.25">
      <c r="A465">
        <v>464</v>
      </c>
      <c r="D465" s="5">
        <v>3</v>
      </c>
      <c r="E465" s="3">
        <v>4</v>
      </c>
    </row>
    <row r="466" spans="1:5" x14ac:dyDescent="0.25">
      <c r="A466">
        <v>465</v>
      </c>
      <c r="D466" s="5">
        <v>3</v>
      </c>
      <c r="E466" s="3">
        <v>4</v>
      </c>
    </row>
    <row r="467" spans="1:5" x14ac:dyDescent="0.25">
      <c r="A467">
        <v>466</v>
      </c>
      <c r="D467" s="5">
        <v>3</v>
      </c>
      <c r="E467" s="3">
        <v>4</v>
      </c>
    </row>
    <row r="468" spans="1:5" x14ac:dyDescent="0.25">
      <c r="A468">
        <v>467</v>
      </c>
      <c r="C468" s="4">
        <v>2</v>
      </c>
      <c r="D468" s="5">
        <v>3</v>
      </c>
      <c r="E468" s="3">
        <v>4</v>
      </c>
    </row>
    <row r="469" spans="1:5" x14ac:dyDescent="0.25">
      <c r="A469">
        <v>468</v>
      </c>
      <c r="C469" s="4">
        <v>2</v>
      </c>
      <c r="D469" s="5">
        <v>3</v>
      </c>
    </row>
    <row r="470" spans="1:5" x14ac:dyDescent="0.25">
      <c r="A470">
        <v>469</v>
      </c>
      <c r="C470" s="4">
        <v>2</v>
      </c>
      <c r="D470" s="5">
        <v>3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C472" s="4">
        <v>2</v>
      </c>
    </row>
    <row r="473" spans="1:5" x14ac:dyDescent="0.25">
      <c r="A473">
        <v>472</v>
      </c>
      <c r="C473" s="4">
        <v>2</v>
      </c>
    </row>
    <row r="474" spans="1:5" x14ac:dyDescent="0.25">
      <c r="A474">
        <v>473</v>
      </c>
      <c r="B474" s="2">
        <v>1</v>
      </c>
      <c r="C474" s="4">
        <v>2</v>
      </c>
    </row>
    <row r="475" spans="1:5" x14ac:dyDescent="0.25">
      <c r="A475">
        <v>474</v>
      </c>
      <c r="B475" s="2">
        <v>1</v>
      </c>
      <c r="C475" s="4">
        <v>2</v>
      </c>
    </row>
    <row r="476" spans="1:5" x14ac:dyDescent="0.25">
      <c r="A476">
        <v>475</v>
      </c>
      <c r="B476" s="2">
        <v>1</v>
      </c>
      <c r="C476" s="4">
        <v>2</v>
      </c>
    </row>
    <row r="477" spans="1:5" x14ac:dyDescent="0.25">
      <c r="A477">
        <v>476</v>
      </c>
      <c r="B477" s="2">
        <v>1</v>
      </c>
      <c r="C477" s="4">
        <v>2</v>
      </c>
    </row>
    <row r="478" spans="1:5" x14ac:dyDescent="0.25">
      <c r="A478">
        <v>477</v>
      </c>
      <c r="B478" s="2">
        <v>1</v>
      </c>
      <c r="C478" s="4">
        <v>2</v>
      </c>
    </row>
    <row r="479" spans="1:5" x14ac:dyDescent="0.25">
      <c r="A479">
        <v>478</v>
      </c>
      <c r="B479" s="2">
        <v>1</v>
      </c>
    </row>
    <row r="480" spans="1:5" x14ac:dyDescent="0.25">
      <c r="A480">
        <v>479</v>
      </c>
      <c r="B480" s="2">
        <v>1</v>
      </c>
    </row>
    <row r="481" spans="1:5" x14ac:dyDescent="0.25">
      <c r="A481">
        <v>480</v>
      </c>
      <c r="B481" s="2">
        <v>1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D485" s="5">
        <v>3</v>
      </c>
      <c r="E485" s="3">
        <v>4</v>
      </c>
    </row>
    <row r="486" spans="1:5" x14ac:dyDescent="0.25">
      <c r="A486">
        <v>485</v>
      </c>
      <c r="D486" s="5">
        <v>3</v>
      </c>
      <c r="E486" s="3">
        <v>4</v>
      </c>
    </row>
    <row r="487" spans="1:5" x14ac:dyDescent="0.25">
      <c r="A487">
        <v>486</v>
      </c>
      <c r="D487" s="5">
        <v>3</v>
      </c>
      <c r="E487" s="3">
        <v>4</v>
      </c>
    </row>
    <row r="488" spans="1:5" x14ac:dyDescent="0.25">
      <c r="A488">
        <v>487</v>
      </c>
      <c r="D488" s="5">
        <v>3</v>
      </c>
      <c r="E488" s="3">
        <v>4</v>
      </c>
    </row>
    <row r="489" spans="1:5" x14ac:dyDescent="0.25">
      <c r="A489">
        <v>488</v>
      </c>
      <c r="D489" s="5">
        <v>3</v>
      </c>
      <c r="E489" s="3">
        <v>4</v>
      </c>
    </row>
    <row r="490" spans="1:5" x14ac:dyDescent="0.25">
      <c r="A490">
        <v>489</v>
      </c>
      <c r="C490" s="4">
        <v>2</v>
      </c>
      <c r="D490" s="5">
        <v>3</v>
      </c>
      <c r="E490" s="3">
        <v>4</v>
      </c>
    </row>
    <row r="491" spans="1:5" x14ac:dyDescent="0.25">
      <c r="A491">
        <v>490</v>
      </c>
      <c r="C491" s="4">
        <v>2</v>
      </c>
      <c r="D491" s="5">
        <v>3</v>
      </c>
      <c r="E491" s="3">
        <v>4</v>
      </c>
    </row>
    <row r="492" spans="1:5" x14ac:dyDescent="0.25">
      <c r="A492">
        <v>491</v>
      </c>
      <c r="C492" s="4">
        <v>2</v>
      </c>
    </row>
    <row r="493" spans="1:5" x14ac:dyDescent="0.25">
      <c r="A493">
        <v>492</v>
      </c>
      <c r="C493" s="4">
        <v>2</v>
      </c>
    </row>
    <row r="494" spans="1:5" x14ac:dyDescent="0.25">
      <c r="A494">
        <v>493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5" x14ac:dyDescent="0.25">
      <c r="A497">
        <v>496</v>
      </c>
      <c r="B497" s="2">
        <v>1</v>
      </c>
      <c r="C497" s="4">
        <v>2</v>
      </c>
    </row>
    <row r="498" spans="1:5" x14ac:dyDescent="0.25">
      <c r="A498">
        <v>497</v>
      </c>
      <c r="B498" s="2">
        <v>1</v>
      </c>
      <c r="C498" s="4">
        <v>2</v>
      </c>
    </row>
    <row r="499" spans="1:5" x14ac:dyDescent="0.25">
      <c r="A499">
        <v>498</v>
      </c>
      <c r="B499" s="2">
        <v>1</v>
      </c>
    </row>
    <row r="500" spans="1:5" x14ac:dyDescent="0.25">
      <c r="A500">
        <v>499</v>
      </c>
      <c r="B500" s="2">
        <v>1</v>
      </c>
    </row>
    <row r="501" spans="1:5" x14ac:dyDescent="0.25">
      <c r="A501">
        <v>500</v>
      </c>
      <c r="B501" s="2">
        <v>1</v>
      </c>
    </row>
    <row r="502" spans="1:5" x14ac:dyDescent="0.25">
      <c r="A502">
        <v>501</v>
      </c>
      <c r="B502" s="2">
        <v>1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D504" s="5">
        <v>3</v>
      </c>
      <c r="E504" s="3">
        <v>4</v>
      </c>
    </row>
    <row r="505" spans="1:5" x14ac:dyDescent="0.25">
      <c r="A505">
        <v>504</v>
      </c>
      <c r="D505" s="5">
        <v>3</v>
      </c>
      <c r="E505" s="3">
        <v>4</v>
      </c>
    </row>
    <row r="506" spans="1:5" x14ac:dyDescent="0.25">
      <c r="A506">
        <v>505</v>
      </c>
      <c r="D506" s="5">
        <v>3</v>
      </c>
      <c r="E506" s="3">
        <v>4</v>
      </c>
    </row>
    <row r="507" spans="1:5" x14ac:dyDescent="0.25">
      <c r="A507">
        <v>506</v>
      </c>
      <c r="D507" s="5">
        <v>3</v>
      </c>
      <c r="E507" s="3">
        <v>4</v>
      </c>
    </row>
    <row r="508" spans="1:5" x14ac:dyDescent="0.25">
      <c r="A508">
        <v>507</v>
      </c>
      <c r="D508" s="5">
        <v>3</v>
      </c>
      <c r="E508" s="3">
        <v>4</v>
      </c>
    </row>
    <row r="509" spans="1:5" x14ac:dyDescent="0.25">
      <c r="A509">
        <v>508</v>
      </c>
      <c r="D509" s="5">
        <v>3</v>
      </c>
      <c r="E509" s="3">
        <v>4</v>
      </c>
    </row>
    <row r="510" spans="1:5" x14ac:dyDescent="0.25">
      <c r="A510">
        <v>509</v>
      </c>
      <c r="D510" s="5">
        <v>3</v>
      </c>
      <c r="E510" s="3">
        <v>4</v>
      </c>
    </row>
    <row r="511" spans="1:5" x14ac:dyDescent="0.25">
      <c r="A511">
        <v>510</v>
      </c>
      <c r="D511" s="5">
        <v>3</v>
      </c>
      <c r="E511" s="3">
        <v>4</v>
      </c>
    </row>
    <row r="512" spans="1:5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  <c r="D513" s="5">
        <v>3</v>
      </c>
    </row>
    <row r="514" spans="1:5" x14ac:dyDescent="0.25">
      <c r="A514">
        <v>513</v>
      </c>
      <c r="C514" s="4">
        <v>2</v>
      </c>
    </row>
    <row r="515" spans="1:5" x14ac:dyDescent="0.25">
      <c r="A515">
        <v>514</v>
      </c>
      <c r="C515" s="4">
        <v>2</v>
      </c>
    </row>
    <row r="516" spans="1:5" x14ac:dyDescent="0.25">
      <c r="A516">
        <v>515</v>
      </c>
      <c r="C516" s="4">
        <v>2</v>
      </c>
    </row>
    <row r="517" spans="1:5" x14ac:dyDescent="0.25">
      <c r="A517">
        <v>516</v>
      </c>
      <c r="B517" s="2">
        <v>1</v>
      </c>
      <c r="C517" s="4">
        <v>2</v>
      </c>
    </row>
    <row r="518" spans="1:5" x14ac:dyDescent="0.25">
      <c r="A518">
        <v>517</v>
      </c>
      <c r="B518" s="2">
        <v>1</v>
      </c>
      <c r="C518" s="4">
        <v>2</v>
      </c>
    </row>
    <row r="519" spans="1:5" x14ac:dyDescent="0.25">
      <c r="A519">
        <v>518</v>
      </c>
      <c r="B519" s="2">
        <v>1</v>
      </c>
      <c r="C519" s="4">
        <v>2</v>
      </c>
    </row>
    <row r="520" spans="1:5" x14ac:dyDescent="0.25">
      <c r="A520">
        <v>519</v>
      </c>
      <c r="B520" s="2">
        <v>1</v>
      </c>
      <c r="C520" s="4">
        <v>2</v>
      </c>
    </row>
    <row r="521" spans="1:5" x14ac:dyDescent="0.25">
      <c r="A521">
        <v>520</v>
      </c>
      <c r="B521" s="2">
        <v>1</v>
      </c>
    </row>
    <row r="522" spans="1:5" x14ac:dyDescent="0.25">
      <c r="A522">
        <v>521</v>
      </c>
      <c r="B522" s="2">
        <v>1</v>
      </c>
    </row>
    <row r="523" spans="1:5" x14ac:dyDescent="0.25">
      <c r="A523">
        <v>522</v>
      </c>
      <c r="B523" s="2">
        <v>1</v>
      </c>
    </row>
    <row r="524" spans="1:5" x14ac:dyDescent="0.25">
      <c r="A524">
        <v>523</v>
      </c>
      <c r="B524" s="2">
        <v>1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E527" s="3">
        <v>4</v>
      </c>
    </row>
    <row r="528" spans="1:5" x14ac:dyDescent="0.25">
      <c r="A528">
        <v>527</v>
      </c>
      <c r="D528" s="5">
        <v>3</v>
      </c>
      <c r="E528" s="3">
        <v>4</v>
      </c>
    </row>
    <row r="529" spans="1:5" x14ac:dyDescent="0.25">
      <c r="A529">
        <v>528</v>
      </c>
      <c r="D529" s="5">
        <v>3</v>
      </c>
      <c r="E529" s="3">
        <v>4</v>
      </c>
    </row>
    <row r="530" spans="1:5" x14ac:dyDescent="0.25">
      <c r="A530">
        <v>529</v>
      </c>
      <c r="D530" s="5">
        <v>3</v>
      </c>
      <c r="E530" s="3">
        <v>4</v>
      </c>
    </row>
    <row r="531" spans="1:5" x14ac:dyDescent="0.25">
      <c r="A531">
        <v>530</v>
      </c>
      <c r="D531" s="5">
        <v>3</v>
      </c>
      <c r="E531" s="3">
        <v>4</v>
      </c>
    </row>
    <row r="532" spans="1:5" x14ac:dyDescent="0.25">
      <c r="A532">
        <v>531</v>
      </c>
      <c r="D532" s="5">
        <v>3</v>
      </c>
      <c r="E532" s="3">
        <v>4</v>
      </c>
    </row>
    <row r="533" spans="1:5" x14ac:dyDescent="0.25">
      <c r="A533">
        <v>532</v>
      </c>
      <c r="D533" s="5">
        <v>3</v>
      </c>
      <c r="E533" s="3">
        <v>4</v>
      </c>
    </row>
    <row r="534" spans="1:5" x14ac:dyDescent="0.25">
      <c r="A534">
        <v>533</v>
      </c>
      <c r="C534" s="4">
        <v>2</v>
      </c>
      <c r="D534" s="5">
        <v>3</v>
      </c>
      <c r="E534" s="3">
        <v>4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  <c r="D536" s="5">
        <v>3</v>
      </c>
    </row>
    <row r="537" spans="1:5" x14ac:dyDescent="0.25">
      <c r="A537">
        <v>536</v>
      </c>
      <c r="C537" s="4">
        <v>2</v>
      </c>
    </row>
    <row r="538" spans="1:5" x14ac:dyDescent="0.25">
      <c r="A538">
        <v>537</v>
      </c>
      <c r="C538" s="4">
        <v>2</v>
      </c>
    </row>
    <row r="539" spans="1:5" x14ac:dyDescent="0.25">
      <c r="A539">
        <v>538</v>
      </c>
      <c r="C539" s="4">
        <v>2</v>
      </c>
    </row>
    <row r="540" spans="1:5" x14ac:dyDescent="0.25">
      <c r="A540">
        <v>539</v>
      </c>
      <c r="B540" s="2">
        <v>1</v>
      </c>
      <c r="C540" s="4">
        <v>2</v>
      </c>
    </row>
    <row r="541" spans="1:5" x14ac:dyDescent="0.25">
      <c r="A541">
        <v>540</v>
      </c>
      <c r="B541" s="2">
        <v>1</v>
      </c>
      <c r="C541" s="4">
        <v>2</v>
      </c>
    </row>
    <row r="542" spans="1:5" x14ac:dyDescent="0.25">
      <c r="A542">
        <v>541</v>
      </c>
      <c r="B542" s="2">
        <v>1</v>
      </c>
      <c r="C542" s="4">
        <v>2</v>
      </c>
    </row>
    <row r="543" spans="1:5" x14ac:dyDescent="0.25">
      <c r="A543">
        <v>542</v>
      </c>
      <c r="B543" s="2">
        <v>1</v>
      </c>
    </row>
    <row r="544" spans="1:5" x14ac:dyDescent="0.25">
      <c r="A544">
        <v>543</v>
      </c>
      <c r="B544" s="2">
        <v>1</v>
      </c>
    </row>
    <row r="545" spans="1:5" x14ac:dyDescent="0.25">
      <c r="A545">
        <v>544</v>
      </c>
      <c r="B545" s="2">
        <v>1</v>
      </c>
    </row>
    <row r="546" spans="1:5" x14ac:dyDescent="0.25">
      <c r="A546">
        <v>545</v>
      </c>
      <c r="B546" s="2">
        <v>1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E548" s="3">
        <v>4</v>
      </c>
    </row>
    <row r="549" spans="1:5" x14ac:dyDescent="0.25">
      <c r="A549">
        <v>548</v>
      </c>
      <c r="E549" s="3">
        <v>4</v>
      </c>
    </row>
    <row r="550" spans="1:5" x14ac:dyDescent="0.25">
      <c r="A550">
        <v>549</v>
      </c>
      <c r="D550" s="5">
        <v>3</v>
      </c>
      <c r="E550" s="3">
        <v>4</v>
      </c>
    </row>
    <row r="551" spans="1:5" x14ac:dyDescent="0.25">
      <c r="A551">
        <v>550</v>
      </c>
      <c r="D551" s="5">
        <v>3</v>
      </c>
      <c r="E551" s="3">
        <v>4</v>
      </c>
    </row>
    <row r="552" spans="1:5" x14ac:dyDescent="0.25">
      <c r="A552">
        <v>551</v>
      </c>
      <c r="D552" s="5">
        <v>3</v>
      </c>
      <c r="E552" s="3">
        <v>4</v>
      </c>
    </row>
    <row r="553" spans="1:5" x14ac:dyDescent="0.25">
      <c r="A553">
        <v>552</v>
      </c>
      <c r="D553" s="5">
        <v>3</v>
      </c>
      <c r="E553" s="3">
        <v>4</v>
      </c>
    </row>
    <row r="554" spans="1:5" x14ac:dyDescent="0.25">
      <c r="A554">
        <v>553</v>
      </c>
      <c r="D554" s="5">
        <v>3</v>
      </c>
      <c r="E554" s="3">
        <v>4</v>
      </c>
    </row>
    <row r="555" spans="1:5" x14ac:dyDescent="0.25">
      <c r="A555">
        <v>554</v>
      </c>
      <c r="D555" s="5">
        <v>3</v>
      </c>
      <c r="E555" s="3">
        <v>4</v>
      </c>
    </row>
    <row r="556" spans="1:5" x14ac:dyDescent="0.25">
      <c r="A556">
        <v>555</v>
      </c>
      <c r="C556" s="4">
        <v>2</v>
      </c>
      <c r="D556" s="5">
        <v>3</v>
      </c>
      <c r="E556" s="3">
        <v>4</v>
      </c>
    </row>
    <row r="557" spans="1:5" x14ac:dyDescent="0.25">
      <c r="A557">
        <v>556</v>
      </c>
      <c r="C557" s="4">
        <v>2</v>
      </c>
      <c r="D557" s="5">
        <v>3</v>
      </c>
    </row>
    <row r="558" spans="1:5" x14ac:dyDescent="0.25">
      <c r="A558">
        <v>557</v>
      </c>
      <c r="C558" s="4">
        <v>2</v>
      </c>
    </row>
    <row r="559" spans="1:5" x14ac:dyDescent="0.25">
      <c r="A559">
        <v>558</v>
      </c>
      <c r="C559" s="4">
        <v>2</v>
      </c>
    </row>
    <row r="560" spans="1:5" x14ac:dyDescent="0.25">
      <c r="A560">
        <v>559</v>
      </c>
      <c r="C560" s="4">
        <v>2</v>
      </c>
    </row>
    <row r="561" spans="1:5" x14ac:dyDescent="0.25">
      <c r="A561">
        <v>560</v>
      </c>
      <c r="B561" s="2">
        <v>1</v>
      </c>
      <c r="C561" s="4">
        <v>2</v>
      </c>
    </row>
    <row r="562" spans="1:5" x14ac:dyDescent="0.25">
      <c r="A562">
        <v>561</v>
      </c>
      <c r="B562" s="2">
        <v>1</v>
      </c>
      <c r="C562" s="4">
        <v>2</v>
      </c>
    </row>
    <row r="563" spans="1:5" x14ac:dyDescent="0.25">
      <c r="A563">
        <v>562</v>
      </c>
      <c r="B563" s="2">
        <v>1</v>
      </c>
      <c r="C563" s="4">
        <v>2</v>
      </c>
    </row>
    <row r="564" spans="1:5" x14ac:dyDescent="0.25">
      <c r="A564">
        <v>563</v>
      </c>
      <c r="B564" s="2">
        <v>1</v>
      </c>
      <c r="C564" s="4">
        <v>2</v>
      </c>
    </row>
    <row r="565" spans="1:5" x14ac:dyDescent="0.25">
      <c r="A565">
        <v>564</v>
      </c>
      <c r="B565" s="2">
        <v>1</v>
      </c>
    </row>
    <row r="566" spans="1:5" x14ac:dyDescent="0.25">
      <c r="A566">
        <v>565</v>
      </c>
      <c r="B566" s="2">
        <v>1</v>
      </c>
    </row>
    <row r="567" spans="1:5" x14ac:dyDescent="0.25">
      <c r="A567">
        <v>566</v>
      </c>
      <c r="B567" s="2">
        <v>1</v>
      </c>
    </row>
    <row r="568" spans="1:5" x14ac:dyDescent="0.25">
      <c r="A568">
        <v>567</v>
      </c>
      <c r="B568" s="2">
        <v>1</v>
      </c>
    </row>
    <row r="569" spans="1:5" x14ac:dyDescent="0.25">
      <c r="A569">
        <v>568</v>
      </c>
      <c r="B569" s="2">
        <v>1</v>
      </c>
    </row>
    <row r="570" spans="1:5" x14ac:dyDescent="0.25">
      <c r="A570">
        <v>569</v>
      </c>
      <c r="D570" s="5">
        <v>3</v>
      </c>
      <c r="E570" s="3">
        <v>4</v>
      </c>
    </row>
    <row r="571" spans="1:5" x14ac:dyDescent="0.25">
      <c r="A571">
        <v>570</v>
      </c>
      <c r="D571" s="5">
        <v>3</v>
      </c>
      <c r="E571" s="3">
        <v>4</v>
      </c>
    </row>
    <row r="572" spans="1:5" x14ac:dyDescent="0.25">
      <c r="A572">
        <v>571</v>
      </c>
      <c r="D572" s="5">
        <v>3</v>
      </c>
      <c r="E572" s="3">
        <v>4</v>
      </c>
    </row>
    <row r="573" spans="1:5" x14ac:dyDescent="0.25">
      <c r="A573">
        <v>572</v>
      </c>
      <c r="D573" s="5">
        <v>3</v>
      </c>
      <c r="E573" s="3">
        <v>4</v>
      </c>
    </row>
    <row r="574" spans="1:5" x14ac:dyDescent="0.25">
      <c r="A574">
        <v>573</v>
      </c>
      <c r="D574" s="5">
        <v>3</v>
      </c>
      <c r="E574" s="3">
        <v>4</v>
      </c>
    </row>
    <row r="575" spans="1:5" x14ac:dyDescent="0.25">
      <c r="A575">
        <v>574</v>
      </c>
      <c r="D575" s="5">
        <v>3</v>
      </c>
      <c r="E575" s="3">
        <v>4</v>
      </c>
    </row>
    <row r="576" spans="1:5" x14ac:dyDescent="0.25">
      <c r="A576">
        <v>575</v>
      </c>
      <c r="D576" s="5">
        <v>3</v>
      </c>
      <c r="E576" s="3">
        <v>4</v>
      </c>
    </row>
    <row r="577" spans="1:5" x14ac:dyDescent="0.25">
      <c r="A577">
        <v>576</v>
      </c>
      <c r="D577" s="5">
        <v>3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</row>
    <row r="579" spans="1:5" x14ac:dyDescent="0.25">
      <c r="A579">
        <v>578</v>
      </c>
      <c r="C579" s="4">
        <v>2</v>
      </c>
    </row>
    <row r="580" spans="1:5" x14ac:dyDescent="0.25">
      <c r="A580">
        <v>579</v>
      </c>
      <c r="C580" s="4">
        <v>2</v>
      </c>
    </row>
    <row r="581" spans="1:5" x14ac:dyDescent="0.25">
      <c r="A581">
        <v>580</v>
      </c>
      <c r="C581" s="4">
        <v>2</v>
      </c>
    </row>
    <row r="582" spans="1:5" x14ac:dyDescent="0.25">
      <c r="A582">
        <v>581</v>
      </c>
      <c r="C582" s="4">
        <v>2</v>
      </c>
    </row>
    <row r="583" spans="1:5" x14ac:dyDescent="0.25">
      <c r="A583">
        <v>582</v>
      </c>
      <c r="B583" s="2">
        <v>1</v>
      </c>
      <c r="C583" s="4">
        <v>2</v>
      </c>
    </row>
    <row r="584" spans="1:5" x14ac:dyDescent="0.25">
      <c r="A584">
        <v>583</v>
      </c>
      <c r="B584" s="2">
        <v>1</v>
      </c>
      <c r="C584" s="4">
        <v>2</v>
      </c>
    </row>
    <row r="585" spans="1:5" x14ac:dyDescent="0.25">
      <c r="A585">
        <v>584</v>
      </c>
      <c r="B585" s="2">
        <v>1</v>
      </c>
      <c r="C585" s="4">
        <v>2</v>
      </c>
    </row>
    <row r="586" spans="1:5" x14ac:dyDescent="0.25">
      <c r="A586">
        <v>585</v>
      </c>
      <c r="B586" s="2">
        <v>1</v>
      </c>
      <c r="C586" s="4">
        <v>2</v>
      </c>
    </row>
    <row r="587" spans="1:5" x14ac:dyDescent="0.25">
      <c r="A587">
        <v>586</v>
      </c>
      <c r="B587" s="2">
        <v>1</v>
      </c>
    </row>
    <row r="588" spans="1:5" x14ac:dyDescent="0.25">
      <c r="A588">
        <v>587</v>
      </c>
      <c r="B588" s="2">
        <v>1</v>
      </c>
    </row>
    <row r="589" spans="1:5" x14ac:dyDescent="0.25">
      <c r="A589">
        <v>588</v>
      </c>
      <c r="B589" s="2">
        <v>1</v>
      </c>
    </row>
    <row r="590" spans="1:5" x14ac:dyDescent="0.25">
      <c r="A590">
        <v>589</v>
      </c>
      <c r="B590" s="2">
        <v>1</v>
      </c>
    </row>
    <row r="591" spans="1:5" x14ac:dyDescent="0.25">
      <c r="A591">
        <v>590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D593" s="5">
        <v>3</v>
      </c>
      <c r="E593" s="3">
        <v>4</v>
      </c>
    </row>
    <row r="594" spans="1:5" x14ac:dyDescent="0.25">
      <c r="A594">
        <v>593</v>
      </c>
      <c r="D594" s="5">
        <v>3</v>
      </c>
      <c r="E594" s="3">
        <v>4</v>
      </c>
    </row>
    <row r="595" spans="1:5" x14ac:dyDescent="0.25">
      <c r="A595">
        <v>594</v>
      </c>
      <c r="D595" s="5">
        <v>3</v>
      </c>
      <c r="E595" s="3">
        <v>4</v>
      </c>
    </row>
    <row r="596" spans="1:5" x14ac:dyDescent="0.25">
      <c r="A596">
        <v>595</v>
      </c>
      <c r="D596" s="5">
        <v>3</v>
      </c>
      <c r="E596" s="3">
        <v>4</v>
      </c>
    </row>
    <row r="597" spans="1:5" x14ac:dyDescent="0.25">
      <c r="A597">
        <v>596</v>
      </c>
      <c r="D597" s="5">
        <v>3</v>
      </c>
      <c r="E597" s="3">
        <v>4</v>
      </c>
    </row>
    <row r="598" spans="1:5" x14ac:dyDescent="0.25">
      <c r="A598">
        <v>597</v>
      </c>
      <c r="D598" s="5">
        <v>3</v>
      </c>
      <c r="E598" s="3">
        <v>4</v>
      </c>
    </row>
    <row r="599" spans="1:5" x14ac:dyDescent="0.25">
      <c r="A599">
        <v>598</v>
      </c>
      <c r="C599" s="4">
        <v>2</v>
      </c>
      <c r="D599" s="5">
        <v>3</v>
      </c>
    </row>
    <row r="600" spans="1:5" x14ac:dyDescent="0.25">
      <c r="A600">
        <v>599</v>
      </c>
      <c r="C600" s="4">
        <v>2</v>
      </c>
      <c r="D600" s="5">
        <v>3</v>
      </c>
    </row>
    <row r="601" spans="1:5" x14ac:dyDescent="0.25">
      <c r="A601">
        <v>600</v>
      </c>
      <c r="C601" s="4">
        <v>2</v>
      </c>
    </row>
    <row r="602" spans="1:5" x14ac:dyDescent="0.25">
      <c r="A602">
        <v>601</v>
      </c>
      <c r="C602" s="4">
        <v>2</v>
      </c>
    </row>
    <row r="603" spans="1:5" x14ac:dyDescent="0.25">
      <c r="A603">
        <v>602</v>
      </c>
      <c r="C603" s="4">
        <v>2</v>
      </c>
    </row>
    <row r="604" spans="1:5" x14ac:dyDescent="0.25">
      <c r="A604">
        <v>603</v>
      </c>
      <c r="B604" s="2">
        <v>1</v>
      </c>
      <c r="C604" s="4">
        <v>2</v>
      </c>
    </row>
    <row r="605" spans="1:5" x14ac:dyDescent="0.25">
      <c r="A605">
        <v>604</v>
      </c>
      <c r="B605" s="2">
        <v>1</v>
      </c>
      <c r="C605" s="4">
        <v>2</v>
      </c>
    </row>
    <row r="606" spans="1:5" x14ac:dyDescent="0.25">
      <c r="A606">
        <v>605</v>
      </c>
      <c r="B606" s="2">
        <v>1</v>
      </c>
      <c r="C606" s="4">
        <v>2</v>
      </c>
    </row>
    <row r="607" spans="1:5" x14ac:dyDescent="0.25">
      <c r="A607">
        <v>606</v>
      </c>
      <c r="B607" s="2">
        <v>1</v>
      </c>
      <c r="C607" s="4">
        <v>2</v>
      </c>
    </row>
    <row r="608" spans="1:5" x14ac:dyDescent="0.25">
      <c r="A608">
        <v>607</v>
      </c>
      <c r="B608" s="2">
        <v>1</v>
      </c>
    </row>
    <row r="609" spans="1:5" x14ac:dyDescent="0.25">
      <c r="A609">
        <v>608</v>
      </c>
      <c r="B609" s="2">
        <v>1</v>
      </c>
    </row>
    <row r="610" spans="1:5" x14ac:dyDescent="0.25">
      <c r="A610">
        <v>609</v>
      </c>
      <c r="B610" s="2">
        <v>1</v>
      </c>
    </row>
    <row r="611" spans="1:5" x14ac:dyDescent="0.25">
      <c r="A611">
        <v>610</v>
      </c>
      <c r="B611" s="2">
        <v>1</v>
      </c>
    </row>
    <row r="612" spans="1:5" x14ac:dyDescent="0.25">
      <c r="A612">
        <v>611</v>
      </c>
      <c r="B612" s="2">
        <v>1</v>
      </c>
    </row>
    <row r="613" spans="1:5" x14ac:dyDescent="0.25">
      <c r="A613">
        <v>612</v>
      </c>
      <c r="E613" s="3">
        <v>4</v>
      </c>
    </row>
    <row r="614" spans="1:5" x14ac:dyDescent="0.25">
      <c r="A614">
        <v>613</v>
      </c>
      <c r="E614" s="3">
        <v>4</v>
      </c>
    </row>
    <row r="615" spans="1:5" x14ac:dyDescent="0.25">
      <c r="A615">
        <v>614</v>
      </c>
      <c r="D615" s="5">
        <v>3</v>
      </c>
      <c r="E615" s="3">
        <v>4</v>
      </c>
    </row>
    <row r="616" spans="1:5" x14ac:dyDescent="0.25">
      <c r="A616">
        <v>615</v>
      </c>
      <c r="D616" s="5">
        <v>3</v>
      </c>
      <c r="E616" s="3">
        <v>4</v>
      </c>
    </row>
    <row r="617" spans="1:5" x14ac:dyDescent="0.25">
      <c r="A617">
        <v>616</v>
      </c>
      <c r="D617" s="5">
        <v>3</v>
      </c>
      <c r="E617" s="3">
        <v>4</v>
      </c>
    </row>
    <row r="618" spans="1:5" x14ac:dyDescent="0.25">
      <c r="A618">
        <v>617</v>
      </c>
      <c r="D618" s="5">
        <v>3</v>
      </c>
      <c r="E618" s="3">
        <v>4</v>
      </c>
    </row>
    <row r="619" spans="1:5" x14ac:dyDescent="0.25">
      <c r="A619">
        <v>618</v>
      </c>
      <c r="C619" s="4">
        <v>2</v>
      </c>
      <c r="D619" s="5">
        <v>3</v>
      </c>
      <c r="E619" s="3">
        <v>4</v>
      </c>
    </row>
    <row r="620" spans="1:5" x14ac:dyDescent="0.25">
      <c r="A620">
        <v>619</v>
      </c>
      <c r="C620" s="4">
        <v>2</v>
      </c>
      <c r="D620" s="5">
        <v>3</v>
      </c>
      <c r="E620" s="3">
        <v>4</v>
      </c>
    </row>
    <row r="621" spans="1:5" x14ac:dyDescent="0.25">
      <c r="A621">
        <v>620</v>
      </c>
      <c r="C621" s="4">
        <v>2</v>
      </c>
      <c r="D621" s="5">
        <v>3</v>
      </c>
      <c r="E621" s="3">
        <v>4</v>
      </c>
    </row>
    <row r="622" spans="1:5" x14ac:dyDescent="0.25">
      <c r="A622">
        <v>621</v>
      </c>
      <c r="C622" s="4">
        <v>2</v>
      </c>
      <c r="D622" s="5">
        <v>3</v>
      </c>
    </row>
    <row r="623" spans="1:5" x14ac:dyDescent="0.25">
      <c r="A623">
        <v>622</v>
      </c>
      <c r="C623" s="4">
        <v>2</v>
      </c>
      <c r="D623" s="5">
        <v>3</v>
      </c>
    </row>
    <row r="624" spans="1:5" x14ac:dyDescent="0.25">
      <c r="A624">
        <v>623</v>
      </c>
      <c r="C624" s="4">
        <v>2</v>
      </c>
    </row>
    <row r="625" spans="1:5" x14ac:dyDescent="0.25">
      <c r="A625">
        <v>624</v>
      </c>
      <c r="B625" s="2">
        <v>1</v>
      </c>
      <c r="C625" s="4">
        <v>2</v>
      </c>
    </row>
    <row r="626" spans="1:5" x14ac:dyDescent="0.25">
      <c r="A626">
        <v>625</v>
      </c>
      <c r="B626" s="2">
        <v>1</v>
      </c>
      <c r="C626" s="4">
        <v>2</v>
      </c>
    </row>
    <row r="627" spans="1:5" x14ac:dyDescent="0.25">
      <c r="A627">
        <v>626</v>
      </c>
      <c r="B627" s="2">
        <v>1</v>
      </c>
      <c r="C627" s="4">
        <v>2</v>
      </c>
    </row>
    <row r="628" spans="1:5" x14ac:dyDescent="0.25">
      <c r="A628">
        <v>627</v>
      </c>
      <c r="B628" s="2">
        <v>1</v>
      </c>
      <c r="C628" s="4">
        <v>2</v>
      </c>
    </row>
    <row r="629" spans="1:5" x14ac:dyDescent="0.25">
      <c r="A629">
        <v>628</v>
      </c>
      <c r="B629" s="2">
        <v>1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</row>
    <row r="635" spans="1:5" x14ac:dyDescent="0.25">
      <c r="A635">
        <v>634</v>
      </c>
      <c r="E635" s="3">
        <v>4</v>
      </c>
    </row>
    <row r="636" spans="1:5" x14ac:dyDescent="0.25">
      <c r="A636">
        <v>635</v>
      </c>
      <c r="E636" s="3">
        <v>4</v>
      </c>
    </row>
    <row r="637" spans="1:5" x14ac:dyDescent="0.25">
      <c r="A637">
        <v>636</v>
      </c>
      <c r="E637" s="3">
        <v>4</v>
      </c>
    </row>
    <row r="638" spans="1:5" x14ac:dyDescent="0.25">
      <c r="A638">
        <v>637</v>
      </c>
      <c r="E638" s="3">
        <v>4</v>
      </c>
    </row>
    <row r="639" spans="1:5" x14ac:dyDescent="0.25">
      <c r="A639">
        <v>638</v>
      </c>
      <c r="C639" s="4">
        <v>2</v>
      </c>
      <c r="D639" s="5">
        <v>3</v>
      </c>
      <c r="E639" s="3">
        <v>4</v>
      </c>
    </row>
    <row r="640" spans="1:5" x14ac:dyDescent="0.25">
      <c r="A640">
        <v>639</v>
      </c>
      <c r="C640" s="4">
        <v>2</v>
      </c>
      <c r="D640" s="5">
        <v>3</v>
      </c>
      <c r="E640" s="3">
        <v>4</v>
      </c>
    </row>
    <row r="641" spans="1:6" x14ac:dyDescent="0.25">
      <c r="A641">
        <v>640</v>
      </c>
      <c r="C641" s="4">
        <v>2</v>
      </c>
      <c r="D641" s="5">
        <v>3</v>
      </c>
      <c r="E641" s="3">
        <v>4</v>
      </c>
    </row>
    <row r="642" spans="1:6" x14ac:dyDescent="0.25">
      <c r="A642">
        <v>641</v>
      </c>
      <c r="C642" s="4">
        <v>2</v>
      </c>
      <c r="D642" s="5">
        <v>3</v>
      </c>
      <c r="E642" s="3">
        <v>4</v>
      </c>
    </row>
    <row r="643" spans="1:6" x14ac:dyDescent="0.25">
      <c r="A643">
        <v>642</v>
      </c>
      <c r="C643" s="4">
        <v>2</v>
      </c>
      <c r="D643" s="5">
        <v>3</v>
      </c>
      <c r="E643" s="3">
        <v>4</v>
      </c>
    </row>
    <row r="644" spans="1:6" x14ac:dyDescent="0.25">
      <c r="A644">
        <v>643</v>
      </c>
      <c r="C644" s="4">
        <v>2</v>
      </c>
      <c r="D644" s="5">
        <v>3</v>
      </c>
      <c r="E644" s="3">
        <v>4</v>
      </c>
    </row>
    <row r="645" spans="1:6" x14ac:dyDescent="0.25">
      <c r="A645">
        <v>644</v>
      </c>
      <c r="C645" s="4">
        <v>2</v>
      </c>
      <c r="D645" s="5">
        <v>3</v>
      </c>
    </row>
    <row r="646" spans="1:6" x14ac:dyDescent="0.25">
      <c r="A646">
        <v>645</v>
      </c>
      <c r="C646" s="4">
        <v>2</v>
      </c>
      <c r="D646" s="5">
        <v>3</v>
      </c>
    </row>
    <row r="647" spans="1:6" x14ac:dyDescent="0.25">
      <c r="A647">
        <v>646</v>
      </c>
      <c r="C647" s="4">
        <v>2</v>
      </c>
      <c r="D647" s="5">
        <v>3</v>
      </c>
    </row>
    <row r="648" spans="1:6" x14ac:dyDescent="0.25">
      <c r="A648">
        <v>647</v>
      </c>
      <c r="B648" s="2">
        <v>1</v>
      </c>
      <c r="C648" s="4">
        <v>2</v>
      </c>
      <c r="D648" s="5">
        <v>3</v>
      </c>
    </row>
    <row r="649" spans="1:6" x14ac:dyDescent="0.25">
      <c r="A649">
        <v>648</v>
      </c>
      <c r="B649" s="2">
        <v>1</v>
      </c>
      <c r="C649" s="4">
        <v>2</v>
      </c>
      <c r="D649" s="5">
        <v>3</v>
      </c>
    </row>
    <row r="650" spans="1:6" x14ac:dyDescent="0.25">
      <c r="A650">
        <v>649</v>
      </c>
      <c r="B650" s="2">
        <v>1</v>
      </c>
      <c r="C650" s="4">
        <v>2</v>
      </c>
      <c r="D650" s="5">
        <v>3</v>
      </c>
    </row>
    <row r="651" spans="1:6" x14ac:dyDescent="0.25">
      <c r="A651">
        <v>650</v>
      </c>
      <c r="B651" s="2">
        <v>1</v>
      </c>
      <c r="C651" s="4">
        <v>2</v>
      </c>
    </row>
    <row r="652" spans="1:6" x14ac:dyDescent="0.25">
      <c r="A652">
        <v>651</v>
      </c>
      <c r="B652" s="2">
        <v>1</v>
      </c>
      <c r="C652" s="4">
        <v>2</v>
      </c>
    </row>
    <row r="653" spans="1:6" x14ac:dyDescent="0.25">
      <c r="A653">
        <v>652</v>
      </c>
      <c r="B653" s="2">
        <v>1</v>
      </c>
    </row>
    <row r="654" spans="1:6" x14ac:dyDescent="0.25">
      <c r="A654">
        <v>653</v>
      </c>
      <c r="B654" s="2">
        <v>1</v>
      </c>
      <c r="F654" t="s">
        <v>22</v>
      </c>
    </row>
    <row r="655" spans="1:6" x14ac:dyDescent="0.25">
      <c r="A655">
        <v>654</v>
      </c>
    </row>
    <row r="656" spans="1:6" x14ac:dyDescent="0.25">
      <c r="A656">
        <v>655</v>
      </c>
      <c r="F656" t="s">
        <v>22</v>
      </c>
    </row>
    <row r="657" spans="1:5" x14ac:dyDescent="0.25">
      <c r="A657">
        <v>656</v>
      </c>
      <c r="B657" s="2">
        <v>1</v>
      </c>
    </row>
    <row r="658" spans="1:5" x14ac:dyDescent="0.25">
      <c r="A658">
        <v>657</v>
      </c>
      <c r="B658" s="2">
        <v>1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</row>
    <row r="661" spans="1:5" x14ac:dyDescent="0.25">
      <c r="A661">
        <v>660</v>
      </c>
      <c r="B661" s="2">
        <v>1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  <c r="E663" s="3">
        <v>4</v>
      </c>
    </row>
    <row r="664" spans="1:5" x14ac:dyDescent="0.25">
      <c r="A664">
        <v>663</v>
      </c>
      <c r="B664" s="2">
        <v>1</v>
      </c>
      <c r="E664" s="3">
        <v>4</v>
      </c>
    </row>
    <row r="665" spans="1:5" x14ac:dyDescent="0.25">
      <c r="A665">
        <v>664</v>
      </c>
      <c r="B665" s="2">
        <v>1</v>
      </c>
      <c r="E665" s="3">
        <v>4</v>
      </c>
    </row>
    <row r="666" spans="1:5" x14ac:dyDescent="0.25">
      <c r="A666">
        <v>665</v>
      </c>
      <c r="B666" s="2">
        <v>1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D668" s="5">
        <v>3</v>
      </c>
      <c r="E668" s="3">
        <v>4</v>
      </c>
    </row>
    <row r="669" spans="1:5" x14ac:dyDescent="0.25">
      <c r="A669">
        <v>668</v>
      </c>
      <c r="D669" s="5">
        <v>3</v>
      </c>
      <c r="E669" s="3">
        <v>4</v>
      </c>
    </row>
    <row r="670" spans="1:5" x14ac:dyDescent="0.25">
      <c r="A670">
        <v>669</v>
      </c>
      <c r="D670" s="5">
        <v>3</v>
      </c>
      <c r="E670" s="3">
        <v>4</v>
      </c>
    </row>
    <row r="671" spans="1:5" x14ac:dyDescent="0.25">
      <c r="A671">
        <v>670</v>
      </c>
      <c r="D671" s="5">
        <v>3</v>
      </c>
      <c r="E671" s="3">
        <v>4</v>
      </c>
    </row>
    <row r="672" spans="1:5" x14ac:dyDescent="0.25">
      <c r="A672">
        <v>671</v>
      </c>
      <c r="C672" s="4">
        <v>2</v>
      </c>
      <c r="D672" s="5">
        <v>3</v>
      </c>
      <c r="E672" s="3">
        <v>4</v>
      </c>
    </row>
    <row r="673" spans="1:5" x14ac:dyDescent="0.25">
      <c r="A673">
        <v>672</v>
      </c>
      <c r="C673" s="4">
        <v>2</v>
      </c>
      <c r="D673" s="5">
        <v>3</v>
      </c>
      <c r="E673" s="3">
        <v>4</v>
      </c>
    </row>
    <row r="674" spans="1:5" x14ac:dyDescent="0.25">
      <c r="A674">
        <v>673</v>
      </c>
      <c r="C674" s="4">
        <v>2</v>
      </c>
      <c r="D674" s="5">
        <v>3</v>
      </c>
    </row>
    <row r="675" spans="1:5" x14ac:dyDescent="0.25">
      <c r="A675">
        <v>674</v>
      </c>
      <c r="C675" s="4">
        <v>2</v>
      </c>
      <c r="D675" s="5">
        <v>3</v>
      </c>
    </row>
    <row r="676" spans="1:5" x14ac:dyDescent="0.25">
      <c r="A676">
        <v>675</v>
      </c>
      <c r="C676" s="4">
        <v>2</v>
      </c>
      <c r="D676" s="5">
        <v>3</v>
      </c>
    </row>
    <row r="677" spans="1:5" x14ac:dyDescent="0.25">
      <c r="A677">
        <v>676</v>
      </c>
      <c r="C677" s="4">
        <v>2</v>
      </c>
      <c r="D677" s="5">
        <v>3</v>
      </c>
    </row>
    <row r="678" spans="1:5" x14ac:dyDescent="0.25">
      <c r="A678">
        <v>677</v>
      </c>
      <c r="C678" s="4">
        <v>2</v>
      </c>
    </row>
    <row r="679" spans="1:5" x14ac:dyDescent="0.25">
      <c r="A679">
        <v>678</v>
      </c>
      <c r="B679" s="2">
        <v>1</v>
      </c>
      <c r="C679" s="4">
        <v>2</v>
      </c>
    </row>
    <row r="680" spans="1:5" x14ac:dyDescent="0.25">
      <c r="A680">
        <v>679</v>
      </c>
      <c r="B680" s="2">
        <v>1</v>
      </c>
      <c r="C680" s="4">
        <v>2</v>
      </c>
    </row>
    <row r="681" spans="1:5" x14ac:dyDescent="0.25">
      <c r="A681">
        <v>680</v>
      </c>
      <c r="B681" s="2">
        <v>1</v>
      </c>
      <c r="C681" s="4">
        <v>2</v>
      </c>
    </row>
    <row r="682" spans="1:5" x14ac:dyDescent="0.25">
      <c r="A682">
        <v>681</v>
      </c>
      <c r="B682" s="2">
        <v>1</v>
      </c>
      <c r="C682" s="4">
        <v>2</v>
      </c>
    </row>
    <row r="683" spans="1:5" x14ac:dyDescent="0.25">
      <c r="A683">
        <v>682</v>
      </c>
      <c r="B683" s="2">
        <v>1</v>
      </c>
    </row>
    <row r="684" spans="1:5" x14ac:dyDescent="0.25">
      <c r="A684">
        <v>683</v>
      </c>
      <c r="B684" s="2">
        <v>1</v>
      </c>
    </row>
    <row r="685" spans="1:5" x14ac:dyDescent="0.25">
      <c r="A685">
        <v>684</v>
      </c>
      <c r="B685" s="2">
        <v>1</v>
      </c>
      <c r="E685" s="3">
        <v>4</v>
      </c>
    </row>
    <row r="686" spans="1:5" x14ac:dyDescent="0.25">
      <c r="A686">
        <v>685</v>
      </c>
      <c r="B686" s="2">
        <v>1</v>
      </c>
      <c r="E686" s="3">
        <v>4</v>
      </c>
    </row>
    <row r="687" spans="1:5" x14ac:dyDescent="0.25">
      <c r="A687">
        <v>686</v>
      </c>
      <c r="B687" s="2">
        <v>1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D689" s="5">
        <v>3</v>
      </c>
      <c r="E689" s="3">
        <v>4</v>
      </c>
    </row>
    <row r="690" spans="1:5" x14ac:dyDescent="0.25">
      <c r="A690">
        <v>689</v>
      </c>
      <c r="D690" s="5">
        <v>3</v>
      </c>
      <c r="E690" s="3">
        <v>4</v>
      </c>
    </row>
    <row r="691" spans="1:5" x14ac:dyDescent="0.25">
      <c r="A691">
        <v>690</v>
      </c>
      <c r="D691" s="5">
        <v>3</v>
      </c>
      <c r="E691" s="3">
        <v>4</v>
      </c>
    </row>
    <row r="692" spans="1:5" x14ac:dyDescent="0.25">
      <c r="A692">
        <v>691</v>
      </c>
      <c r="D692" s="5">
        <v>3</v>
      </c>
      <c r="E692" s="3">
        <v>4</v>
      </c>
    </row>
    <row r="693" spans="1:5" x14ac:dyDescent="0.25">
      <c r="A693">
        <v>692</v>
      </c>
      <c r="D693" s="5">
        <v>3</v>
      </c>
      <c r="E693" s="3">
        <v>4</v>
      </c>
    </row>
    <row r="694" spans="1:5" x14ac:dyDescent="0.25">
      <c r="A694">
        <v>693</v>
      </c>
      <c r="C694" s="4">
        <v>2</v>
      </c>
      <c r="D694" s="5">
        <v>3</v>
      </c>
      <c r="E694" s="3">
        <v>4</v>
      </c>
    </row>
    <row r="695" spans="1:5" x14ac:dyDescent="0.25">
      <c r="A695">
        <v>694</v>
      </c>
      <c r="C695" s="4">
        <v>2</v>
      </c>
      <c r="D695" s="5">
        <v>3</v>
      </c>
    </row>
    <row r="696" spans="1:5" x14ac:dyDescent="0.25">
      <c r="A696">
        <v>695</v>
      </c>
      <c r="C696" s="4">
        <v>2</v>
      </c>
      <c r="D696" s="5">
        <v>3</v>
      </c>
    </row>
    <row r="697" spans="1:5" x14ac:dyDescent="0.25">
      <c r="A697">
        <v>696</v>
      </c>
      <c r="C697" s="4">
        <v>2</v>
      </c>
    </row>
    <row r="698" spans="1:5" x14ac:dyDescent="0.25">
      <c r="A698">
        <v>697</v>
      </c>
      <c r="C698" s="4">
        <v>2</v>
      </c>
    </row>
    <row r="699" spans="1:5" x14ac:dyDescent="0.25">
      <c r="A699">
        <v>698</v>
      </c>
      <c r="C699" s="4">
        <v>2</v>
      </c>
    </row>
    <row r="700" spans="1:5" x14ac:dyDescent="0.25">
      <c r="A700">
        <v>699</v>
      </c>
      <c r="C700" s="4">
        <v>2</v>
      </c>
    </row>
    <row r="701" spans="1:5" x14ac:dyDescent="0.25">
      <c r="A701">
        <v>700</v>
      </c>
      <c r="C701" s="4">
        <v>2</v>
      </c>
    </row>
    <row r="702" spans="1:5" x14ac:dyDescent="0.25">
      <c r="A702">
        <v>701</v>
      </c>
      <c r="B702" s="2">
        <v>1</v>
      </c>
      <c r="C702" s="4">
        <v>2</v>
      </c>
    </row>
    <row r="703" spans="1:5" x14ac:dyDescent="0.25">
      <c r="A703">
        <v>702</v>
      </c>
      <c r="B703" s="2">
        <v>1</v>
      </c>
      <c r="C703" s="4">
        <v>2</v>
      </c>
    </row>
    <row r="704" spans="1:5" x14ac:dyDescent="0.25">
      <c r="A704">
        <v>703</v>
      </c>
      <c r="B704" s="2">
        <v>1</v>
      </c>
    </row>
    <row r="705" spans="1:5" x14ac:dyDescent="0.25">
      <c r="A705">
        <v>704</v>
      </c>
      <c r="B705" s="2">
        <v>1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  <c r="E707" s="3">
        <v>4</v>
      </c>
    </row>
    <row r="708" spans="1:5" x14ac:dyDescent="0.25">
      <c r="A708">
        <v>707</v>
      </c>
      <c r="B708" s="2">
        <v>1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D711" s="5">
        <v>3</v>
      </c>
      <c r="E711" s="3">
        <v>4</v>
      </c>
    </row>
    <row r="712" spans="1:5" x14ac:dyDescent="0.25">
      <c r="A712">
        <v>711</v>
      </c>
      <c r="D712" s="5">
        <v>3</v>
      </c>
      <c r="E712" s="3">
        <v>4</v>
      </c>
    </row>
    <row r="713" spans="1:5" x14ac:dyDescent="0.25">
      <c r="A713">
        <v>712</v>
      </c>
      <c r="D713" s="5">
        <v>3</v>
      </c>
      <c r="E713" s="3">
        <v>4</v>
      </c>
    </row>
    <row r="714" spans="1:5" x14ac:dyDescent="0.25">
      <c r="A714">
        <v>713</v>
      </c>
      <c r="D714" s="5">
        <v>3</v>
      </c>
      <c r="E714" s="3">
        <v>4</v>
      </c>
    </row>
    <row r="715" spans="1:5" x14ac:dyDescent="0.25">
      <c r="A715">
        <v>714</v>
      </c>
      <c r="C715" s="4">
        <v>2</v>
      </c>
      <c r="D715" s="5">
        <v>3</v>
      </c>
      <c r="E715" s="3">
        <v>4</v>
      </c>
    </row>
    <row r="716" spans="1:5" x14ac:dyDescent="0.25">
      <c r="A716">
        <v>715</v>
      </c>
      <c r="C716" s="4">
        <v>2</v>
      </c>
      <c r="D716" s="5">
        <v>3</v>
      </c>
    </row>
    <row r="717" spans="1:5" x14ac:dyDescent="0.25">
      <c r="A717">
        <v>716</v>
      </c>
      <c r="C717" s="4">
        <v>2</v>
      </c>
      <c r="D717" s="5">
        <v>3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C719" s="4">
        <v>2</v>
      </c>
    </row>
    <row r="720" spans="1:5" x14ac:dyDescent="0.25">
      <c r="A720">
        <v>719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  <c r="C723" s="4">
        <v>2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B726" s="2">
        <v>1</v>
      </c>
    </row>
    <row r="727" spans="1:5" x14ac:dyDescent="0.25">
      <c r="A727">
        <v>726</v>
      </c>
      <c r="B727" s="2">
        <v>1</v>
      </c>
    </row>
    <row r="728" spans="1:5" x14ac:dyDescent="0.25">
      <c r="A728">
        <v>727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D732" s="5">
        <v>3</v>
      </c>
      <c r="E732" s="3">
        <v>4</v>
      </c>
    </row>
    <row r="733" spans="1:5" x14ac:dyDescent="0.25">
      <c r="A733">
        <v>732</v>
      </c>
      <c r="D733" s="5">
        <v>3</v>
      </c>
      <c r="E733" s="3">
        <v>4</v>
      </c>
    </row>
    <row r="734" spans="1:5" x14ac:dyDescent="0.25">
      <c r="A734">
        <v>733</v>
      </c>
      <c r="D734" s="5">
        <v>3</v>
      </c>
      <c r="E734" s="3">
        <v>4</v>
      </c>
    </row>
    <row r="735" spans="1:5" x14ac:dyDescent="0.25">
      <c r="A735">
        <v>734</v>
      </c>
      <c r="D735" s="5">
        <v>3</v>
      </c>
      <c r="E735" s="3">
        <v>4</v>
      </c>
    </row>
    <row r="736" spans="1:5" x14ac:dyDescent="0.25">
      <c r="A736">
        <v>735</v>
      </c>
      <c r="D736" s="5">
        <v>3</v>
      </c>
      <c r="E736" s="3">
        <v>4</v>
      </c>
    </row>
    <row r="737" spans="1:5" x14ac:dyDescent="0.25">
      <c r="A737">
        <v>736</v>
      </c>
      <c r="C737" s="4">
        <v>2</v>
      </c>
    </row>
    <row r="738" spans="1:5" x14ac:dyDescent="0.25">
      <c r="A738">
        <v>737</v>
      </c>
      <c r="C738" s="4">
        <v>2</v>
      </c>
    </row>
    <row r="739" spans="1:5" x14ac:dyDescent="0.25">
      <c r="A739">
        <v>738</v>
      </c>
      <c r="C739" s="4">
        <v>2</v>
      </c>
    </row>
    <row r="740" spans="1:5" x14ac:dyDescent="0.25">
      <c r="A740">
        <v>739</v>
      </c>
      <c r="B740" s="2">
        <v>1</v>
      </c>
      <c r="C740" s="4">
        <v>2</v>
      </c>
    </row>
    <row r="741" spans="1:5" x14ac:dyDescent="0.25">
      <c r="A741">
        <v>740</v>
      </c>
      <c r="B741" s="2">
        <v>1</v>
      </c>
      <c r="C741" s="4">
        <v>2</v>
      </c>
    </row>
    <row r="742" spans="1:5" x14ac:dyDescent="0.25">
      <c r="A742">
        <v>741</v>
      </c>
      <c r="B742" s="2">
        <v>1</v>
      </c>
      <c r="C742" s="4">
        <v>2</v>
      </c>
    </row>
    <row r="743" spans="1:5" x14ac:dyDescent="0.25">
      <c r="A743">
        <v>742</v>
      </c>
      <c r="B743" s="2">
        <v>1</v>
      </c>
      <c r="C743" s="4">
        <v>2</v>
      </c>
    </row>
    <row r="744" spans="1:5" x14ac:dyDescent="0.25">
      <c r="A744">
        <v>743</v>
      </c>
      <c r="B744" s="2">
        <v>1</v>
      </c>
      <c r="C744" s="4">
        <v>2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B747" s="2">
        <v>1</v>
      </c>
    </row>
    <row r="748" spans="1:5" x14ac:dyDescent="0.25">
      <c r="A748">
        <v>747</v>
      </c>
      <c r="D748" s="5">
        <v>3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D751" s="5">
        <v>3</v>
      </c>
      <c r="E751" s="3">
        <v>4</v>
      </c>
    </row>
    <row r="752" spans="1:5" x14ac:dyDescent="0.25">
      <c r="A752">
        <v>751</v>
      </c>
      <c r="D752" s="5">
        <v>3</v>
      </c>
      <c r="E752" s="3">
        <v>4</v>
      </c>
    </row>
    <row r="753" spans="1:5" x14ac:dyDescent="0.25">
      <c r="A753">
        <v>752</v>
      </c>
      <c r="D753" s="5">
        <v>3</v>
      </c>
      <c r="E753" s="3">
        <v>4</v>
      </c>
    </row>
    <row r="754" spans="1:5" x14ac:dyDescent="0.25">
      <c r="A754">
        <v>753</v>
      </c>
      <c r="D754" s="5">
        <v>3</v>
      </c>
      <c r="E754" s="3">
        <v>4</v>
      </c>
    </row>
    <row r="755" spans="1:5" x14ac:dyDescent="0.25">
      <c r="A755">
        <v>754</v>
      </c>
      <c r="D755" s="5">
        <v>3</v>
      </c>
      <c r="E755" s="3">
        <v>4</v>
      </c>
    </row>
    <row r="756" spans="1:5" x14ac:dyDescent="0.25">
      <c r="A756">
        <v>755</v>
      </c>
    </row>
    <row r="757" spans="1:5" x14ac:dyDescent="0.25">
      <c r="A757">
        <v>756</v>
      </c>
    </row>
    <row r="758" spans="1:5" x14ac:dyDescent="0.25">
      <c r="A758">
        <v>757</v>
      </c>
      <c r="B758" s="2">
        <v>1</v>
      </c>
    </row>
    <row r="759" spans="1:5" x14ac:dyDescent="0.25">
      <c r="A759">
        <v>758</v>
      </c>
      <c r="B759" s="2">
        <v>1</v>
      </c>
    </row>
    <row r="760" spans="1:5" x14ac:dyDescent="0.25">
      <c r="A760">
        <v>759</v>
      </c>
      <c r="B760" s="2">
        <v>1</v>
      </c>
    </row>
    <row r="761" spans="1:5" x14ac:dyDescent="0.25">
      <c r="A761">
        <v>760</v>
      </c>
      <c r="B761" s="2">
        <v>1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B763" s="2">
        <v>1</v>
      </c>
      <c r="C763" s="4">
        <v>2</v>
      </c>
    </row>
    <row r="764" spans="1:5" x14ac:dyDescent="0.25">
      <c r="A764">
        <v>763</v>
      </c>
      <c r="B764" s="2">
        <v>1</v>
      </c>
      <c r="C764" s="4">
        <v>2</v>
      </c>
    </row>
    <row r="765" spans="1:5" x14ac:dyDescent="0.25">
      <c r="A765">
        <v>764</v>
      </c>
      <c r="B765" s="2">
        <v>1</v>
      </c>
      <c r="C765" s="4">
        <v>2</v>
      </c>
    </row>
    <row r="766" spans="1:5" x14ac:dyDescent="0.25">
      <c r="A766">
        <v>765</v>
      </c>
      <c r="C766" s="4">
        <v>2</v>
      </c>
    </row>
    <row r="767" spans="1:5" x14ac:dyDescent="0.25">
      <c r="A767">
        <v>766</v>
      </c>
      <c r="C767" s="4">
        <v>2</v>
      </c>
    </row>
    <row r="768" spans="1:5" x14ac:dyDescent="0.25">
      <c r="A768">
        <v>767</v>
      </c>
      <c r="C768" s="4">
        <v>2</v>
      </c>
      <c r="D768" s="5">
        <v>3</v>
      </c>
    </row>
    <row r="769" spans="1:5" x14ac:dyDescent="0.25">
      <c r="A769">
        <v>768</v>
      </c>
      <c r="D769" s="5">
        <v>3</v>
      </c>
    </row>
    <row r="770" spans="1:5" x14ac:dyDescent="0.25">
      <c r="A770">
        <v>769</v>
      </c>
      <c r="D770" s="5">
        <v>3</v>
      </c>
      <c r="E770" s="3">
        <v>4</v>
      </c>
    </row>
    <row r="771" spans="1:5" x14ac:dyDescent="0.25">
      <c r="A771">
        <v>770</v>
      </c>
      <c r="D771" s="5">
        <v>3</v>
      </c>
      <c r="E771" s="3">
        <v>4</v>
      </c>
    </row>
    <row r="772" spans="1:5" x14ac:dyDescent="0.25">
      <c r="A772">
        <v>771</v>
      </c>
      <c r="D772" s="5">
        <v>3</v>
      </c>
      <c r="E772" s="3">
        <v>4</v>
      </c>
    </row>
    <row r="773" spans="1:5" x14ac:dyDescent="0.25">
      <c r="A773">
        <v>772</v>
      </c>
      <c r="D773" s="5">
        <v>3</v>
      </c>
      <c r="E773" s="3">
        <v>4</v>
      </c>
    </row>
    <row r="774" spans="1:5" x14ac:dyDescent="0.25">
      <c r="A774">
        <v>773</v>
      </c>
      <c r="D774" s="5">
        <v>3</v>
      </c>
      <c r="E774" s="3">
        <v>4</v>
      </c>
    </row>
    <row r="775" spans="1:5" x14ac:dyDescent="0.25">
      <c r="A775">
        <v>774</v>
      </c>
      <c r="D775" s="5">
        <v>3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</row>
    <row r="778" spans="1:5" x14ac:dyDescent="0.25">
      <c r="A778">
        <v>777</v>
      </c>
      <c r="B778" s="2">
        <v>1</v>
      </c>
    </row>
    <row r="779" spans="1:5" x14ac:dyDescent="0.25">
      <c r="A779">
        <v>778</v>
      </c>
      <c r="B779" s="2">
        <v>1</v>
      </c>
      <c r="C779" s="4">
        <v>2</v>
      </c>
    </row>
    <row r="780" spans="1:5" x14ac:dyDescent="0.25">
      <c r="A780">
        <v>779</v>
      </c>
      <c r="B780" s="2">
        <v>1</v>
      </c>
      <c r="C780" s="4">
        <v>2</v>
      </c>
    </row>
    <row r="781" spans="1:5" x14ac:dyDescent="0.25">
      <c r="A781">
        <v>780</v>
      </c>
      <c r="B781" s="2">
        <v>1</v>
      </c>
      <c r="C781" s="4">
        <v>2</v>
      </c>
    </row>
    <row r="782" spans="1:5" x14ac:dyDescent="0.25">
      <c r="A782">
        <v>781</v>
      </c>
      <c r="B782" s="2">
        <v>1</v>
      </c>
      <c r="C782" s="4">
        <v>2</v>
      </c>
    </row>
    <row r="783" spans="1:5" x14ac:dyDescent="0.25">
      <c r="A783">
        <v>782</v>
      </c>
      <c r="C783" s="4">
        <v>2</v>
      </c>
    </row>
    <row r="784" spans="1:5" x14ac:dyDescent="0.25">
      <c r="A784">
        <v>783</v>
      </c>
      <c r="C784" s="4">
        <v>2</v>
      </c>
    </row>
    <row r="785" spans="1:5" x14ac:dyDescent="0.25">
      <c r="A785">
        <v>784</v>
      </c>
      <c r="C785" s="4">
        <v>2</v>
      </c>
    </row>
    <row r="786" spans="1:5" x14ac:dyDescent="0.25">
      <c r="A786">
        <v>785</v>
      </c>
      <c r="C786" s="4">
        <v>2</v>
      </c>
    </row>
    <row r="787" spans="1:5" x14ac:dyDescent="0.25">
      <c r="A787">
        <v>786</v>
      </c>
    </row>
    <row r="788" spans="1:5" x14ac:dyDescent="0.25">
      <c r="A788">
        <v>787</v>
      </c>
      <c r="D788" s="5">
        <v>3</v>
      </c>
      <c r="E788" s="3">
        <v>4</v>
      </c>
    </row>
    <row r="789" spans="1:5" x14ac:dyDescent="0.25">
      <c r="A789">
        <v>788</v>
      </c>
      <c r="D789" s="5">
        <v>3</v>
      </c>
      <c r="E789" s="3">
        <v>4</v>
      </c>
    </row>
    <row r="790" spans="1:5" x14ac:dyDescent="0.25">
      <c r="A790">
        <v>789</v>
      </c>
      <c r="D790" s="5">
        <v>3</v>
      </c>
      <c r="E790" s="3">
        <v>4</v>
      </c>
    </row>
    <row r="791" spans="1:5" x14ac:dyDescent="0.25">
      <c r="A791">
        <v>790</v>
      </c>
      <c r="D791" s="5">
        <v>3</v>
      </c>
      <c r="E791" s="3">
        <v>4</v>
      </c>
    </row>
    <row r="792" spans="1:5" x14ac:dyDescent="0.25">
      <c r="A792">
        <v>791</v>
      </c>
      <c r="D792" s="5">
        <v>3</v>
      </c>
      <c r="E792" s="3">
        <v>4</v>
      </c>
    </row>
    <row r="793" spans="1:5" x14ac:dyDescent="0.25">
      <c r="A793">
        <v>792</v>
      </c>
      <c r="D793" s="5">
        <v>3</v>
      </c>
      <c r="E793" s="3">
        <v>4</v>
      </c>
    </row>
    <row r="794" spans="1:5" x14ac:dyDescent="0.25">
      <c r="A794">
        <v>793</v>
      </c>
      <c r="D794" s="5">
        <v>3</v>
      </c>
      <c r="E794" s="3">
        <v>4</v>
      </c>
    </row>
    <row r="795" spans="1:5" x14ac:dyDescent="0.25">
      <c r="A795">
        <v>794</v>
      </c>
      <c r="B795" s="2">
        <v>1</v>
      </c>
      <c r="D795" s="5">
        <v>3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</row>
    <row r="799" spans="1:5" x14ac:dyDescent="0.25">
      <c r="A799">
        <v>798</v>
      </c>
      <c r="B799" s="2">
        <v>1</v>
      </c>
    </row>
    <row r="800" spans="1:5" x14ac:dyDescent="0.25">
      <c r="A800">
        <v>799</v>
      </c>
      <c r="B800" s="2">
        <v>1</v>
      </c>
      <c r="C800" s="4">
        <v>2</v>
      </c>
    </row>
    <row r="801" spans="1:5" x14ac:dyDescent="0.25">
      <c r="A801">
        <v>800</v>
      </c>
      <c r="B801" s="2">
        <v>1</v>
      </c>
      <c r="C801" s="4">
        <v>2</v>
      </c>
    </row>
    <row r="802" spans="1:5" x14ac:dyDescent="0.25">
      <c r="A802">
        <v>801</v>
      </c>
      <c r="B802" s="2">
        <v>1</v>
      </c>
      <c r="C802" s="4">
        <v>2</v>
      </c>
    </row>
    <row r="803" spans="1:5" x14ac:dyDescent="0.25">
      <c r="A803">
        <v>802</v>
      </c>
      <c r="C803" s="4">
        <v>2</v>
      </c>
    </row>
    <row r="804" spans="1:5" x14ac:dyDescent="0.25">
      <c r="A804">
        <v>803</v>
      </c>
      <c r="C804" s="4">
        <v>2</v>
      </c>
    </row>
    <row r="805" spans="1:5" x14ac:dyDescent="0.25">
      <c r="A805">
        <v>804</v>
      </c>
      <c r="C805" s="4">
        <v>2</v>
      </c>
    </row>
    <row r="806" spans="1:5" x14ac:dyDescent="0.25">
      <c r="A806">
        <v>805</v>
      </c>
      <c r="C806" s="4">
        <v>2</v>
      </c>
    </row>
    <row r="807" spans="1:5" x14ac:dyDescent="0.25">
      <c r="A807">
        <v>806</v>
      </c>
      <c r="C807" s="4">
        <v>2</v>
      </c>
    </row>
    <row r="808" spans="1:5" x14ac:dyDescent="0.25">
      <c r="A808">
        <v>807</v>
      </c>
      <c r="D808" s="5">
        <v>3</v>
      </c>
    </row>
    <row r="809" spans="1:5" x14ac:dyDescent="0.25">
      <c r="A809">
        <v>808</v>
      </c>
      <c r="D809" s="5">
        <v>3</v>
      </c>
    </row>
    <row r="810" spans="1:5" x14ac:dyDescent="0.25">
      <c r="A810">
        <v>809</v>
      </c>
      <c r="D810" s="5">
        <v>3</v>
      </c>
      <c r="E810" s="3">
        <v>4</v>
      </c>
    </row>
    <row r="811" spans="1:5" x14ac:dyDescent="0.25">
      <c r="A811">
        <v>810</v>
      </c>
      <c r="D811" s="5">
        <v>3</v>
      </c>
      <c r="E811" s="3">
        <v>4</v>
      </c>
    </row>
    <row r="812" spans="1:5" x14ac:dyDescent="0.25">
      <c r="A812">
        <v>811</v>
      </c>
      <c r="D812" s="5">
        <v>3</v>
      </c>
      <c r="E812" s="3">
        <v>4</v>
      </c>
    </row>
    <row r="813" spans="1:5" x14ac:dyDescent="0.25">
      <c r="A813">
        <v>812</v>
      </c>
      <c r="B813" s="2">
        <v>1</v>
      </c>
      <c r="D813" s="5">
        <v>3</v>
      </c>
      <c r="E813" s="3">
        <v>4</v>
      </c>
    </row>
    <row r="814" spans="1:5" x14ac:dyDescent="0.25">
      <c r="A814">
        <v>813</v>
      </c>
      <c r="B814" s="2">
        <v>1</v>
      </c>
      <c r="D814" s="5">
        <v>3</v>
      </c>
      <c r="E814" s="3">
        <v>4</v>
      </c>
    </row>
    <row r="815" spans="1:5" x14ac:dyDescent="0.25">
      <c r="A815">
        <v>814</v>
      </c>
      <c r="B815" s="2">
        <v>1</v>
      </c>
      <c r="D815" s="5">
        <v>3</v>
      </c>
      <c r="E815" s="3">
        <v>4</v>
      </c>
    </row>
    <row r="816" spans="1:5" x14ac:dyDescent="0.25">
      <c r="A816">
        <v>815</v>
      </c>
      <c r="B816" s="2">
        <v>1</v>
      </c>
      <c r="E816" s="3">
        <v>4</v>
      </c>
    </row>
    <row r="817" spans="1:5" x14ac:dyDescent="0.25">
      <c r="A817">
        <v>816</v>
      </c>
      <c r="B817" s="2">
        <v>1</v>
      </c>
      <c r="E817" s="3">
        <v>4</v>
      </c>
    </row>
    <row r="818" spans="1:5" x14ac:dyDescent="0.25">
      <c r="A818">
        <v>817</v>
      </c>
      <c r="B818" s="2">
        <v>1</v>
      </c>
      <c r="E818" s="3">
        <v>4</v>
      </c>
    </row>
    <row r="819" spans="1:5" x14ac:dyDescent="0.25">
      <c r="A819">
        <v>818</v>
      </c>
      <c r="B819" s="2">
        <v>1</v>
      </c>
    </row>
    <row r="820" spans="1:5" x14ac:dyDescent="0.25">
      <c r="A820">
        <v>819</v>
      </c>
      <c r="B820" s="2">
        <v>1</v>
      </c>
      <c r="C820" s="4">
        <v>2</v>
      </c>
    </row>
    <row r="821" spans="1:5" x14ac:dyDescent="0.25">
      <c r="A821">
        <v>820</v>
      </c>
      <c r="B821" s="2">
        <v>1</v>
      </c>
      <c r="C821" s="4">
        <v>2</v>
      </c>
    </row>
    <row r="822" spans="1:5" x14ac:dyDescent="0.25">
      <c r="A822">
        <v>821</v>
      </c>
      <c r="B822" s="2">
        <v>1</v>
      </c>
      <c r="C822" s="4">
        <v>2</v>
      </c>
    </row>
    <row r="823" spans="1:5" x14ac:dyDescent="0.25">
      <c r="A823">
        <v>822</v>
      </c>
      <c r="C823" s="4">
        <v>2</v>
      </c>
    </row>
    <row r="824" spans="1:5" x14ac:dyDescent="0.25">
      <c r="A824">
        <v>823</v>
      </c>
      <c r="C824" s="4">
        <v>2</v>
      </c>
    </row>
    <row r="825" spans="1:5" x14ac:dyDescent="0.25">
      <c r="A825">
        <v>824</v>
      </c>
      <c r="C825" s="4">
        <v>2</v>
      </c>
    </row>
    <row r="826" spans="1:5" x14ac:dyDescent="0.25">
      <c r="A826">
        <v>825</v>
      </c>
      <c r="C826" s="4">
        <v>2</v>
      </c>
    </row>
    <row r="827" spans="1:5" x14ac:dyDescent="0.25">
      <c r="A827">
        <v>826</v>
      </c>
      <c r="C827" s="4">
        <v>2</v>
      </c>
    </row>
    <row r="828" spans="1:5" x14ac:dyDescent="0.25">
      <c r="A828">
        <v>827</v>
      </c>
      <c r="C828" s="4">
        <v>2</v>
      </c>
    </row>
    <row r="829" spans="1:5" x14ac:dyDescent="0.25">
      <c r="A829">
        <v>828</v>
      </c>
      <c r="C829" s="4">
        <v>2</v>
      </c>
    </row>
    <row r="830" spans="1:5" x14ac:dyDescent="0.25">
      <c r="A830">
        <v>829</v>
      </c>
      <c r="D830" s="5">
        <v>3</v>
      </c>
    </row>
    <row r="831" spans="1:5" x14ac:dyDescent="0.25">
      <c r="A831">
        <v>830</v>
      </c>
      <c r="D831" s="5">
        <v>3</v>
      </c>
    </row>
    <row r="832" spans="1:5" x14ac:dyDescent="0.25">
      <c r="A832">
        <v>831</v>
      </c>
      <c r="D832" s="5">
        <v>3</v>
      </c>
      <c r="E832" s="3">
        <v>4</v>
      </c>
    </row>
    <row r="833" spans="1:6" x14ac:dyDescent="0.25">
      <c r="A833">
        <v>832</v>
      </c>
      <c r="B833" s="2">
        <v>1</v>
      </c>
      <c r="D833" s="5">
        <v>3</v>
      </c>
      <c r="E833" s="3">
        <v>4</v>
      </c>
    </row>
    <row r="834" spans="1:6" x14ac:dyDescent="0.25">
      <c r="A834">
        <v>833</v>
      </c>
      <c r="B834" s="2">
        <v>1</v>
      </c>
      <c r="D834" s="5">
        <v>3</v>
      </c>
      <c r="E834" s="3">
        <v>4</v>
      </c>
    </row>
    <row r="835" spans="1:6" x14ac:dyDescent="0.25">
      <c r="A835">
        <v>834</v>
      </c>
      <c r="B835" s="2">
        <v>1</v>
      </c>
      <c r="D835" s="5">
        <v>3</v>
      </c>
      <c r="E835" s="3">
        <v>4</v>
      </c>
    </row>
    <row r="836" spans="1:6" x14ac:dyDescent="0.25">
      <c r="A836">
        <v>835</v>
      </c>
      <c r="B836" s="2">
        <v>1</v>
      </c>
      <c r="D836" s="5">
        <v>3</v>
      </c>
      <c r="E836" s="3">
        <v>4</v>
      </c>
    </row>
    <row r="837" spans="1:6" x14ac:dyDescent="0.25">
      <c r="A837">
        <v>836</v>
      </c>
      <c r="B837" s="2">
        <v>1</v>
      </c>
      <c r="D837" s="5">
        <v>3</v>
      </c>
      <c r="E837" s="3">
        <v>4</v>
      </c>
    </row>
    <row r="838" spans="1:6" x14ac:dyDescent="0.25">
      <c r="A838">
        <v>837</v>
      </c>
      <c r="B838" s="2">
        <v>1</v>
      </c>
      <c r="D838" s="5">
        <v>3</v>
      </c>
      <c r="E838" s="3">
        <v>4</v>
      </c>
    </row>
    <row r="839" spans="1:6" x14ac:dyDescent="0.25">
      <c r="A839">
        <v>838</v>
      </c>
      <c r="B839" s="2">
        <v>1</v>
      </c>
      <c r="E839" s="3">
        <v>4</v>
      </c>
    </row>
    <row r="840" spans="1:6" x14ac:dyDescent="0.25">
      <c r="A840">
        <v>839</v>
      </c>
      <c r="B840" s="2">
        <v>1</v>
      </c>
      <c r="E840" s="3">
        <v>4</v>
      </c>
    </row>
    <row r="841" spans="1:6" x14ac:dyDescent="0.25">
      <c r="A841">
        <v>840</v>
      </c>
      <c r="B841" s="2">
        <v>1</v>
      </c>
      <c r="E841" s="3">
        <v>4</v>
      </c>
    </row>
    <row r="842" spans="1:6" x14ac:dyDescent="0.25">
      <c r="A842">
        <v>841</v>
      </c>
      <c r="B842" s="2">
        <v>1</v>
      </c>
      <c r="E842" s="3">
        <v>4</v>
      </c>
    </row>
    <row r="843" spans="1:6" x14ac:dyDescent="0.25">
      <c r="A843">
        <v>842</v>
      </c>
      <c r="B843" s="2">
        <v>1</v>
      </c>
      <c r="E843" s="3">
        <v>4</v>
      </c>
    </row>
    <row r="844" spans="1:6" x14ac:dyDescent="0.25">
      <c r="A844">
        <v>843</v>
      </c>
      <c r="B844" s="2">
        <v>1</v>
      </c>
      <c r="C844" s="4">
        <v>2</v>
      </c>
    </row>
    <row r="845" spans="1:6" x14ac:dyDescent="0.25">
      <c r="A845">
        <v>844</v>
      </c>
      <c r="B845" s="2">
        <v>1</v>
      </c>
      <c r="C845" s="4">
        <v>2</v>
      </c>
    </row>
    <row r="846" spans="1:6" x14ac:dyDescent="0.25">
      <c r="A846">
        <v>845</v>
      </c>
      <c r="C846" s="4">
        <v>2</v>
      </c>
    </row>
    <row r="847" spans="1:6" x14ac:dyDescent="0.25">
      <c r="A847">
        <v>846</v>
      </c>
      <c r="C847" s="4">
        <v>2</v>
      </c>
      <c r="F847" t="s">
        <v>22</v>
      </c>
    </row>
    <row r="848" spans="1:6" x14ac:dyDescent="0.25">
      <c r="A848">
        <v>847</v>
      </c>
    </row>
    <row r="849" spans="1:6" x14ac:dyDescent="0.25">
      <c r="A849">
        <v>848</v>
      </c>
      <c r="F849" t="s">
        <v>22</v>
      </c>
    </row>
    <row r="850" spans="1:6" x14ac:dyDescent="0.25">
      <c r="A850">
        <v>849</v>
      </c>
      <c r="B850" s="2">
        <v>1</v>
      </c>
    </row>
    <row r="851" spans="1:6" x14ac:dyDescent="0.25">
      <c r="A851">
        <v>850</v>
      </c>
      <c r="B851" s="2">
        <v>1</v>
      </c>
    </row>
    <row r="852" spans="1:6" x14ac:dyDescent="0.25">
      <c r="A852">
        <v>851</v>
      </c>
      <c r="B852" s="2">
        <v>1</v>
      </c>
    </row>
    <row r="853" spans="1:6" x14ac:dyDescent="0.25">
      <c r="A853">
        <v>852</v>
      </c>
      <c r="B853" s="2">
        <v>1</v>
      </c>
    </row>
    <row r="854" spans="1:6" x14ac:dyDescent="0.25">
      <c r="A854">
        <v>853</v>
      </c>
      <c r="B854" s="2">
        <v>1</v>
      </c>
    </row>
    <row r="855" spans="1:6" x14ac:dyDescent="0.25">
      <c r="A855">
        <v>854</v>
      </c>
      <c r="B855" s="2">
        <v>1</v>
      </c>
    </row>
    <row r="856" spans="1:6" x14ac:dyDescent="0.25">
      <c r="A856">
        <v>855</v>
      </c>
      <c r="B856" s="2">
        <v>1</v>
      </c>
    </row>
    <row r="857" spans="1:6" x14ac:dyDescent="0.25">
      <c r="A857">
        <v>856</v>
      </c>
      <c r="B857" s="2">
        <v>1</v>
      </c>
    </row>
    <row r="858" spans="1:6" x14ac:dyDescent="0.25">
      <c r="A858">
        <v>857</v>
      </c>
      <c r="B858" s="2">
        <v>1</v>
      </c>
    </row>
    <row r="859" spans="1:6" x14ac:dyDescent="0.25">
      <c r="A859">
        <v>858</v>
      </c>
      <c r="B859" s="2">
        <v>1</v>
      </c>
    </row>
    <row r="860" spans="1:6" x14ac:dyDescent="0.25">
      <c r="A860">
        <v>859</v>
      </c>
      <c r="B860" s="2">
        <v>1</v>
      </c>
      <c r="C860" s="4">
        <v>2</v>
      </c>
    </row>
    <row r="861" spans="1:6" x14ac:dyDescent="0.25">
      <c r="A861">
        <v>860</v>
      </c>
      <c r="B861" s="2">
        <v>1</v>
      </c>
      <c r="C861" s="4">
        <v>2</v>
      </c>
    </row>
    <row r="862" spans="1:6" x14ac:dyDescent="0.25">
      <c r="A862">
        <v>861</v>
      </c>
      <c r="C862" s="4">
        <v>2</v>
      </c>
    </row>
    <row r="863" spans="1:6" x14ac:dyDescent="0.25">
      <c r="A863">
        <v>862</v>
      </c>
      <c r="C863" s="4">
        <v>2</v>
      </c>
    </row>
    <row r="864" spans="1:6" x14ac:dyDescent="0.25">
      <c r="A864">
        <v>863</v>
      </c>
      <c r="C864" s="4">
        <v>2</v>
      </c>
      <c r="D864" s="5">
        <v>3</v>
      </c>
    </row>
    <row r="865" spans="1:5" x14ac:dyDescent="0.25">
      <c r="A865">
        <v>864</v>
      </c>
      <c r="C865" s="4">
        <v>2</v>
      </c>
      <c r="D865" s="5">
        <v>3</v>
      </c>
    </row>
    <row r="866" spans="1:5" x14ac:dyDescent="0.25">
      <c r="A866">
        <v>865</v>
      </c>
      <c r="C866" s="4">
        <v>2</v>
      </c>
      <c r="D866" s="5">
        <v>3</v>
      </c>
    </row>
    <row r="867" spans="1:5" x14ac:dyDescent="0.25">
      <c r="A867">
        <v>866</v>
      </c>
      <c r="C867" s="4">
        <v>2</v>
      </c>
      <c r="D867" s="5">
        <v>3</v>
      </c>
    </row>
    <row r="868" spans="1:5" x14ac:dyDescent="0.25">
      <c r="A868">
        <v>867</v>
      </c>
      <c r="C868" s="4">
        <v>2</v>
      </c>
      <c r="D868" s="5">
        <v>3</v>
      </c>
    </row>
    <row r="869" spans="1:5" x14ac:dyDescent="0.25">
      <c r="A869">
        <v>868</v>
      </c>
      <c r="C869" s="4">
        <v>2</v>
      </c>
      <c r="D869" s="5">
        <v>3</v>
      </c>
    </row>
    <row r="870" spans="1:5" x14ac:dyDescent="0.25">
      <c r="A870">
        <v>869</v>
      </c>
      <c r="C870" s="4">
        <v>2</v>
      </c>
      <c r="D870" s="5">
        <v>3</v>
      </c>
    </row>
    <row r="871" spans="1:5" x14ac:dyDescent="0.25">
      <c r="A871">
        <v>870</v>
      </c>
      <c r="C871" s="4">
        <v>2</v>
      </c>
      <c r="D871" s="5">
        <v>3</v>
      </c>
    </row>
    <row r="872" spans="1:5" x14ac:dyDescent="0.25">
      <c r="A872">
        <v>871</v>
      </c>
      <c r="D872" s="5">
        <v>3</v>
      </c>
      <c r="E872" s="3">
        <v>4</v>
      </c>
    </row>
    <row r="873" spans="1:5" x14ac:dyDescent="0.25">
      <c r="A873">
        <v>872</v>
      </c>
      <c r="D873" s="5">
        <v>3</v>
      </c>
      <c r="E873" s="3">
        <v>4</v>
      </c>
    </row>
    <row r="874" spans="1:5" x14ac:dyDescent="0.25">
      <c r="A874">
        <v>873</v>
      </c>
      <c r="D874" s="5">
        <v>3</v>
      </c>
      <c r="E874" s="3">
        <v>4</v>
      </c>
    </row>
    <row r="875" spans="1:5" x14ac:dyDescent="0.25">
      <c r="A875">
        <v>874</v>
      </c>
      <c r="B875" s="2">
        <v>1</v>
      </c>
      <c r="D875" s="5">
        <v>3</v>
      </c>
      <c r="E875" s="3">
        <v>4</v>
      </c>
    </row>
    <row r="876" spans="1:5" x14ac:dyDescent="0.25">
      <c r="A876">
        <v>875</v>
      </c>
      <c r="B876" s="2">
        <v>1</v>
      </c>
      <c r="E876" s="3">
        <v>4</v>
      </c>
    </row>
    <row r="877" spans="1:5" x14ac:dyDescent="0.25">
      <c r="A877">
        <v>876</v>
      </c>
      <c r="B877" s="2">
        <v>1</v>
      </c>
      <c r="E877" s="3">
        <v>4</v>
      </c>
    </row>
    <row r="878" spans="1:5" x14ac:dyDescent="0.25">
      <c r="A878">
        <v>877</v>
      </c>
      <c r="B878" s="2">
        <v>1</v>
      </c>
      <c r="E878" s="3">
        <v>4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B880" s="2">
        <v>1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B882" s="2">
        <v>1</v>
      </c>
    </row>
    <row r="883" spans="1:5" x14ac:dyDescent="0.25">
      <c r="A883">
        <v>882</v>
      </c>
      <c r="B883" s="2">
        <v>1</v>
      </c>
    </row>
    <row r="884" spans="1:5" x14ac:dyDescent="0.25">
      <c r="A884">
        <v>883</v>
      </c>
      <c r="B884" s="2">
        <v>1</v>
      </c>
    </row>
    <row r="885" spans="1:5" x14ac:dyDescent="0.25">
      <c r="A885">
        <v>884</v>
      </c>
      <c r="B885" s="2">
        <v>1</v>
      </c>
    </row>
    <row r="886" spans="1:5" x14ac:dyDescent="0.25">
      <c r="A886">
        <v>885</v>
      </c>
      <c r="B886" s="2">
        <v>1</v>
      </c>
    </row>
    <row r="887" spans="1:5" x14ac:dyDescent="0.25">
      <c r="A887">
        <v>886</v>
      </c>
      <c r="C887" s="4">
        <v>2</v>
      </c>
    </row>
    <row r="888" spans="1:5" x14ac:dyDescent="0.25">
      <c r="A888">
        <v>887</v>
      </c>
      <c r="C888" s="4">
        <v>2</v>
      </c>
    </row>
    <row r="889" spans="1:5" x14ac:dyDescent="0.25">
      <c r="A889">
        <v>888</v>
      </c>
      <c r="C889" s="4">
        <v>2</v>
      </c>
    </row>
    <row r="890" spans="1:5" x14ac:dyDescent="0.25">
      <c r="A890">
        <v>889</v>
      </c>
      <c r="C890" s="4">
        <v>2</v>
      </c>
      <c r="D890" s="5">
        <v>3</v>
      </c>
    </row>
    <row r="891" spans="1:5" x14ac:dyDescent="0.25">
      <c r="A891">
        <v>890</v>
      </c>
      <c r="C891" s="4">
        <v>2</v>
      </c>
      <c r="D891" s="5">
        <v>3</v>
      </c>
    </row>
    <row r="892" spans="1:5" x14ac:dyDescent="0.25">
      <c r="A892">
        <v>891</v>
      </c>
      <c r="C892" s="4">
        <v>2</v>
      </c>
      <c r="D892" s="5">
        <v>3</v>
      </c>
    </row>
    <row r="893" spans="1:5" x14ac:dyDescent="0.25">
      <c r="A893">
        <v>892</v>
      </c>
      <c r="C893" s="4">
        <v>2</v>
      </c>
      <c r="D893" s="5">
        <v>3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C895" s="4">
        <v>2</v>
      </c>
      <c r="D895" s="5">
        <v>3</v>
      </c>
      <c r="E895" s="3">
        <v>4</v>
      </c>
    </row>
    <row r="896" spans="1:5" x14ac:dyDescent="0.25">
      <c r="A896">
        <v>895</v>
      </c>
      <c r="D896" s="5">
        <v>3</v>
      </c>
      <c r="E896" s="3">
        <v>4</v>
      </c>
    </row>
    <row r="897" spans="1:5" x14ac:dyDescent="0.25">
      <c r="A897">
        <v>896</v>
      </c>
      <c r="D897" s="5">
        <v>3</v>
      </c>
      <c r="E897" s="3">
        <v>4</v>
      </c>
    </row>
    <row r="898" spans="1:5" x14ac:dyDescent="0.25">
      <c r="A898">
        <v>897</v>
      </c>
      <c r="D898" s="5">
        <v>3</v>
      </c>
      <c r="E898" s="3">
        <v>4</v>
      </c>
    </row>
    <row r="899" spans="1:5" x14ac:dyDescent="0.25">
      <c r="A899">
        <v>898</v>
      </c>
      <c r="D899" s="5">
        <v>3</v>
      </c>
      <c r="E899" s="3">
        <v>4</v>
      </c>
    </row>
    <row r="900" spans="1:5" x14ac:dyDescent="0.25">
      <c r="A900">
        <v>899</v>
      </c>
      <c r="D900" s="5">
        <v>3</v>
      </c>
      <c r="E900" s="3">
        <v>4</v>
      </c>
    </row>
    <row r="901" spans="1:5" x14ac:dyDescent="0.25">
      <c r="A901">
        <v>900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</row>
    <row r="906" spans="1:5" x14ac:dyDescent="0.25">
      <c r="A906">
        <v>905</v>
      </c>
      <c r="B906" s="2">
        <v>1</v>
      </c>
    </row>
    <row r="907" spans="1:5" x14ac:dyDescent="0.25">
      <c r="A907">
        <v>906</v>
      </c>
      <c r="B907" s="2">
        <v>1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  <c r="B909" s="2">
        <v>1</v>
      </c>
      <c r="C909" s="4">
        <v>2</v>
      </c>
    </row>
    <row r="910" spans="1:5" x14ac:dyDescent="0.25">
      <c r="A910">
        <v>909</v>
      </c>
      <c r="B910" s="2">
        <v>1</v>
      </c>
      <c r="C910" s="4">
        <v>2</v>
      </c>
    </row>
    <row r="911" spans="1:5" x14ac:dyDescent="0.25">
      <c r="A911">
        <v>910</v>
      </c>
      <c r="B911" s="2">
        <v>1</v>
      </c>
      <c r="C911" s="4">
        <v>2</v>
      </c>
    </row>
    <row r="912" spans="1:5" x14ac:dyDescent="0.25">
      <c r="A912">
        <v>911</v>
      </c>
      <c r="C912" s="4">
        <v>2</v>
      </c>
    </row>
    <row r="913" spans="1:5" x14ac:dyDescent="0.25">
      <c r="A913">
        <v>912</v>
      </c>
      <c r="C913" s="4">
        <v>2</v>
      </c>
    </row>
    <row r="914" spans="1:5" x14ac:dyDescent="0.25">
      <c r="A914">
        <v>913</v>
      </c>
      <c r="C914" s="4">
        <v>2</v>
      </c>
    </row>
    <row r="915" spans="1:5" x14ac:dyDescent="0.25">
      <c r="A915">
        <v>914</v>
      </c>
      <c r="C915" s="4">
        <v>2</v>
      </c>
      <c r="D915" s="5">
        <v>3</v>
      </c>
    </row>
    <row r="916" spans="1:5" x14ac:dyDescent="0.25">
      <c r="A916">
        <v>915</v>
      </c>
      <c r="C916" s="4">
        <v>2</v>
      </c>
      <c r="D916" s="5">
        <v>3</v>
      </c>
    </row>
    <row r="917" spans="1:5" x14ac:dyDescent="0.25">
      <c r="A917">
        <v>916</v>
      </c>
      <c r="C917" s="4">
        <v>2</v>
      </c>
      <c r="D917" s="5">
        <v>3</v>
      </c>
      <c r="E917" s="3">
        <v>4</v>
      </c>
    </row>
    <row r="918" spans="1:5" x14ac:dyDescent="0.25">
      <c r="A918">
        <v>917</v>
      </c>
      <c r="D918" s="5">
        <v>3</v>
      </c>
      <c r="E918" s="3">
        <v>4</v>
      </c>
    </row>
    <row r="919" spans="1:5" x14ac:dyDescent="0.25">
      <c r="A919">
        <v>918</v>
      </c>
      <c r="D919" s="5">
        <v>3</v>
      </c>
      <c r="E919" s="3">
        <v>4</v>
      </c>
    </row>
    <row r="920" spans="1:5" x14ac:dyDescent="0.25">
      <c r="A920">
        <v>919</v>
      </c>
      <c r="D920" s="5">
        <v>3</v>
      </c>
      <c r="E920" s="3">
        <v>4</v>
      </c>
    </row>
    <row r="921" spans="1:5" x14ac:dyDescent="0.25">
      <c r="A921">
        <v>920</v>
      </c>
      <c r="D921" s="5">
        <v>3</v>
      </c>
      <c r="E921" s="3">
        <v>4</v>
      </c>
    </row>
    <row r="922" spans="1:5" x14ac:dyDescent="0.25">
      <c r="A922">
        <v>921</v>
      </c>
      <c r="D922" s="5">
        <v>3</v>
      </c>
      <c r="E922" s="3">
        <v>4</v>
      </c>
    </row>
    <row r="923" spans="1:5" x14ac:dyDescent="0.25">
      <c r="A923">
        <v>922</v>
      </c>
      <c r="D923" s="5">
        <v>3</v>
      </c>
      <c r="E923" s="3">
        <v>4</v>
      </c>
    </row>
    <row r="924" spans="1:5" x14ac:dyDescent="0.25">
      <c r="A924">
        <v>923</v>
      </c>
      <c r="E924" s="3">
        <v>4</v>
      </c>
    </row>
    <row r="925" spans="1:5" x14ac:dyDescent="0.25">
      <c r="A925">
        <v>924</v>
      </c>
      <c r="B925" s="2">
        <v>1</v>
      </c>
      <c r="E925" s="3">
        <v>4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</row>
    <row r="931" spans="1:5" x14ac:dyDescent="0.25">
      <c r="A931">
        <v>930</v>
      </c>
      <c r="B931" s="2">
        <v>1</v>
      </c>
      <c r="C931" s="4">
        <v>2</v>
      </c>
    </row>
    <row r="932" spans="1:5" x14ac:dyDescent="0.25">
      <c r="A932">
        <v>931</v>
      </c>
      <c r="B932" s="2">
        <v>1</v>
      </c>
      <c r="C932" s="4">
        <v>2</v>
      </c>
    </row>
    <row r="933" spans="1:5" x14ac:dyDescent="0.25">
      <c r="A933">
        <v>932</v>
      </c>
      <c r="B933" s="2">
        <v>1</v>
      </c>
      <c r="C933" s="4">
        <v>2</v>
      </c>
    </row>
    <row r="934" spans="1:5" x14ac:dyDescent="0.25">
      <c r="A934">
        <v>933</v>
      </c>
      <c r="C934" s="4">
        <v>2</v>
      </c>
    </row>
    <row r="935" spans="1:5" x14ac:dyDescent="0.25">
      <c r="A935">
        <v>934</v>
      </c>
      <c r="C935" s="4">
        <v>2</v>
      </c>
    </row>
    <row r="936" spans="1:5" x14ac:dyDescent="0.25">
      <c r="A936">
        <v>935</v>
      </c>
      <c r="C936" s="4">
        <v>2</v>
      </c>
    </row>
    <row r="937" spans="1:5" x14ac:dyDescent="0.25">
      <c r="A937">
        <v>936</v>
      </c>
      <c r="C937" s="4">
        <v>2</v>
      </c>
    </row>
    <row r="938" spans="1:5" x14ac:dyDescent="0.25">
      <c r="A938">
        <v>937</v>
      </c>
      <c r="C938" s="4">
        <v>2</v>
      </c>
      <c r="D938" s="5">
        <v>3</v>
      </c>
    </row>
    <row r="939" spans="1:5" x14ac:dyDescent="0.25">
      <c r="A939">
        <v>938</v>
      </c>
      <c r="D939" s="5">
        <v>3</v>
      </c>
      <c r="E939" s="3">
        <v>4</v>
      </c>
    </row>
    <row r="940" spans="1:5" x14ac:dyDescent="0.25">
      <c r="A940">
        <v>939</v>
      </c>
      <c r="D940" s="5">
        <v>3</v>
      </c>
      <c r="E940" s="3">
        <v>4</v>
      </c>
    </row>
    <row r="941" spans="1:5" x14ac:dyDescent="0.25">
      <c r="A941">
        <v>940</v>
      </c>
      <c r="D941" s="5">
        <v>3</v>
      </c>
      <c r="E941" s="3">
        <v>4</v>
      </c>
    </row>
    <row r="942" spans="1:5" x14ac:dyDescent="0.25">
      <c r="A942">
        <v>941</v>
      </c>
      <c r="D942" s="5">
        <v>3</v>
      </c>
      <c r="E942" s="3">
        <v>4</v>
      </c>
    </row>
    <row r="943" spans="1:5" x14ac:dyDescent="0.25">
      <c r="A943">
        <v>942</v>
      </c>
      <c r="D943" s="5">
        <v>3</v>
      </c>
      <c r="E943" s="3">
        <v>4</v>
      </c>
    </row>
    <row r="944" spans="1:5" x14ac:dyDescent="0.25">
      <c r="A944">
        <v>943</v>
      </c>
      <c r="D944" s="5">
        <v>3</v>
      </c>
      <c r="E944" s="3">
        <v>4</v>
      </c>
    </row>
    <row r="945" spans="1:5" x14ac:dyDescent="0.25">
      <c r="A945">
        <v>944</v>
      </c>
      <c r="D945" s="5">
        <v>3</v>
      </c>
      <c r="E945" s="3">
        <v>4</v>
      </c>
    </row>
    <row r="946" spans="1:5" x14ac:dyDescent="0.25">
      <c r="A946">
        <v>945</v>
      </c>
      <c r="D946" s="5">
        <v>3</v>
      </c>
      <c r="E946" s="3">
        <v>4</v>
      </c>
    </row>
    <row r="947" spans="1:5" x14ac:dyDescent="0.25">
      <c r="A947">
        <v>946</v>
      </c>
      <c r="B947" s="2">
        <v>1</v>
      </c>
      <c r="E947" s="3">
        <v>4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</row>
    <row r="953" spans="1:5" x14ac:dyDescent="0.25">
      <c r="A953">
        <v>952</v>
      </c>
      <c r="B953" s="2">
        <v>1</v>
      </c>
      <c r="C953" s="4">
        <v>2</v>
      </c>
    </row>
    <row r="954" spans="1:5" x14ac:dyDescent="0.25">
      <c r="A954">
        <v>953</v>
      </c>
      <c r="B954" s="2">
        <v>1</v>
      </c>
      <c r="C954" s="4">
        <v>2</v>
      </c>
    </row>
    <row r="955" spans="1:5" x14ac:dyDescent="0.25">
      <c r="A955">
        <v>954</v>
      </c>
      <c r="B955" s="2">
        <v>1</v>
      </c>
      <c r="C955" s="4">
        <v>2</v>
      </c>
    </row>
    <row r="956" spans="1:5" x14ac:dyDescent="0.25">
      <c r="A956">
        <v>955</v>
      </c>
      <c r="C956" s="4">
        <v>2</v>
      </c>
    </row>
    <row r="957" spans="1:5" x14ac:dyDescent="0.25">
      <c r="A957">
        <v>956</v>
      </c>
      <c r="C957" s="4">
        <v>2</v>
      </c>
    </row>
    <row r="958" spans="1:5" x14ac:dyDescent="0.25">
      <c r="A958">
        <v>957</v>
      </c>
      <c r="C958" s="4">
        <v>2</v>
      </c>
    </row>
    <row r="959" spans="1:5" x14ac:dyDescent="0.25">
      <c r="A959">
        <v>958</v>
      </c>
      <c r="C959" s="4">
        <v>2</v>
      </c>
      <c r="D959" s="5">
        <v>3</v>
      </c>
    </row>
    <row r="960" spans="1:5" x14ac:dyDescent="0.25">
      <c r="A960">
        <v>959</v>
      </c>
      <c r="D960" s="5">
        <v>3</v>
      </c>
    </row>
    <row r="961" spans="1:5" x14ac:dyDescent="0.25">
      <c r="A961">
        <v>960</v>
      </c>
      <c r="D961" s="5">
        <v>3</v>
      </c>
      <c r="E961" s="3">
        <v>4</v>
      </c>
    </row>
    <row r="962" spans="1:5" x14ac:dyDescent="0.25">
      <c r="A962">
        <v>961</v>
      </c>
      <c r="D962" s="5">
        <v>3</v>
      </c>
      <c r="E962" s="3">
        <v>4</v>
      </c>
    </row>
    <row r="963" spans="1:5" x14ac:dyDescent="0.25">
      <c r="A963">
        <v>962</v>
      </c>
      <c r="D963" s="5">
        <v>3</v>
      </c>
      <c r="E963" s="3">
        <v>4</v>
      </c>
    </row>
    <row r="964" spans="1:5" x14ac:dyDescent="0.25">
      <c r="A964">
        <v>963</v>
      </c>
      <c r="D964" s="5">
        <v>3</v>
      </c>
      <c r="E964" s="3">
        <v>4</v>
      </c>
    </row>
    <row r="965" spans="1:5" x14ac:dyDescent="0.25">
      <c r="A965">
        <v>964</v>
      </c>
      <c r="D965" s="5">
        <v>3</v>
      </c>
      <c r="E965" s="3">
        <v>4</v>
      </c>
    </row>
    <row r="966" spans="1:5" x14ac:dyDescent="0.25">
      <c r="A966">
        <v>965</v>
      </c>
      <c r="D966" s="5">
        <v>3</v>
      </c>
      <c r="E966" s="3">
        <v>4</v>
      </c>
    </row>
    <row r="967" spans="1:5" x14ac:dyDescent="0.25">
      <c r="A967">
        <v>966</v>
      </c>
      <c r="E967" s="3">
        <v>4</v>
      </c>
    </row>
    <row r="968" spans="1:5" x14ac:dyDescent="0.25">
      <c r="A968">
        <v>967</v>
      </c>
      <c r="B968" s="2">
        <v>1</v>
      </c>
      <c r="E968" s="3">
        <v>4</v>
      </c>
    </row>
    <row r="969" spans="1:5" x14ac:dyDescent="0.25">
      <c r="A969">
        <v>968</v>
      </c>
      <c r="B969" s="2">
        <v>1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  <c r="B971" s="2">
        <v>1</v>
      </c>
    </row>
    <row r="972" spans="1:5" x14ac:dyDescent="0.25">
      <c r="A972">
        <v>971</v>
      </c>
      <c r="B972" s="2">
        <v>1</v>
      </c>
      <c r="C972" s="4">
        <v>2</v>
      </c>
    </row>
    <row r="973" spans="1:5" x14ac:dyDescent="0.25">
      <c r="A973">
        <v>972</v>
      </c>
      <c r="B973" s="2">
        <v>1</v>
      </c>
      <c r="C973" s="4">
        <v>2</v>
      </c>
    </row>
    <row r="974" spans="1:5" x14ac:dyDescent="0.25">
      <c r="A974">
        <v>973</v>
      </c>
      <c r="B974" s="2">
        <v>1</v>
      </c>
      <c r="C974" s="4">
        <v>2</v>
      </c>
    </row>
    <row r="975" spans="1:5" x14ac:dyDescent="0.25">
      <c r="A975">
        <v>974</v>
      </c>
      <c r="B975" s="2">
        <v>1</v>
      </c>
      <c r="C975" s="4">
        <v>2</v>
      </c>
    </row>
    <row r="976" spans="1:5" x14ac:dyDescent="0.25">
      <c r="A976">
        <v>975</v>
      </c>
      <c r="C976" s="4">
        <v>2</v>
      </c>
    </row>
    <row r="977" spans="1:5" x14ac:dyDescent="0.25">
      <c r="A977">
        <v>976</v>
      </c>
      <c r="C977" s="4">
        <v>2</v>
      </c>
    </row>
    <row r="978" spans="1:5" x14ac:dyDescent="0.25">
      <c r="A978">
        <v>977</v>
      </c>
      <c r="C978" s="4">
        <v>2</v>
      </c>
    </row>
    <row r="979" spans="1:5" x14ac:dyDescent="0.25">
      <c r="A979">
        <v>978</v>
      </c>
      <c r="C979" s="4">
        <v>2</v>
      </c>
    </row>
    <row r="980" spans="1:5" x14ac:dyDescent="0.25">
      <c r="A980">
        <v>979</v>
      </c>
      <c r="D980" s="5">
        <v>3</v>
      </c>
    </row>
    <row r="981" spans="1:5" x14ac:dyDescent="0.25">
      <c r="A981">
        <v>980</v>
      </c>
      <c r="D981" s="5">
        <v>3</v>
      </c>
      <c r="E981" s="3">
        <v>4</v>
      </c>
    </row>
    <row r="982" spans="1:5" x14ac:dyDescent="0.25">
      <c r="A982">
        <v>981</v>
      </c>
      <c r="D982" s="5">
        <v>3</v>
      </c>
      <c r="E982" s="3">
        <v>4</v>
      </c>
    </row>
    <row r="983" spans="1:5" x14ac:dyDescent="0.25">
      <c r="A983">
        <v>982</v>
      </c>
      <c r="D983" s="5">
        <v>3</v>
      </c>
      <c r="E983" s="3">
        <v>4</v>
      </c>
    </row>
    <row r="984" spans="1:5" x14ac:dyDescent="0.25">
      <c r="A984">
        <v>983</v>
      </c>
      <c r="D984" s="5">
        <v>3</v>
      </c>
      <c r="E984" s="3">
        <v>4</v>
      </c>
    </row>
    <row r="985" spans="1:5" x14ac:dyDescent="0.25">
      <c r="A985">
        <v>984</v>
      </c>
      <c r="D985" s="5">
        <v>3</v>
      </c>
      <c r="E985" s="3">
        <v>4</v>
      </c>
    </row>
    <row r="986" spans="1:5" x14ac:dyDescent="0.25">
      <c r="A986">
        <v>985</v>
      </c>
      <c r="D986" s="5">
        <v>3</v>
      </c>
      <c r="E986" s="3">
        <v>4</v>
      </c>
    </row>
    <row r="987" spans="1:5" x14ac:dyDescent="0.25">
      <c r="A987">
        <v>986</v>
      </c>
      <c r="D987" s="5">
        <v>3</v>
      </c>
      <c r="E987" s="3">
        <v>4</v>
      </c>
    </row>
    <row r="988" spans="1:5" x14ac:dyDescent="0.25">
      <c r="A988">
        <v>987</v>
      </c>
      <c r="B988" s="2">
        <v>1</v>
      </c>
      <c r="E988" s="3">
        <v>4</v>
      </c>
    </row>
    <row r="989" spans="1:5" x14ac:dyDescent="0.25">
      <c r="A989">
        <v>988</v>
      </c>
      <c r="B989" s="2">
        <v>1</v>
      </c>
      <c r="E989" s="3">
        <v>4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</row>
    <row r="992" spans="1:5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  <c r="C993" s="4">
        <v>2</v>
      </c>
    </row>
    <row r="994" spans="1:5" x14ac:dyDescent="0.25">
      <c r="A994">
        <v>993</v>
      </c>
      <c r="B994" s="2">
        <v>1</v>
      </c>
      <c r="C994" s="4">
        <v>2</v>
      </c>
    </row>
    <row r="995" spans="1:5" x14ac:dyDescent="0.25">
      <c r="A995">
        <v>994</v>
      </c>
      <c r="B995" s="2">
        <v>1</v>
      </c>
      <c r="C995" s="4">
        <v>2</v>
      </c>
    </row>
    <row r="996" spans="1:5" x14ac:dyDescent="0.25">
      <c r="A996">
        <v>995</v>
      </c>
      <c r="C996" s="4">
        <v>2</v>
      </c>
    </row>
    <row r="997" spans="1:5" x14ac:dyDescent="0.25">
      <c r="A997">
        <v>996</v>
      </c>
      <c r="C997" s="4">
        <v>2</v>
      </c>
    </row>
    <row r="998" spans="1:5" x14ac:dyDescent="0.25">
      <c r="A998">
        <v>997</v>
      </c>
      <c r="C998" s="4">
        <v>2</v>
      </c>
    </row>
    <row r="999" spans="1:5" x14ac:dyDescent="0.25">
      <c r="A999">
        <v>998</v>
      </c>
      <c r="C999" s="4">
        <v>2</v>
      </c>
    </row>
    <row r="1000" spans="1:5" x14ac:dyDescent="0.25">
      <c r="A1000">
        <v>999</v>
      </c>
    </row>
    <row r="1001" spans="1:5" x14ac:dyDescent="0.25">
      <c r="A1001">
        <v>1000</v>
      </c>
      <c r="D1001" s="5">
        <v>3</v>
      </c>
    </row>
    <row r="1002" spans="1:5" x14ac:dyDescent="0.25">
      <c r="A1002">
        <v>1001</v>
      </c>
      <c r="D1002" s="5">
        <v>3</v>
      </c>
      <c r="E1002" s="3">
        <v>4</v>
      </c>
    </row>
    <row r="1003" spans="1:5" x14ac:dyDescent="0.25">
      <c r="A1003">
        <v>1002</v>
      </c>
      <c r="D1003" s="5">
        <v>3</v>
      </c>
      <c r="E1003" s="3">
        <v>4</v>
      </c>
    </row>
    <row r="1004" spans="1:5" x14ac:dyDescent="0.25">
      <c r="A1004">
        <v>1003</v>
      </c>
      <c r="D1004" s="5">
        <v>3</v>
      </c>
      <c r="E1004" s="3">
        <v>4</v>
      </c>
    </row>
    <row r="1005" spans="1:5" x14ac:dyDescent="0.25">
      <c r="A1005">
        <v>1004</v>
      </c>
      <c r="D1005" s="5">
        <v>3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B1008" s="2">
        <v>1</v>
      </c>
      <c r="D1008" s="5">
        <v>3</v>
      </c>
      <c r="E1008" s="3">
        <v>4</v>
      </c>
    </row>
    <row r="1009" spans="1:5" x14ac:dyDescent="0.25">
      <c r="A1009">
        <v>1008</v>
      </c>
      <c r="B1009" s="2">
        <v>1</v>
      </c>
      <c r="D1009" s="5">
        <v>3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</row>
    <row r="1012" spans="1:5" x14ac:dyDescent="0.25">
      <c r="A1012">
        <v>1011</v>
      </c>
      <c r="B1012" s="2">
        <v>1</v>
      </c>
    </row>
    <row r="1013" spans="1:5" x14ac:dyDescent="0.25">
      <c r="A1013">
        <v>1012</v>
      </c>
      <c r="B1013" s="2">
        <v>1</v>
      </c>
    </row>
    <row r="1014" spans="1:5" x14ac:dyDescent="0.25">
      <c r="A1014">
        <v>1013</v>
      </c>
      <c r="B1014" s="2">
        <v>1</v>
      </c>
      <c r="C1014" s="4">
        <v>2</v>
      </c>
    </row>
    <row r="1015" spans="1:5" x14ac:dyDescent="0.25">
      <c r="A1015">
        <v>1014</v>
      </c>
      <c r="B1015" s="2">
        <v>1</v>
      </c>
      <c r="C1015" s="4">
        <v>2</v>
      </c>
    </row>
    <row r="1016" spans="1:5" x14ac:dyDescent="0.25">
      <c r="A1016">
        <v>1015</v>
      </c>
      <c r="B1016" s="2">
        <v>1</v>
      </c>
      <c r="C1016" s="4">
        <v>2</v>
      </c>
    </row>
    <row r="1017" spans="1:5" x14ac:dyDescent="0.25">
      <c r="A1017">
        <v>1016</v>
      </c>
      <c r="C1017" s="4">
        <v>2</v>
      </c>
    </row>
    <row r="1018" spans="1:5" x14ac:dyDescent="0.25">
      <c r="A1018">
        <v>1017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D1022" s="5">
        <v>3</v>
      </c>
    </row>
    <row r="1023" spans="1:5" x14ac:dyDescent="0.25">
      <c r="A1023">
        <v>1022</v>
      </c>
      <c r="D1023" s="5">
        <v>3</v>
      </c>
      <c r="E1023" s="3">
        <v>4</v>
      </c>
    </row>
    <row r="1024" spans="1:5" x14ac:dyDescent="0.25">
      <c r="A1024">
        <v>1023</v>
      </c>
      <c r="D1024" s="5">
        <v>3</v>
      </c>
      <c r="E1024" s="3">
        <v>4</v>
      </c>
    </row>
    <row r="1025" spans="1:5" x14ac:dyDescent="0.25">
      <c r="A1025">
        <v>1024</v>
      </c>
      <c r="D1025" s="5">
        <v>3</v>
      </c>
      <c r="E1025" s="3">
        <v>4</v>
      </c>
    </row>
    <row r="1026" spans="1:5" x14ac:dyDescent="0.25">
      <c r="A1026">
        <v>1025</v>
      </c>
      <c r="D1026" s="5">
        <v>3</v>
      </c>
      <c r="E1026" s="3">
        <v>4</v>
      </c>
    </row>
    <row r="1027" spans="1:5" x14ac:dyDescent="0.25">
      <c r="A1027">
        <v>1026</v>
      </c>
      <c r="D1027" s="5">
        <v>3</v>
      </c>
      <c r="E1027" s="3">
        <v>4</v>
      </c>
    </row>
    <row r="1028" spans="1:5" x14ac:dyDescent="0.25">
      <c r="A1028">
        <v>1027</v>
      </c>
      <c r="B1028" s="2">
        <v>1</v>
      </c>
      <c r="D1028" s="5">
        <v>3</v>
      </c>
      <c r="E1028" s="3">
        <v>4</v>
      </c>
    </row>
    <row r="1029" spans="1:5" x14ac:dyDescent="0.25">
      <c r="A1029">
        <v>1028</v>
      </c>
      <c r="B1029" s="2">
        <v>1</v>
      </c>
      <c r="D1029" s="5">
        <v>3</v>
      </c>
      <c r="E1029" s="3">
        <v>4</v>
      </c>
    </row>
    <row r="1030" spans="1:5" x14ac:dyDescent="0.25">
      <c r="A1030">
        <v>1029</v>
      </c>
      <c r="B1030" s="2">
        <v>1</v>
      </c>
      <c r="D1030" s="5">
        <v>3</v>
      </c>
      <c r="E1030" s="3">
        <v>4</v>
      </c>
    </row>
    <row r="1031" spans="1:5" x14ac:dyDescent="0.25">
      <c r="A1031">
        <v>1030</v>
      </c>
      <c r="B1031" s="2">
        <v>1</v>
      </c>
      <c r="E1031" s="3">
        <v>4</v>
      </c>
    </row>
    <row r="1032" spans="1:5" x14ac:dyDescent="0.25">
      <c r="A1032">
        <v>1031</v>
      </c>
      <c r="B1032" s="2">
        <v>1</v>
      </c>
      <c r="E1032" s="3">
        <v>4</v>
      </c>
    </row>
    <row r="1033" spans="1:5" x14ac:dyDescent="0.25">
      <c r="A1033">
        <v>1032</v>
      </c>
      <c r="B1033" s="2">
        <v>1</v>
      </c>
    </row>
    <row r="1034" spans="1:5" x14ac:dyDescent="0.25">
      <c r="A1034">
        <v>1033</v>
      </c>
      <c r="B1034" s="2">
        <v>1</v>
      </c>
    </row>
    <row r="1035" spans="1:5" x14ac:dyDescent="0.25">
      <c r="A1035">
        <v>1034</v>
      </c>
      <c r="B1035" s="2">
        <v>1</v>
      </c>
    </row>
    <row r="1036" spans="1:5" x14ac:dyDescent="0.25">
      <c r="A1036">
        <v>1035</v>
      </c>
      <c r="B1036" s="2">
        <v>1</v>
      </c>
      <c r="C1036" s="4">
        <v>2</v>
      </c>
    </row>
    <row r="1037" spans="1:5" x14ac:dyDescent="0.25">
      <c r="A1037">
        <v>1036</v>
      </c>
      <c r="B1037" s="2">
        <v>1</v>
      </c>
      <c r="C1037" s="4">
        <v>2</v>
      </c>
    </row>
    <row r="1038" spans="1:5" x14ac:dyDescent="0.25">
      <c r="A1038">
        <v>1037</v>
      </c>
      <c r="C1038" s="4">
        <v>2</v>
      </c>
    </row>
    <row r="1039" spans="1:5" x14ac:dyDescent="0.25">
      <c r="A1039">
        <v>1038</v>
      </c>
      <c r="C1039" s="4">
        <v>2</v>
      </c>
    </row>
    <row r="1040" spans="1:5" x14ac:dyDescent="0.25">
      <c r="A1040">
        <v>1039</v>
      </c>
      <c r="C1040" s="4">
        <v>2</v>
      </c>
    </row>
    <row r="1041" spans="1:5" x14ac:dyDescent="0.25">
      <c r="A1041">
        <v>1040</v>
      </c>
      <c r="C1041" s="4">
        <v>2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  <c r="D1044" s="5">
        <v>3</v>
      </c>
    </row>
    <row r="1045" spans="1:5" x14ac:dyDescent="0.25">
      <c r="A1045">
        <v>1044</v>
      </c>
      <c r="C1045" s="4">
        <v>2</v>
      </c>
      <c r="D1045" s="5">
        <v>3</v>
      </c>
    </row>
    <row r="1046" spans="1:5" x14ac:dyDescent="0.25">
      <c r="A1046">
        <v>1045</v>
      </c>
      <c r="D1046" s="5">
        <v>3</v>
      </c>
    </row>
    <row r="1047" spans="1:5" x14ac:dyDescent="0.25">
      <c r="A1047">
        <v>1046</v>
      </c>
      <c r="D1047" s="5">
        <v>3</v>
      </c>
      <c r="E1047" s="3">
        <v>4</v>
      </c>
    </row>
    <row r="1048" spans="1:5" x14ac:dyDescent="0.25">
      <c r="A1048">
        <v>1047</v>
      </c>
      <c r="D1048" s="5">
        <v>3</v>
      </c>
      <c r="E1048" s="3">
        <v>4</v>
      </c>
    </row>
    <row r="1049" spans="1:5" x14ac:dyDescent="0.25">
      <c r="A1049">
        <v>1048</v>
      </c>
      <c r="D1049" s="5">
        <v>3</v>
      </c>
      <c r="E1049" s="3">
        <v>4</v>
      </c>
    </row>
    <row r="1050" spans="1:5" x14ac:dyDescent="0.25">
      <c r="A1050">
        <v>1049</v>
      </c>
      <c r="B1050" s="2">
        <v>1</v>
      </c>
      <c r="D1050" s="5">
        <v>3</v>
      </c>
      <c r="E1050" s="3">
        <v>4</v>
      </c>
    </row>
    <row r="1051" spans="1:5" x14ac:dyDescent="0.25">
      <c r="A1051">
        <v>1050</v>
      </c>
      <c r="B1051" s="2">
        <v>1</v>
      </c>
      <c r="D1051" s="5">
        <v>3</v>
      </c>
      <c r="E1051" s="3">
        <v>4</v>
      </c>
    </row>
    <row r="1052" spans="1:5" x14ac:dyDescent="0.25">
      <c r="A1052">
        <v>1051</v>
      </c>
      <c r="B1052" s="2">
        <v>1</v>
      </c>
      <c r="D1052" s="5">
        <v>3</v>
      </c>
      <c r="E1052" s="3">
        <v>4</v>
      </c>
    </row>
    <row r="1053" spans="1:5" x14ac:dyDescent="0.25">
      <c r="A1053">
        <v>1052</v>
      </c>
      <c r="B1053" s="2">
        <v>1</v>
      </c>
      <c r="D1053" s="5">
        <v>3</v>
      </c>
      <c r="E1053" s="3">
        <v>4</v>
      </c>
    </row>
    <row r="1054" spans="1:5" x14ac:dyDescent="0.25">
      <c r="A1054">
        <v>1053</v>
      </c>
      <c r="B1054" s="2">
        <v>1</v>
      </c>
      <c r="E1054" s="3">
        <v>4</v>
      </c>
    </row>
    <row r="1055" spans="1:5" x14ac:dyDescent="0.25">
      <c r="A1055">
        <v>1054</v>
      </c>
      <c r="B1055" s="2">
        <v>1</v>
      </c>
      <c r="E1055" s="3">
        <v>4</v>
      </c>
    </row>
    <row r="1056" spans="1:5" x14ac:dyDescent="0.25">
      <c r="A1056">
        <v>1055</v>
      </c>
      <c r="B1056" s="2">
        <v>1</v>
      </c>
      <c r="E1056" s="3">
        <v>4</v>
      </c>
    </row>
    <row r="1057" spans="1:5" x14ac:dyDescent="0.25">
      <c r="A1057">
        <v>1056</v>
      </c>
      <c r="B1057" s="2">
        <v>1</v>
      </c>
      <c r="E1057" s="3">
        <v>4</v>
      </c>
    </row>
    <row r="1058" spans="1:5" x14ac:dyDescent="0.25">
      <c r="A1058">
        <v>1057</v>
      </c>
      <c r="B1058" s="2">
        <v>1</v>
      </c>
      <c r="E1058" s="3">
        <v>4</v>
      </c>
    </row>
    <row r="1059" spans="1:5" x14ac:dyDescent="0.25">
      <c r="A1059">
        <v>1058</v>
      </c>
      <c r="B1059" s="2">
        <v>1</v>
      </c>
      <c r="E1059" s="3">
        <v>4</v>
      </c>
    </row>
    <row r="1060" spans="1:5" x14ac:dyDescent="0.25">
      <c r="A1060">
        <v>1059</v>
      </c>
      <c r="B1060" s="2">
        <v>1</v>
      </c>
      <c r="C1060" s="4">
        <v>2</v>
      </c>
      <c r="E1060" s="3">
        <v>4</v>
      </c>
    </row>
    <row r="1061" spans="1:5" x14ac:dyDescent="0.25">
      <c r="A1061">
        <v>1060</v>
      </c>
      <c r="B1061" s="2">
        <v>1</v>
      </c>
      <c r="C1061" s="4">
        <v>2</v>
      </c>
    </row>
    <row r="1062" spans="1:5" x14ac:dyDescent="0.25">
      <c r="A1062">
        <v>1061</v>
      </c>
      <c r="B1062" s="2">
        <v>1</v>
      </c>
      <c r="C1062" s="4">
        <v>2</v>
      </c>
    </row>
    <row r="1063" spans="1:5" x14ac:dyDescent="0.25">
      <c r="A1063">
        <v>1062</v>
      </c>
      <c r="C1063" s="4">
        <v>2</v>
      </c>
    </row>
    <row r="1064" spans="1:5" x14ac:dyDescent="0.25">
      <c r="A1064">
        <v>1063</v>
      </c>
      <c r="C1064" s="4">
        <v>2</v>
      </c>
    </row>
    <row r="1065" spans="1:5" x14ac:dyDescent="0.25">
      <c r="A1065">
        <v>1064</v>
      </c>
      <c r="C1065" s="4">
        <v>2</v>
      </c>
    </row>
    <row r="1066" spans="1:5" x14ac:dyDescent="0.25">
      <c r="A1066">
        <v>1065</v>
      </c>
      <c r="C1066" s="4">
        <v>2</v>
      </c>
    </row>
    <row r="1067" spans="1:5" x14ac:dyDescent="0.25">
      <c r="A1067">
        <v>1066</v>
      </c>
      <c r="C1067" s="4">
        <v>2</v>
      </c>
      <c r="D1067" s="5">
        <v>3</v>
      </c>
    </row>
    <row r="1068" spans="1:5" x14ac:dyDescent="0.25">
      <c r="A1068">
        <v>1067</v>
      </c>
      <c r="C1068" s="4">
        <v>2</v>
      </c>
      <c r="D1068" s="5">
        <v>3</v>
      </c>
    </row>
    <row r="1069" spans="1:5" x14ac:dyDescent="0.25">
      <c r="A1069">
        <v>1068</v>
      </c>
      <c r="C1069" s="4">
        <v>2</v>
      </c>
      <c r="D1069" s="5">
        <v>3</v>
      </c>
    </row>
    <row r="1070" spans="1:5" x14ac:dyDescent="0.25">
      <c r="A1070">
        <v>1069</v>
      </c>
      <c r="C1070" s="4">
        <v>2</v>
      </c>
      <c r="D1070" s="5">
        <v>3</v>
      </c>
    </row>
    <row r="1071" spans="1:5" x14ac:dyDescent="0.25">
      <c r="A1071">
        <v>1070</v>
      </c>
      <c r="C1071" s="4">
        <v>2</v>
      </c>
      <c r="D1071" s="5">
        <v>3</v>
      </c>
    </row>
    <row r="1072" spans="1:5" x14ac:dyDescent="0.25">
      <c r="A1072">
        <v>1071</v>
      </c>
      <c r="C1072" s="4">
        <v>2</v>
      </c>
      <c r="D1072" s="5">
        <v>3</v>
      </c>
    </row>
    <row r="1073" spans="1:6" x14ac:dyDescent="0.25">
      <c r="A1073">
        <v>1072</v>
      </c>
      <c r="C1073" s="4">
        <v>2</v>
      </c>
      <c r="D1073" s="5">
        <v>3</v>
      </c>
    </row>
    <row r="1074" spans="1:6" x14ac:dyDescent="0.25">
      <c r="A1074">
        <v>1073</v>
      </c>
      <c r="C1074" s="4">
        <v>2</v>
      </c>
      <c r="D1074" s="5">
        <v>3</v>
      </c>
      <c r="E1074" s="3">
        <v>4</v>
      </c>
    </row>
    <row r="1075" spans="1:6" x14ac:dyDescent="0.25">
      <c r="A1075">
        <v>1074</v>
      </c>
      <c r="D1075" s="5">
        <v>3</v>
      </c>
      <c r="E1075" s="3">
        <v>4</v>
      </c>
    </row>
    <row r="1076" spans="1:6" x14ac:dyDescent="0.25">
      <c r="A1076">
        <v>1075</v>
      </c>
      <c r="D1076" s="5">
        <v>3</v>
      </c>
      <c r="E1076" s="3">
        <v>4</v>
      </c>
    </row>
    <row r="1077" spans="1:6" x14ac:dyDescent="0.25">
      <c r="A1077">
        <v>1076</v>
      </c>
      <c r="D1077" s="5">
        <v>3</v>
      </c>
      <c r="E1077" s="3">
        <v>4</v>
      </c>
    </row>
    <row r="1078" spans="1:6" x14ac:dyDescent="0.25">
      <c r="A1078">
        <v>1077</v>
      </c>
      <c r="B1078" s="2">
        <v>1</v>
      </c>
      <c r="D1078" s="5">
        <v>3</v>
      </c>
      <c r="E1078" s="3">
        <v>4</v>
      </c>
    </row>
    <row r="1079" spans="1:6" x14ac:dyDescent="0.25">
      <c r="A1079">
        <v>1078</v>
      </c>
      <c r="B1079" s="2">
        <v>1</v>
      </c>
      <c r="D1079" s="5">
        <v>3</v>
      </c>
      <c r="E1079" s="3">
        <v>4</v>
      </c>
    </row>
    <row r="1080" spans="1:6" x14ac:dyDescent="0.25">
      <c r="A1080">
        <v>1079</v>
      </c>
      <c r="B1080" s="2">
        <v>1</v>
      </c>
      <c r="D1080" s="5">
        <v>3</v>
      </c>
      <c r="E1080" s="3">
        <v>4</v>
      </c>
    </row>
    <row r="1081" spans="1:6" x14ac:dyDescent="0.25">
      <c r="A1081">
        <v>1080</v>
      </c>
      <c r="B1081" s="2">
        <v>1</v>
      </c>
      <c r="E1081" s="3">
        <v>4</v>
      </c>
    </row>
    <row r="1082" spans="1:6" x14ac:dyDescent="0.25">
      <c r="A1082">
        <v>1081</v>
      </c>
      <c r="B1082" s="2">
        <v>1</v>
      </c>
      <c r="E1082" s="3">
        <v>4</v>
      </c>
      <c r="F1082" t="s">
        <v>22</v>
      </c>
    </row>
    <row r="1083" spans="1:6" x14ac:dyDescent="0.25">
      <c r="A1083">
        <v>1082</v>
      </c>
    </row>
    <row r="1084" spans="1:6" x14ac:dyDescent="0.25">
      <c r="A1084">
        <v>1083</v>
      </c>
      <c r="F1084" t="s">
        <v>22</v>
      </c>
    </row>
    <row r="1085" spans="1:6" x14ac:dyDescent="0.25">
      <c r="A1085">
        <v>1084</v>
      </c>
      <c r="C1085" s="4">
        <v>2</v>
      </c>
    </row>
    <row r="1086" spans="1:6" x14ac:dyDescent="0.25">
      <c r="A1086">
        <v>1085</v>
      </c>
      <c r="C1086" s="4">
        <v>2</v>
      </c>
    </row>
    <row r="1087" spans="1:6" x14ac:dyDescent="0.25">
      <c r="A1087">
        <v>1086</v>
      </c>
      <c r="C1087" s="4">
        <v>2</v>
      </c>
    </row>
    <row r="1088" spans="1:6" x14ac:dyDescent="0.25">
      <c r="A1088">
        <v>1087</v>
      </c>
      <c r="C1088" s="4">
        <v>2</v>
      </c>
    </row>
    <row r="1089" spans="1:5" x14ac:dyDescent="0.25">
      <c r="A1089">
        <v>1088</v>
      </c>
      <c r="C1089" s="4">
        <v>2</v>
      </c>
      <c r="D1089" s="5">
        <v>3</v>
      </c>
    </row>
    <row r="1090" spans="1:5" x14ac:dyDescent="0.25">
      <c r="A1090">
        <v>1089</v>
      </c>
      <c r="C1090" s="4">
        <v>2</v>
      </c>
      <c r="D1090" s="5">
        <v>3</v>
      </c>
    </row>
    <row r="1091" spans="1:5" x14ac:dyDescent="0.25">
      <c r="A1091">
        <v>1090</v>
      </c>
      <c r="C1091" s="4">
        <v>2</v>
      </c>
      <c r="D1091" s="5">
        <v>3</v>
      </c>
    </row>
    <row r="1092" spans="1:5" x14ac:dyDescent="0.25">
      <c r="A1092">
        <v>1091</v>
      </c>
      <c r="C1092" s="4">
        <v>2</v>
      </c>
      <c r="D1092" s="5">
        <v>3</v>
      </c>
    </row>
    <row r="1093" spans="1:5" x14ac:dyDescent="0.25">
      <c r="A1093">
        <v>1092</v>
      </c>
      <c r="C1093" s="4">
        <v>2</v>
      </c>
      <c r="D1093" s="5">
        <v>3</v>
      </c>
    </row>
    <row r="1094" spans="1:5" x14ac:dyDescent="0.25">
      <c r="A1094">
        <v>1093</v>
      </c>
      <c r="C1094" s="4">
        <v>2</v>
      </c>
      <c r="D1094" s="5">
        <v>3</v>
      </c>
      <c r="E1094" s="3">
        <v>4</v>
      </c>
    </row>
    <row r="1095" spans="1:5" x14ac:dyDescent="0.25">
      <c r="A1095">
        <v>1094</v>
      </c>
      <c r="C1095" s="4">
        <v>2</v>
      </c>
      <c r="D1095" s="5">
        <v>3</v>
      </c>
      <c r="E1095" s="3">
        <v>4</v>
      </c>
    </row>
    <row r="1096" spans="1:5" x14ac:dyDescent="0.25">
      <c r="A1096">
        <v>1095</v>
      </c>
      <c r="C1096" s="4">
        <v>2</v>
      </c>
      <c r="D1096" s="5">
        <v>3</v>
      </c>
      <c r="E1096" s="3">
        <v>4</v>
      </c>
    </row>
    <row r="1097" spans="1:5" x14ac:dyDescent="0.25">
      <c r="A1097">
        <v>1096</v>
      </c>
      <c r="D1097" s="5">
        <v>3</v>
      </c>
      <c r="E1097" s="3">
        <v>4</v>
      </c>
    </row>
    <row r="1098" spans="1:5" x14ac:dyDescent="0.25">
      <c r="A1098">
        <v>1097</v>
      </c>
      <c r="D1098" s="5">
        <v>3</v>
      </c>
      <c r="E1098" s="3">
        <v>4</v>
      </c>
    </row>
    <row r="1099" spans="1:5" x14ac:dyDescent="0.25">
      <c r="A1099">
        <v>1098</v>
      </c>
      <c r="D1099" s="5">
        <v>3</v>
      </c>
      <c r="E1099" s="3">
        <v>4</v>
      </c>
    </row>
    <row r="1100" spans="1:5" x14ac:dyDescent="0.25">
      <c r="A1100">
        <v>1099</v>
      </c>
      <c r="B1100" s="2">
        <v>1</v>
      </c>
      <c r="D1100" s="5">
        <v>3</v>
      </c>
      <c r="E1100" s="3">
        <v>4</v>
      </c>
    </row>
    <row r="1101" spans="1:5" x14ac:dyDescent="0.25">
      <c r="A1101">
        <v>1100</v>
      </c>
      <c r="B1101" s="2">
        <v>1</v>
      </c>
      <c r="E1101" s="3">
        <v>4</v>
      </c>
    </row>
    <row r="1102" spans="1:5" x14ac:dyDescent="0.25">
      <c r="A1102">
        <v>1101</v>
      </c>
      <c r="B1102" s="2">
        <v>1</v>
      </c>
      <c r="E1102" s="3">
        <v>4</v>
      </c>
    </row>
    <row r="1103" spans="1:5" x14ac:dyDescent="0.25">
      <c r="A1103">
        <v>1102</v>
      </c>
      <c r="B1103" s="2">
        <v>1</v>
      </c>
      <c r="E1103" s="3">
        <v>4</v>
      </c>
    </row>
    <row r="1104" spans="1:5" x14ac:dyDescent="0.25">
      <c r="A1104">
        <v>1103</v>
      </c>
      <c r="B1104" s="2">
        <v>1</v>
      </c>
      <c r="E1104" s="3">
        <v>4</v>
      </c>
    </row>
    <row r="1105" spans="1:5" x14ac:dyDescent="0.25">
      <c r="A1105">
        <v>1104</v>
      </c>
      <c r="B1105" s="2">
        <v>1</v>
      </c>
    </row>
    <row r="1106" spans="1:5" x14ac:dyDescent="0.25">
      <c r="A1106">
        <v>1105</v>
      </c>
      <c r="B1106" s="2">
        <v>1</v>
      </c>
    </row>
    <row r="1107" spans="1:5" x14ac:dyDescent="0.25">
      <c r="A1107">
        <v>1106</v>
      </c>
      <c r="B1107" s="2">
        <v>1</v>
      </c>
    </row>
    <row r="1108" spans="1:5" x14ac:dyDescent="0.25">
      <c r="A1108">
        <v>1107</v>
      </c>
      <c r="B1108" s="2">
        <v>1</v>
      </c>
    </row>
    <row r="1109" spans="1:5" x14ac:dyDescent="0.25">
      <c r="A1109">
        <v>1108</v>
      </c>
      <c r="B1109" s="2">
        <v>1</v>
      </c>
      <c r="C1109" s="4">
        <v>2</v>
      </c>
    </row>
    <row r="1110" spans="1:5" x14ac:dyDescent="0.25">
      <c r="A1110">
        <v>1109</v>
      </c>
      <c r="B1110" s="2">
        <v>1</v>
      </c>
      <c r="C1110" s="4">
        <v>2</v>
      </c>
    </row>
    <row r="1111" spans="1:5" x14ac:dyDescent="0.25">
      <c r="A1111">
        <v>1110</v>
      </c>
      <c r="C1111" s="4">
        <v>2</v>
      </c>
    </row>
    <row r="1112" spans="1:5" x14ac:dyDescent="0.25">
      <c r="A1112">
        <v>1111</v>
      </c>
      <c r="C1112" s="4">
        <v>2</v>
      </c>
    </row>
    <row r="1113" spans="1:5" x14ac:dyDescent="0.25">
      <c r="A1113">
        <v>1112</v>
      </c>
      <c r="C1113" s="4">
        <v>2</v>
      </c>
    </row>
    <row r="1114" spans="1:5" x14ac:dyDescent="0.25">
      <c r="A1114">
        <v>1113</v>
      </c>
      <c r="C1114" s="4">
        <v>2</v>
      </c>
      <c r="D1114" s="5">
        <v>3</v>
      </c>
    </row>
    <row r="1115" spans="1:5" x14ac:dyDescent="0.25">
      <c r="A1115">
        <v>1114</v>
      </c>
      <c r="C1115" s="4">
        <v>2</v>
      </c>
      <c r="D1115" s="5">
        <v>3</v>
      </c>
    </row>
    <row r="1116" spans="1:5" x14ac:dyDescent="0.25">
      <c r="A1116">
        <v>1115</v>
      </c>
      <c r="C1116" s="4">
        <v>2</v>
      </c>
      <c r="D1116" s="5">
        <v>3</v>
      </c>
    </row>
    <row r="1117" spans="1:5" x14ac:dyDescent="0.25">
      <c r="A1117">
        <v>1116</v>
      </c>
      <c r="C1117" s="4">
        <v>2</v>
      </c>
      <c r="D1117" s="5">
        <v>3</v>
      </c>
      <c r="E1117" s="3">
        <v>4</v>
      </c>
    </row>
    <row r="1118" spans="1:5" x14ac:dyDescent="0.25">
      <c r="A1118">
        <v>1117</v>
      </c>
      <c r="D1118" s="5">
        <v>3</v>
      </c>
      <c r="E1118" s="3">
        <v>4</v>
      </c>
    </row>
    <row r="1119" spans="1:5" x14ac:dyDescent="0.25">
      <c r="A1119">
        <v>1118</v>
      </c>
      <c r="D1119" s="5">
        <v>3</v>
      </c>
      <c r="E1119" s="3">
        <v>4</v>
      </c>
    </row>
    <row r="1120" spans="1:5" x14ac:dyDescent="0.25">
      <c r="A1120">
        <v>1119</v>
      </c>
      <c r="D1120" s="5">
        <v>3</v>
      </c>
      <c r="E1120" s="3">
        <v>4</v>
      </c>
    </row>
    <row r="1121" spans="1:5" x14ac:dyDescent="0.25">
      <c r="A1121">
        <v>1120</v>
      </c>
      <c r="D1121" s="5">
        <v>3</v>
      </c>
      <c r="E1121" s="3">
        <v>4</v>
      </c>
    </row>
    <row r="1122" spans="1:5" x14ac:dyDescent="0.25">
      <c r="A1122">
        <v>1121</v>
      </c>
      <c r="D1122" s="5">
        <v>3</v>
      </c>
      <c r="E1122" s="3">
        <v>4</v>
      </c>
    </row>
    <row r="1123" spans="1:5" x14ac:dyDescent="0.25">
      <c r="A1123">
        <v>1122</v>
      </c>
      <c r="D1123" s="5">
        <v>3</v>
      </c>
      <c r="E1123" s="3">
        <v>4</v>
      </c>
    </row>
    <row r="1124" spans="1:5" x14ac:dyDescent="0.25">
      <c r="A1124">
        <v>1123</v>
      </c>
      <c r="E1124" s="3">
        <v>4</v>
      </c>
    </row>
    <row r="1125" spans="1:5" x14ac:dyDescent="0.25">
      <c r="A1125">
        <v>1124</v>
      </c>
      <c r="E1125" s="3">
        <v>4</v>
      </c>
    </row>
    <row r="1126" spans="1:5" x14ac:dyDescent="0.25">
      <c r="A1126">
        <v>1125</v>
      </c>
      <c r="B1126" s="2">
        <v>1</v>
      </c>
    </row>
    <row r="1127" spans="1:5" x14ac:dyDescent="0.25">
      <c r="A1127">
        <v>1126</v>
      </c>
      <c r="B1127" s="2">
        <v>1</v>
      </c>
    </row>
    <row r="1128" spans="1:5" x14ac:dyDescent="0.25">
      <c r="A1128">
        <v>1127</v>
      </c>
      <c r="B1128" s="2">
        <v>1</v>
      </c>
    </row>
    <row r="1129" spans="1:5" x14ac:dyDescent="0.25">
      <c r="A1129">
        <v>1128</v>
      </c>
      <c r="B1129" s="2">
        <v>1</v>
      </c>
    </row>
    <row r="1130" spans="1:5" x14ac:dyDescent="0.25">
      <c r="A1130">
        <v>1129</v>
      </c>
      <c r="B1130" s="2">
        <v>1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  <c r="C1132" s="4">
        <v>2</v>
      </c>
    </row>
    <row r="1133" spans="1:5" x14ac:dyDescent="0.25">
      <c r="A1133">
        <v>1132</v>
      </c>
      <c r="B1133" s="2">
        <v>1</v>
      </c>
      <c r="C1133" s="4">
        <v>2</v>
      </c>
    </row>
    <row r="1134" spans="1:5" x14ac:dyDescent="0.25">
      <c r="A1134">
        <v>1133</v>
      </c>
      <c r="B1134" s="2">
        <v>1</v>
      </c>
      <c r="C1134" s="4">
        <v>2</v>
      </c>
    </row>
    <row r="1135" spans="1:5" x14ac:dyDescent="0.25">
      <c r="A1135">
        <v>1134</v>
      </c>
      <c r="C1135" s="4">
        <v>2</v>
      </c>
    </row>
    <row r="1136" spans="1:5" x14ac:dyDescent="0.25">
      <c r="A1136">
        <v>1135</v>
      </c>
      <c r="C1136" s="4">
        <v>2</v>
      </c>
    </row>
    <row r="1137" spans="1:5" x14ac:dyDescent="0.25">
      <c r="A1137">
        <v>1136</v>
      </c>
      <c r="C1137" s="4">
        <v>2</v>
      </c>
      <c r="D1137" s="5">
        <v>3</v>
      </c>
    </row>
    <row r="1138" spans="1:5" x14ac:dyDescent="0.25">
      <c r="A1138">
        <v>1137</v>
      </c>
      <c r="C1138" s="4">
        <v>2</v>
      </c>
      <c r="D1138" s="5">
        <v>3</v>
      </c>
    </row>
    <row r="1139" spans="1:5" x14ac:dyDescent="0.25">
      <c r="A1139">
        <v>1138</v>
      </c>
      <c r="D1139" s="5">
        <v>3</v>
      </c>
    </row>
    <row r="1140" spans="1:5" x14ac:dyDescent="0.25">
      <c r="A1140">
        <v>1139</v>
      </c>
      <c r="D1140" s="5">
        <v>3</v>
      </c>
      <c r="E1140" s="3">
        <v>4</v>
      </c>
    </row>
    <row r="1141" spans="1:5" x14ac:dyDescent="0.25">
      <c r="A1141">
        <v>1140</v>
      </c>
      <c r="D1141" s="5">
        <v>3</v>
      </c>
      <c r="E1141" s="3">
        <v>4</v>
      </c>
    </row>
    <row r="1142" spans="1:5" x14ac:dyDescent="0.25">
      <c r="A1142">
        <v>1141</v>
      </c>
      <c r="D1142" s="5">
        <v>3</v>
      </c>
      <c r="E1142" s="3">
        <v>4</v>
      </c>
    </row>
    <row r="1143" spans="1:5" x14ac:dyDescent="0.25">
      <c r="A1143">
        <v>1142</v>
      </c>
      <c r="D1143" s="5">
        <v>3</v>
      </c>
      <c r="E1143" s="3">
        <v>4</v>
      </c>
    </row>
    <row r="1144" spans="1:5" x14ac:dyDescent="0.25">
      <c r="A1144">
        <v>1143</v>
      </c>
      <c r="D1144" s="5">
        <v>3</v>
      </c>
      <c r="E1144" s="3">
        <v>4</v>
      </c>
    </row>
    <row r="1145" spans="1:5" x14ac:dyDescent="0.25">
      <c r="A1145">
        <v>1144</v>
      </c>
      <c r="B1145" s="2">
        <v>1</v>
      </c>
      <c r="D1145" s="5">
        <v>3</v>
      </c>
      <c r="E1145" s="3">
        <v>4</v>
      </c>
    </row>
    <row r="1146" spans="1:5" x14ac:dyDescent="0.25">
      <c r="A1146">
        <v>1145</v>
      </c>
      <c r="B1146" s="2">
        <v>1</v>
      </c>
      <c r="D1146" s="5">
        <v>3</v>
      </c>
      <c r="E1146" s="3">
        <v>4</v>
      </c>
    </row>
    <row r="1147" spans="1:5" x14ac:dyDescent="0.25">
      <c r="A1147">
        <v>1146</v>
      </c>
      <c r="B1147" s="2">
        <v>1</v>
      </c>
      <c r="E1147" s="3">
        <v>4</v>
      </c>
    </row>
    <row r="1148" spans="1:5" x14ac:dyDescent="0.25">
      <c r="A1148">
        <v>1147</v>
      </c>
      <c r="B1148" s="2">
        <v>1</v>
      </c>
      <c r="E1148" s="3">
        <v>4</v>
      </c>
    </row>
    <row r="1149" spans="1:5" x14ac:dyDescent="0.25">
      <c r="A1149">
        <v>1148</v>
      </c>
      <c r="B1149" s="2">
        <v>1</v>
      </c>
    </row>
    <row r="1150" spans="1:5" x14ac:dyDescent="0.25">
      <c r="A1150">
        <v>1149</v>
      </c>
      <c r="B1150" s="2">
        <v>1</v>
      </c>
    </row>
    <row r="1151" spans="1:5" x14ac:dyDescent="0.25">
      <c r="A1151">
        <v>1150</v>
      </c>
      <c r="B1151" s="2">
        <v>1</v>
      </c>
      <c r="C1151" s="4">
        <v>2</v>
      </c>
    </row>
    <row r="1152" spans="1:5" x14ac:dyDescent="0.25">
      <c r="A1152">
        <v>1151</v>
      </c>
      <c r="B1152" s="2">
        <v>1</v>
      </c>
      <c r="C1152" s="4">
        <v>2</v>
      </c>
    </row>
    <row r="1153" spans="1:5" x14ac:dyDescent="0.25">
      <c r="A1153">
        <v>1152</v>
      </c>
      <c r="B1153" s="2">
        <v>1</v>
      </c>
      <c r="C1153" s="4">
        <v>2</v>
      </c>
    </row>
    <row r="1154" spans="1:5" x14ac:dyDescent="0.25">
      <c r="A1154">
        <v>1153</v>
      </c>
      <c r="C1154" s="4">
        <v>2</v>
      </c>
    </row>
    <row r="1155" spans="1:5" x14ac:dyDescent="0.25">
      <c r="A1155">
        <v>1154</v>
      </c>
      <c r="C1155" s="4">
        <v>2</v>
      </c>
    </row>
    <row r="1156" spans="1:5" x14ac:dyDescent="0.25">
      <c r="A1156">
        <v>1155</v>
      </c>
      <c r="C1156" s="4">
        <v>2</v>
      </c>
    </row>
    <row r="1157" spans="1:5" x14ac:dyDescent="0.25">
      <c r="A1157">
        <v>1156</v>
      </c>
      <c r="C1157" s="4">
        <v>2</v>
      </c>
    </row>
    <row r="1158" spans="1:5" x14ac:dyDescent="0.25">
      <c r="A1158">
        <v>1157</v>
      </c>
      <c r="C1158" s="4">
        <v>2</v>
      </c>
    </row>
    <row r="1159" spans="1:5" x14ac:dyDescent="0.25">
      <c r="A1159">
        <v>1158</v>
      </c>
      <c r="C1159" s="4">
        <v>2</v>
      </c>
    </row>
    <row r="1160" spans="1:5" x14ac:dyDescent="0.25">
      <c r="A1160">
        <v>1159</v>
      </c>
      <c r="D1160" s="5">
        <v>3</v>
      </c>
    </row>
    <row r="1161" spans="1:5" x14ac:dyDescent="0.25">
      <c r="A1161">
        <v>1160</v>
      </c>
      <c r="D1161" s="5">
        <v>3</v>
      </c>
      <c r="E1161" s="3">
        <v>4</v>
      </c>
    </row>
    <row r="1162" spans="1:5" x14ac:dyDescent="0.25">
      <c r="A1162">
        <v>1161</v>
      </c>
      <c r="D1162" s="5">
        <v>3</v>
      </c>
      <c r="E1162" s="3">
        <v>4</v>
      </c>
    </row>
    <row r="1163" spans="1:5" x14ac:dyDescent="0.25">
      <c r="A1163">
        <v>1162</v>
      </c>
      <c r="D1163" s="5">
        <v>3</v>
      </c>
      <c r="E1163" s="3">
        <v>4</v>
      </c>
    </row>
    <row r="1164" spans="1:5" x14ac:dyDescent="0.25">
      <c r="A1164">
        <v>1163</v>
      </c>
      <c r="D1164" s="5">
        <v>3</v>
      </c>
      <c r="E1164" s="3">
        <v>4</v>
      </c>
    </row>
    <row r="1165" spans="1:5" x14ac:dyDescent="0.25">
      <c r="A1165">
        <v>1164</v>
      </c>
      <c r="D1165" s="5">
        <v>3</v>
      </c>
      <c r="E1165" s="3">
        <v>4</v>
      </c>
    </row>
    <row r="1166" spans="1:5" x14ac:dyDescent="0.25">
      <c r="A1166">
        <v>1165</v>
      </c>
      <c r="D1166" s="5">
        <v>3</v>
      </c>
      <c r="E1166" s="3">
        <v>4</v>
      </c>
    </row>
    <row r="1167" spans="1:5" x14ac:dyDescent="0.25">
      <c r="A1167">
        <v>1166</v>
      </c>
      <c r="D1167" s="5">
        <v>3</v>
      </c>
      <c r="E1167" s="3">
        <v>4</v>
      </c>
    </row>
    <row r="1168" spans="1:5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  <c r="E1169" s="3">
        <v>4</v>
      </c>
    </row>
    <row r="1170" spans="1:5" x14ac:dyDescent="0.25">
      <c r="A1170">
        <v>1169</v>
      </c>
      <c r="B1170" s="2">
        <v>1</v>
      </c>
    </row>
    <row r="1171" spans="1:5" x14ac:dyDescent="0.25">
      <c r="A1171">
        <v>1170</v>
      </c>
      <c r="B1171" s="2">
        <v>1</v>
      </c>
    </row>
    <row r="1172" spans="1:5" x14ac:dyDescent="0.25">
      <c r="A1172">
        <v>1171</v>
      </c>
      <c r="B1172" s="2">
        <v>1</v>
      </c>
    </row>
    <row r="1173" spans="1:5" x14ac:dyDescent="0.25">
      <c r="A1173">
        <v>1172</v>
      </c>
      <c r="B1173" s="2">
        <v>1</v>
      </c>
    </row>
    <row r="1174" spans="1:5" x14ac:dyDescent="0.25">
      <c r="A1174">
        <v>1173</v>
      </c>
      <c r="B1174" s="2">
        <v>1</v>
      </c>
      <c r="C1174" s="4">
        <v>2</v>
      </c>
    </row>
    <row r="1175" spans="1:5" x14ac:dyDescent="0.25">
      <c r="A1175">
        <v>1174</v>
      </c>
      <c r="C1175" s="4">
        <v>2</v>
      </c>
    </row>
    <row r="1176" spans="1:5" x14ac:dyDescent="0.25">
      <c r="A1176">
        <v>1175</v>
      </c>
      <c r="C1176" s="4">
        <v>2</v>
      </c>
    </row>
    <row r="1177" spans="1:5" x14ac:dyDescent="0.25">
      <c r="A1177">
        <v>1176</v>
      </c>
      <c r="C1177" s="4">
        <v>2</v>
      </c>
    </row>
    <row r="1178" spans="1:5" x14ac:dyDescent="0.25">
      <c r="A1178">
        <v>1177</v>
      </c>
      <c r="C1178" s="4">
        <v>2</v>
      </c>
    </row>
    <row r="1179" spans="1:5" x14ac:dyDescent="0.25">
      <c r="A1179">
        <v>1178</v>
      </c>
      <c r="C1179" s="4">
        <v>2</v>
      </c>
    </row>
    <row r="1180" spans="1:5" x14ac:dyDescent="0.25">
      <c r="A1180">
        <v>1179</v>
      </c>
      <c r="C1180" s="4">
        <v>2</v>
      </c>
    </row>
    <row r="1181" spans="1:5" x14ac:dyDescent="0.25">
      <c r="A1181">
        <v>1180</v>
      </c>
      <c r="C1181" s="4">
        <v>2</v>
      </c>
      <c r="D1181" s="5">
        <v>3</v>
      </c>
    </row>
    <row r="1182" spans="1:5" x14ac:dyDescent="0.25">
      <c r="A1182">
        <v>1181</v>
      </c>
      <c r="D1182" s="5">
        <v>3</v>
      </c>
    </row>
    <row r="1183" spans="1:5" x14ac:dyDescent="0.25">
      <c r="A1183">
        <v>1182</v>
      </c>
      <c r="D1183" s="5">
        <v>3</v>
      </c>
      <c r="E1183" s="3">
        <v>4</v>
      </c>
    </row>
    <row r="1184" spans="1:5" x14ac:dyDescent="0.25">
      <c r="A1184">
        <v>1183</v>
      </c>
      <c r="D1184" s="5">
        <v>3</v>
      </c>
      <c r="E1184" s="3">
        <v>4</v>
      </c>
    </row>
    <row r="1185" spans="1:5" x14ac:dyDescent="0.25">
      <c r="A1185">
        <v>1184</v>
      </c>
      <c r="D1185" s="5">
        <v>3</v>
      </c>
      <c r="E1185" s="3">
        <v>4</v>
      </c>
    </row>
    <row r="1186" spans="1:5" x14ac:dyDescent="0.25">
      <c r="A1186">
        <v>1185</v>
      </c>
      <c r="D1186" s="5">
        <v>3</v>
      </c>
      <c r="E1186" s="3">
        <v>4</v>
      </c>
    </row>
    <row r="1187" spans="1:5" x14ac:dyDescent="0.25">
      <c r="A1187">
        <v>1186</v>
      </c>
      <c r="D1187" s="5">
        <v>3</v>
      </c>
      <c r="E1187" s="3">
        <v>4</v>
      </c>
    </row>
    <row r="1188" spans="1:5" x14ac:dyDescent="0.25">
      <c r="A1188">
        <v>1187</v>
      </c>
      <c r="D1188" s="5">
        <v>3</v>
      </c>
      <c r="E1188" s="3">
        <v>4</v>
      </c>
    </row>
    <row r="1189" spans="1:5" x14ac:dyDescent="0.25">
      <c r="A1189">
        <v>1188</v>
      </c>
      <c r="E1189" s="3">
        <v>4</v>
      </c>
    </row>
    <row r="1190" spans="1:5" x14ac:dyDescent="0.25">
      <c r="A1190">
        <v>1189</v>
      </c>
      <c r="B1190" s="2">
        <v>1</v>
      </c>
    </row>
    <row r="1191" spans="1:5" x14ac:dyDescent="0.25">
      <c r="A1191">
        <v>1190</v>
      </c>
      <c r="B1191" s="2">
        <v>1</v>
      </c>
    </row>
    <row r="1192" spans="1:5" x14ac:dyDescent="0.25">
      <c r="A1192">
        <v>1191</v>
      </c>
      <c r="B1192" s="2">
        <v>1</v>
      </c>
    </row>
    <row r="1193" spans="1:5" x14ac:dyDescent="0.25">
      <c r="A1193">
        <v>1192</v>
      </c>
      <c r="B1193" s="2">
        <v>1</v>
      </c>
    </row>
    <row r="1194" spans="1:5" x14ac:dyDescent="0.25">
      <c r="A1194">
        <v>1193</v>
      </c>
      <c r="B1194" s="2">
        <v>1</v>
      </c>
    </row>
    <row r="1195" spans="1:5" x14ac:dyDescent="0.25">
      <c r="A1195">
        <v>1194</v>
      </c>
      <c r="B1195" s="2">
        <v>1</v>
      </c>
      <c r="C1195" s="4">
        <v>2</v>
      </c>
    </row>
    <row r="1196" spans="1:5" x14ac:dyDescent="0.25">
      <c r="A1196">
        <v>1195</v>
      </c>
      <c r="B1196" s="2">
        <v>1</v>
      </c>
      <c r="C1196" s="4">
        <v>2</v>
      </c>
    </row>
    <row r="1197" spans="1:5" x14ac:dyDescent="0.25">
      <c r="A1197">
        <v>1196</v>
      </c>
      <c r="B1197" s="2">
        <v>1</v>
      </c>
      <c r="C1197" s="4">
        <v>2</v>
      </c>
    </row>
    <row r="1198" spans="1:5" x14ac:dyDescent="0.25">
      <c r="A1198">
        <v>1197</v>
      </c>
      <c r="C1198" s="4">
        <v>2</v>
      </c>
    </row>
    <row r="1199" spans="1:5" x14ac:dyDescent="0.25">
      <c r="A1199">
        <v>1198</v>
      </c>
      <c r="C1199" s="4">
        <v>2</v>
      </c>
    </row>
    <row r="1200" spans="1:5" x14ac:dyDescent="0.25">
      <c r="A1200">
        <v>1199</v>
      </c>
      <c r="C1200" s="4">
        <v>2</v>
      </c>
    </row>
    <row r="1201" spans="1:5" x14ac:dyDescent="0.25">
      <c r="A1201">
        <v>1200</v>
      </c>
      <c r="C1201" s="4">
        <v>2</v>
      </c>
      <c r="D1201" s="5">
        <v>3</v>
      </c>
    </row>
    <row r="1202" spans="1:5" x14ac:dyDescent="0.25">
      <c r="A1202">
        <v>1201</v>
      </c>
      <c r="C1202" s="4">
        <v>2</v>
      </c>
      <c r="D1202" s="5">
        <v>3</v>
      </c>
      <c r="E1202" s="3">
        <v>4</v>
      </c>
    </row>
    <row r="1203" spans="1:5" x14ac:dyDescent="0.25">
      <c r="A1203">
        <v>1202</v>
      </c>
      <c r="D1203" s="5">
        <v>3</v>
      </c>
      <c r="E1203" s="3">
        <v>4</v>
      </c>
    </row>
    <row r="1204" spans="1:5" x14ac:dyDescent="0.25">
      <c r="A1204">
        <v>1203</v>
      </c>
      <c r="D1204" s="5">
        <v>3</v>
      </c>
      <c r="E1204" s="3">
        <v>4</v>
      </c>
    </row>
    <row r="1205" spans="1:5" x14ac:dyDescent="0.25">
      <c r="A1205">
        <v>1204</v>
      </c>
      <c r="D1205" s="5">
        <v>3</v>
      </c>
      <c r="E1205" s="3">
        <v>4</v>
      </c>
    </row>
    <row r="1206" spans="1:5" x14ac:dyDescent="0.25">
      <c r="A1206">
        <v>1205</v>
      </c>
      <c r="D1206" s="5">
        <v>3</v>
      </c>
      <c r="E1206" s="3">
        <v>4</v>
      </c>
    </row>
    <row r="1207" spans="1:5" x14ac:dyDescent="0.25">
      <c r="A1207">
        <v>1206</v>
      </c>
      <c r="D1207" s="5">
        <v>3</v>
      </c>
      <c r="E1207" s="3">
        <v>4</v>
      </c>
    </row>
    <row r="1208" spans="1:5" x14ac:dyDescent="0.25">
      <c r="A1208">
        <v>1207</v>
      </c>
      <c r="D1208" s="5">
        <v>3</v>
      </c>
      <c r="E1208" s="3">
        <v>4</v>
      </c>
    </row>
    <row r="1209" spans="1:5" x14ac:dyDescent="0.25">
      <c r="A1209">
        <v>1208</v>
      </c>
      <c r="B1209" s="2">
        <v>1</v>
      </c>
      <c r="E1209" s="3">
        <v>4</v>
      </c>
    </row>
    <row r="1210" spans="1:5" x14ac:dyDescent="0.25">
      <c r="A1210">
        <v>1209</v>
      </c>
      <c r="B1210" s="2">
        <v>1</v>
      </c>
      <c r="E1210" s="3">
        <v>4</v>
      </c>
    </row>
    <row r="1211" spans="1:5" x14ac:dyDescent="0.25">
      <c r="A1211">
        <v>1210</v>
      </c>
      <c r="B1211" s="2">
        <v>1</v>
      </c>
    </row>
    <row r="1212" spans="1:5" x14ac:dyDescent="0.25">
      <c r="A1212">
        <v>1211</v>
      </c>
      <c r="B1212" s="2">
        <v>1</v>
      </c>
    </row>
    <row r="1213" spans="1:5" x14ac:dyDescent="0.25">
      <c r="A1213">
        <v>1212</v>
      </c>
      <c r="B1213" s="2">
        <v>1</v>
      </c>
    </row>
    <row r="1214" spans="1:5" x14ac:dyDescent="0.25">
      <c r="A1214">
        <v>1213</v>
      </c>
      <c r="B1214" s="2">
        <v>1</v>
      </c>
      <c r="C1214" s="4">
        <v>2</v>
      </c>
    </row>
    <row r="1215" spans="1:5" x14ac:dyDescent="0.25">
      <c r="A1215">
        <v>1214</v>
      </c>
      <c r="B1215" s="2">
        <v>1</v>
      </c>
      <c r="C1215" s="4">
        <v>2</v>
      </c>
    </row>
    <row r="1216" spans="1:5" x14ac:dyDescent="0.25">
      <c r="A1216">
        <v>1215</v>
      </c>
      <c r="B1216" s="2">
        <v>1</v>
      </c>
      <c r="C1216" s="4">
        <v>2</v>
      </c>
    </row>
    <row r="1217" spans="1:5" x14ac:dyDescent="0.25">
      <c r="A1217">
        <v>1216</v>
      </c>
      <c r="B1217" s="2">
        <v>1</v>
      </c>
      <c r="C1217" s="4">
        <v>2</v>
      </c>
    </row>
    <row r="1218" spans="1:5" x14ac:dyDescent="0.25">
      <c r="A1218">
        <v>1217</v>
      </c>
      <c r="C1218" s="4">
        <v>2</v>
      </c>
    </row>
    <row r="1219" spans="1:5" x14ac:dyDescent="0.25">
      <c r="A1219">
        <v>1218</v>
      </c>
      <c r="C1219" s="4">
        <v>2</v>
      </c>
    </row>
    <row r="1220" spans="1:5" x14ac:dyDescent="0.25">
      <c r="A1220">
        <v>1219</v>
      </c>
      <c r="C1220" s="4">
        <v>2</v>
      </c>
    </row>
    <row r="1221" spans="1:5" x14ac:dyDescent="0.25">
      <c r="A1221">
        <v>1220</v>
      </c>
    </row>
    <row r="1222" spans="1:5" x14ac:dyDescent="0.25">
      <c r="A1222">
        <v>1221</v>
      </c>
      <c r="D1222" s="5">
        <v>3</v>
      </c>
    </row>
    <row r="1223" spans="1:5" x14ac:dyDescent="0.25">
      <c r="A1223">
        <v>1222</v>
      </c>
      <c r="D1223" s="5">
        <v>3</v>
      </c>
      <c r="E1223" s="3">
        <v>4</v>
      </c>
    </row>
    <row r="1224" spans="1:5" x14ac:dyDescent="0.25">
      <c r="A1224">
        <v>1223</v>
      </c>
      <c r="D1224" s="5">
        <v>3</v>
      </c>
      <c r="E1224" s="3">
        <v>4</v>
      </c>
    </row>
    <row r="1225" spans="1:5" x14ac:dyDescent="0.25">
      <c r="A1225">
        <v>1224</v>
      </c>
      <c r="D1225" s="5">
        <v>3</v>
      </c>
      <c r="E1225" s="3">
        <v>4</v>
      </c>
    </row>
    <row r="1226" spans="1:5" x14ac:dyDescent="0.25">
      <c r="A1226">
        <v>1225</v>
      </c>
      <c r="D1226" s="5">
        <v>3</v>
      </c>
      <c r="E1226" s="3">
        <v>4</v>
      </c>
    </row>
    <row r="1227" spans="1:5" x14ac:dyDescent="0.25">
      <c r="A1227">
        <v>1226</v>
      </c>
      <c r="D1227" s="5">
        <v>3</v>
      </c>
      <c r="E1227" s="3">
        <v>4</v>
      </c>
    </row>
    <row r="1228" spans="1:5" x14ac:dyDescent="0.25">
      <c r="A1228">
        <v>1227</v>
      </c>
      <c r="D1228" s="5">
        <v>3</v>
      </c>
      <c r="E1228" s="3">
        <v>4</v>
      </c>
    </row>
    <row r="1229" spans="1:5" x14ac:dyDescent="0.25">
      <c r="A1229">
        <v>1228</v>
      </c>
      <c r="B1229" s="2">
        <v>1</v>
      </c>
      <c r="E1229" s="3">
        <v>4</v>
      </c>
    </row>
    <row r="1230" spans="1:5" x14ac:dyDescent="0.25">
      <c r="A1230">
        <v>1229</v>
      </c>
      <c r="B1230" s="2">
        <v>1</v>
      </c>
      <c r="E1230" s="3">
        <v>4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  <c r="C1234" s="4">
        <v>2</v>
      </c>
    </row>
    <row r="1235" spans="1:5" x14ac:dyDescent="0.25">
      <c r="A1235">
        <v>1234</v>
      </c>
      <c r="B1235" s="2">
        <v>1</v>
      </c>
      <c r="C1235" s="4">
        <v>2</v>
      </c>
    </row>
    <row r="1236" spans="1:5" x14ac:dyDescent="0.25">
      <c r="A1236">
        <v>1235</v>
      </c>
      <c r="B1236" s="2">
        <v>1</v>
      </c>
      <c r="C1236" s="4">
        <v>2</v>
      </c>
    </row>
    <row r="1237" spans="1:5" x14ac:dyDescent="0.25">
      <c r="A1237">
        <v>1236</v>
      </c>
      <c r="C1237" s="4">
        <v>2</v>
      </c>
    </row>
    <row r="1238" spans="1:5" x14ac:dyDescent="0.25">
      <c r="A1238">
        <v>1237</v>
      </c>
      <c r="C1238" s="4">
        <v>2</v>
      </c>
    </row>
    <row r="1239" spans="1:5" x14ac:dyDescent="0.25">
      <c r="A1239">
        <v>1238</v>
      </c>
      <c r="C1239" s="4">
        <v>2</v>
      </c>
    </row>
    <row r="1240" spans="1:5" x14ac:dyDescent="0.25">
      <c r="A1240">
        <v>1239</v>
      </c>
      <c r="C1240" s="4">
        <v>2</v>
      </c>
    </row>
    <row r="1241" spans="1:5" x14ac:dyDescent="0.25">
      <c r="A1241">
        <v>1240</v>
      </c>
      <c r="C1241" s="4">
        <v>2</v>
      </c>
    </row>
    <row r="1242" spans="1:5" x14ac:dyDescent="0.25">
      <c r="A1242">
        <v>1241</v>
      </c>
      <c r="C1242" s="4">
        <v>2</v>
      </c>
      <c r="D1242" s="5">
        <v>3</v>
      </c>
    </row>
    <row r="1243" spans="1:5" x14ac:dyDescent="0.25">
      <c r="A1243">
        <v>1242</v>
      </c>
      <c r="D1243" s="5">
        <v>3</v>
      </c>
    </row>
    <row r="1244" spans="1:5" x14ac:dyDescent="0.25">
      <c r="A1244">
        <v>1243</v>
      </c>
      <c r="D1244" s="5">
        <v>3</v>
      </c>
      <c r="E1244" s="3">
        <v>4</v>
      </c>
    </row>
    <row r="1245" spans="1:5" x14ac:dyDescent="0.25">
      <c r="A1245">
        <v>1244</v>
      </c>
      <c r="D1245" s="5">
        <v>3</v>
      </c>
      <c r="E1245" s="3">
        <v>4</v>
      </c>
    </row>
    <row r="1246" spans="1:5" x14ac:dyDescent="0.25">
      <c r="A1246">
        <v>1245</v>
      </c>
      <c r="D1246" s="5">
        <v>3</v>
      </c>
      <c r="E1246" s="3">
        <v>4</v>
      </c>
    </row>
    <row r="1247" spans="1:5" x14ac:dyDescent="0.25">
      <c r="A1247">
        <v>1246</v>
      </c>
      <c r="D1247" s="5">
        <v>3</v>
      </c>
      <c r="E1247" s="3">
        <v>4</v>
      </c>
    </row>
    <row r="1248" spans="1:5" x14ac:dyDescent="0.25">
      <c r="A1248">
        <v>1247</v>
      </c>
      <c r="D1248" s="5">
        <v>3</v>
      </c>
      <c r="E1248" s="3">
        <v>4</v>
      </c>
    </row>
    <row r="1249" spans="1:5" x14ac:dyDescent="0.25">
      <c r="A1249">
        <v>1248</v>
      </c>
      <c r="B1249" s="2">
        <v>1</v>
      </c>
      <c r="D1249" s="5">
        <v>3</v>
      </c>
      <c r="E1249" s="3">
        <v>4</v>
      </c>
    </row>
    <row r="1250" spans="1:5" x14ac:dyDescent="0.25">
      <c r="A1250">
        <v>1249</v>
      </c>
      <c r="B1250" s="2">
        <v>1</v>
      </c>
      <c r="D1250" s="5">
        <v>3</v>
      </c>
      <c r="E1250" s="3">
        <v>4</v>
      </c>
    </row>
    <row r="1251" spans="1:5" x14ac:dyDescent="0.25">
      <c r="A1251">
        <v>1250</v>
      </c>
      <c r="B1251" s="2">
        <v>1</v>
      </c>
      <c r="E1251" s="3">
        <v>4</v>
      </c>
    </row>
    <row r="1252" spans="1:5" x14ac:dyDescent="0.25">
      <c r="A1252">
        <v>1251</v>
      </c>
      <c r="B1252" s="2">
        <v>1</v>
      </c>
      <c r="E1252" s="3">
        <v>4</v>
      </c>
    </row>
    <row r="1253" spans="1:5" x14ac:dyDescent="0.25">
      <c r="A1253">
        <v>1252</v>
      </c>
      <c r="B1253" s="2">
        <v>1</v>
      </c>
      <c r="E1253" s="3">
        <v>4</v>
      </c>
    </row>
    <row r="1254" spans="1:5" x14ac:dyDescent="0.25">
      <c r="A1254">
        <v>1253</v>
      </c>
      <c r="B1254" s="2">
        <v>1</v>
      </c>
    </row>
    <row r="1255" spans="1:5" x14ac:dyDescent="0.25">
      <c r="A1255">
        <v>1254</v>
      </c>
      <c r="B1255" s="2">
        <v>1</v>
      </c>
      <c r="C1255" s="4">
        <v>2</v>
      </c>
    </row>
    <row r="1256" spans="1:5" x14ac:dyDescent="0.25">
      <c r="A1256">
        <v>1255</v>
      </c>
      <c r="B1256" s="2">
        <v>1</v>
      </c>
      <c r="C1256" s="4">
        <v>2</v>
      </c>
    </row>
    <row r="1257" spans="1:5" x14ac:dyDescent="0.25">
      <c r="A1257">
        <v>1256</v>
      </c>
      <c r="C1257" s="4">
        <v>2</v>
      </c>
    </row>
    <row r="1258" spans="1:5" x14ac:dyDescent="0.25">
      <c r="A1258">
        <v>1257</v>
      </c>
      <c r="C1258" s="4">
        <v>2</v>
      </c>
    </row>
    <row r="1259" spans="1:5" x14ac:dyDescent="0.25">
      <c r="A1259">
        <v>1258</v>
      </c>
      <c r="C1259" s="4">
        <v>2</v>
      </c>
    </row>
    <row r="1260" spans="1:5" x14ac:dyDescent="0.25">
      <c r="A1260">
        <v>1259</v>
      </c>
      <c r="C1260" s="4">
        <v>2</v>
      </c>
    </row>
    <row r="1261" spans="1:5" x14ac:dyDescent="0.25">
      <c r="A1261">
        <v>1260</v>
      </c>
      <c r="C1261" s="4">
        <v>2</v>
      </c>
    </row>
    <row r="1262" spans="1:5" x14ac:dyDescent="0.25">
      <c r="A1262">
        <v>1261</v>
      </c>
      <c r="C1262" s="4">
        <v>2</v>
      </c>
    </row>
    <row r="1263" spans="1:5" x14ac:dyDescent="0.25">
      <c r="A1263">
        <v>1262</v>
      </c>
      <c r="C1263" s="4">
        <v>2</v>
      </c>
    </row>
    <row r="1264" spans="1:5" x14ac:dyDescent="0.25">
      <c r="A1264">
        <v>1263</v>
      </c>
      <c r="C1264" s="4">
        <v>2</v>
      </c>
    </row>
    <row r="1265" spans="1:6" x14ac:dyDescent="0.25">
      <c r="A1265">
        <v>1264</v>
      </c>
    </row>
    <row r="1266" spans="1:6" x14ac:dyDescent="0.25">
      <c r="A1266">
        <v>1265</v>
      </c>
      <c r="D1266" s="5">
        <v>3</v>
      </c>
    </row>
    <row r="1267" spans="1:6" x14ac:dyDescent="0.25">
      <c r="A1267">
        <v>1266</v>
      </c>
      <c r="B1267" s="2">
        <v>1</v>
      </c>
      <c r="D1267" s="5">
        <v>3</v>
      </c>
      <c r="E1267" s="3">
        <v>4</v>
      </c>
    </row>
    <row r="1268" spans="1:6" x14ac:dyDescent="0.25">
      <c r="A1268">
        <v>1267</v>
      </c>
      <c r="B1268" s="2">
        <v>1</v>
      </c>
      <c r="D1268" s="5">
        <v>3</v>
      </c>
      <c r="E1268" s="3">
        <v>4</v>
      </c>
    </row>
    <row r="1269" spans="1:6" x14ac:dyDescent="0.25">
      <c r="A1269">
        <v>1268</v>
      </c>
      <c r="B1269" s="2">
        <v>1</v>
      </c>
      <c r="D1269" s="5">
        <v>3</v>
      </c>
      <c r="E1269" s="3">
        <v>4</v>
      </c>
    </row>
    <row r="1270" spans="1:6" x14ac:dyDescent="0.25">
      <c r="A1270">
        <v>1269</v>
      </c>
      <c r="B1270" s="2">
        <v>1</v>
      </c>
      <c r="D1270" s="5">
        <v>3</v>
      </c>
      <c r="E1270" s="3">
        <v>4</v>
      </c>
    </row>
    <row r="1271" spans="1:6" x14ac:dyDescent="0.25">
      <c r="A1271">
        <v>1270</v>
      </c>
      <c r="B1271" s="2">
        <v>1</v>
      </c>
      <c r="D1271" s="5">
        <v>3</v>
      </c>
      <c r="E1271" s="3">
        <v>4</v>
      </c>
    </row>
    <row r="1272" spans="1:6" x14ac:dyDescent="0.25">
      <c r="A1272">
        <v>1271</v>
      </c>
      <c r="B1272" s="2">
        <v>1</v>
      </c>
      <c r="D1272" s="5">
        <v>3</v>
      </c>
      <c r="E1272" s="3">
        <v>4</v>
      </c>
    </row>
    <row r="1273" spans="1:6" x14ac:dyDescent="0.25">
      <c r="A1273">
        <v>1272</v>
      </c>
      <c r="B1273" s="2">
        <v>1</v>
      </c>
      <c r="D1273" s="5">
        <v>3</v>
      </c>
      <c r="E1273" s="3">
        <v>4</v>
      </c>
    </row>
    <row r="1274" spans="1:6" x14ac:dyDescent="0.25">
      <c r="A1274">
        <v>1273</v>
      </c>
      <c r="B1274" s="2">
        <v>1</v>
      </c>
      <c r="E1274" s="3">
        <v>4</v>
      </c>
    </row>
    <row r="1275" spans="1:6" x14ac:dyDescent="0.25">
      <c r="A1275">
        <v>1274</v>
      </c>
      <c r="B1275" s="2">
        <v>1</v>
      </c>
      <c r="E1275" s="3">
        <v>4</v>
      </c>
    </row>
    <row r="1276" spans="1:6" x14ac:dyDescent="0.25">
      <c r="A1276">
        <v>1275</v>
      </c>
      <c r="B1276" s="2">
        <v>1</v>
      </c>
      <c r="E1276" s="3">
        <v>4</v>
      </c>
      <c r="F1276" t="s">
        <v>22</v>
      </c>
    </row>
    <row r="1277" spans="1:6" x14ac:dyDescent="0.25">
      <c r="A1277">
        <v>1276</v>
      </c>
    </row>
    <row r="1278" spans="1:6" x14ac:dyDescent="0.25">
      <c r="A1278">
        <v>1277</v>
      </c>
      <c r="F1278" t="s">
        <v>22</v>
      </c>
    </row>
    <row r="1279" spans="1:6" x14ac:dyDescent="0.25">
      <c r="A1279">
        <v>1278</v>
      </c>
      <c r="B1279" s="2">
        <v>1</v>
      </c>
    </row>
    <row r="1280" spans="1:6" x14ac:dyDescent="0.25">
      <c r="A1280">
        <v>1279</v>
      </c>
      <c r="B1280" s="2">
        <v>1</v>
      </c>
    </row>
    <row r="1281" spans="1:5" x14ac:dyDescent="0.25">
      <c r="A1281">
        <v>1280</v>
      </c>
      <c r="B1281" s="2">
        <v>1</v>
      </c>
    </row>
    <row r="1282" spans="1:5" x14ac:dyDescent="0.25">
      <c r="A1282">
        <v>1281</v>
      </c>
      <c r="B1282" s="2">
        <v>1</v>
      </c>
    </row>
    <row r="1283" spans="1:5" x14ac:dyDescent="0.25">
      <c r="A1283">
        <v>1282</v>
      </c>
      <c r="B1283" s="2">
        <v>1</v>
      </c>
    </row>
    <row r="1284" spans="1:5" x14ac:dyDescent="0.25">
      <c r="A1284">
        <v>1283</v>
      </c>
      <c r="B1284" s="2">
        <v>1</v>
      </c>
      <c r="E1284" s="3">
        <v>4</v>
      </c>
    </row>
    <row r="1285" spans="1:5" x14ac:dyDescent="0.25">
      <c r="A1285">
        <v>1284</v>
      </c>
      <c r="B1285" s="2">
        <v>1</v>
      </c>
      <c r="E1285" s="3">
        <v>4</v>
      </c>
    </row>
    <row r="1286" spans="1:5" x14ac:dyDescent="0.25">
      <c r="A1286">
        <v>1285</v>
      </c>
      <c r="B1286" s="2">
        <v>1</v>
      </c>
      <c r="E1286" s="3">
        <v>4</v>
      </c>
    </row>
    <row r="1287" spans="1:5" x14ac:dyDescent="0.25">
      <c r="A1287">
        <v>1286</v>
      </c>
      <c r="B1287" s="2">
        <v>1</v>
      </c>
      <c r="E1287" s="3">
        <v>4</v>
      </c>
    </row>
    <row r="1288" spans="1:5" x14ac:dyDescent="0.25">
      <c r="A1288">
        <v>1287</v>
      </c>
      <c r="B1288" s="2">
        <v>1</v>
      </c>
      <c r="E1288" s="3">
        <v>4</v>
      </c>
    </row>
    <row r="1289" spans="1:5" x14ac:dyDescent="0.25">
      <c r="A1289">
        <v>1288</v>
      </c>
      <c r="B1289" s="2">
        <v>1</v>
      </c>
      <c r="E1289" s="3">
        <v>4</v>
      </c>
    </row>
    <row r="1290" spans="1:5" x14ac:dyDescent="0.25">
      <c r="A1290">
        <v>1289</v>
      </c>
      <c r="E1290" s="3">
        <v>4</v>
      </c>
    </row>
    <row r="1291" spans="1:5" x14ac:dyDescent="0.25">
      <c r="A1291">
        <v>1290</v>
      </c>
      <c r="D1291" s="5">
        <v>3</v>
      </c>
      <c r="E1291" s="3">
        <v>4</v>
      </c>
    </row>
    <row r="1292" spans="1:5" x14ac:dyDescent="0.25">
      <c r="A1292">
        <v>1291</v>
      </c>
      <c r="D1292" s="5">
        <v>3</v>
      </c>
      <c r="E1292" s="3">
        <v>4</v>
      </c>
    </row>
    <row r="1293" spans="1:5" x14ac:dyDescent="0.25">
      <c r="A1293">
        <v>1292</v>
      </c>
      <c r="D1293" s="5">
        <v>3</v>
      </c>
      <c r="E1293" s="3">
        <v>4</v>
      </c>
    </row>
    <row r="1294" spans="1:5" x14ac:dyDescent="0.25">
      <c r="A1294">
        <v>1293</v>
      </c>
      <c r="D1294" s="5">
        <v>3</v>
      </c>
      <c r="E1294" s="3">
        <v>4</v>
      </c>
    </row>
    <row r="1295" spans="1:5" x14ac:dyDescent="0.25">
      <c r="A1295">
        <v>1294</v>
      </c>
      <c r="C1295" s="4">
        <v>2</v>
      </c>
      <c r="D1295" s="5">
        <v>3</v>
      </c>
    </row>
    <row r="1296" spans="1:5" x14ac:dyDescent="0.25">
      <c r="A1296">
        <v>1295</v>
      </c>
      <c r="C1296" s="4">
        <v>2</v>
      </c>
      <c r="D1296" s="5">
        <v>3</v>
      </c>
    </row>
    <row r="1297" spans="1:5" x14ac:dyDescent="0.25">
      <c r="A1297">
        <v>1296</v>
      </c>
      <c r="C1297" s="4">
        <v>2</v>
      </c>
      <c r="D1297" s="5">
        <v>3</v>
      </c>
    </row>
    <row r="1298" spans="1:5" x14ac:dyDescent="0.25">
      <c r="A1298">
        <v>1297</v>
      </c>
      <c r="C1298" s="4">
        <v>2</v>
      </c>
      <c r="D1298" s="5">
        <v>3</v>
      </c>
    </row>
    <row r="1299" spans="1:5" x14ac:dyDescent="0.25">
      <c r="A1299">
        <v>1298</v>
      </c>
      <c r="C1299" s="4">
        <v>2</v>
      </c>
      <c r="D1299" s="5">
        <v>3</v>
      </c>
    </row>
    <row r="1300" spans="1:5" x14ac:dyDescent="0.25">
      <c r="A1300">
        <v>1299</v>
      </c>
      <c r="C1300" s="4">
        <v>2</v>
      </c>
    </row>
    <row r="1301" spans="1:5" x14ac:dyDescent="0.25">
      <c r="A1301">
        <v>1300</v>
      </c>
      <c r="C1301" s="4">
        <v>2</v>
      </c>
    </row>
    <row r="1302" spans="1:5" x14ac:dyDescent="0.25">
      <c r="A1302">
        <v>1301</v>
      </c>
      <c r="B1302" s="2">
        <v>1</v>
      </c>
      <c r="C1302" s="4">
        <v>2</v>
      </c>
    </row>
    <row r="1303" spans="1:5" x14ac:dyDescent="0.25">
      <c r="A1303">
        <v>1302</v>
      </c>
      <c r="B1303" s="2">
        <v>1</v>
      </c>
      <c r="C1303" s="4">
        <v>2</v>
      </c>
    </row>
    <row r="1304" spans="1:5" x14ac:dyDescent="0.25">
      <c r="A1304">
        <v>1303</v>
      </c>
      <c r="B1304" s="2">
        <v>1</v>
      </c>
      <c r="C1304" s="4">
        <v>2</v>
      </c>
    </row>
    <row r="1305" spans="1:5" x14ac:dyDescent="0.25">
      <c r="A1305">
        <v>1304</v>
      </c>
      <c r="B1305" s="2">
        <v>1</v>
      </c>
    </row>
    <row r="1306" spans="1:5" x14ac:dyDescent="0.25">
      <c r="A1306">
        <v>1305</v>
      </c>
      <c r="B1306" s="2">
        <v>1</v>
      </c>
    </row>
    <row r="1307" spans="1:5" x14ac:dyDescent="0.25">
      <c r="A1307">
        <v>1306</v>
      </c>
      <c r="B1307" s="2">
        <v>1</v>
      </c>
    </row>
    <row r="1308" spans="1:5" x14ac:dyDescent="0.25">
      <c r="A1308">
        <v>1307</v>
      </c>
      <c r="B1308" s="2">
        <v>1</v>
      </c>
    </row>
    <row r="1309" spans="1:5" x14ac:dyDescent="0.25">
      <c r="A1309">
        <v>1308</v>
      </c>
      <c r="B1309" s="2">
        <v>1</v>
      </c>
      <c r="E1309" s="3">
        <v>4</v>
      </c>
    </row>
    <row r="1310" spans="1:5" x14ac:dyDescent="0.25">
      <c r="A1310">
        <v>1309</v>
      </c>
      <c r="D1310" s="5">
        <v>3</v>
      </c>
      <c r="E1310" s="3">
        <v>4</v>
      </c>
    </row>
    <row r="1311" spans="1:5" x14ac:dyDescent="0.25">
      <c r="A1311">
        <v>1310</v>
      </c>
      <c r="D1311" s="5">
        <v>3</v>
      </c>
      <c r="E1311" s="3">
        <v>4</v>
      </c>
    </row>
    <row r="1312" spans="1:5" x14ac:dyDescent="0.25">
      <c r="A1312">
        <v>1311</v>
      </c>
      <c r="D1312" s="5">
        <v>3</v>
      </c>
      <c r="E1312" s="3">
        <v>4</v>
      </c>
    </row>
    <row r="1313" spans="1:5" x14ac:dyDescent="0.25">
      <c r="A1313">
        <v>1312</v>
      </c>
      <c r="D1313" s="5">
        <v>3</v>
      </c>
      <c r="E1313" s="3">
        <v>4</v>
      </c>
    </row>
    <row r="1314" spans="1:5" x14ac:dyDescent="0.25">
      <c r="A1314">
        <v>1313</v>
      </c>
      <c r="D1314" s="5">
        <v>3</v>
      </c>
      <c r="E1314" s="3">
        <v>4</v>
      </c>
    </row>
    <row r="1315" spans="1:5" x14ac:dyDescent="0.25">
      <c r="A1315">
        <v>1314</v>
      </c>
      <c r="D1315" s="5">
        <v>3</v>
      </c>
      <c r="E1315" s="3">
        <v>4</v>
      </c>
    </row>
    <row r="1316" spans="1:5" x14ac:dyDescent="0.25">
      <c r="A1316">
        <v>1315</v>
      </c>
      <c r="D1316" s="5">
        <v>3</v>
      </c>
      <c r="E1316" s="3">
        <v>4</v>
      </c>
    </row>
    <row r="1317" spans="1:5" x14ac:dyDescent="0.25">
      <c r="A1317">
        <v>1316</v>
      </c>
      <c r="D1317" s="5">
        <v>3</v>
      </c>
    </row>
    <row r="1318" spans="1:5" x14ac:dyDescent="0.25">
      <c r="A1318">
        <v>1317</v>
      </c>
      <c r="C1318" s="4">
        <v>2</v>
      </c>
      <c r="D1318" s="5">
        <v>3</v>
      </c>
    </row>
    <row r="1319" spans="1:5" x14ac:dyDescent="0.25">
      <c r="A1319">
        <v>1318</v>
      </c>
      <c r="C1319" s="4">
        <v>2</v>
      </c>
    </row>
    <row r="1320" spans="1:5" x14ac:dyDescent="0.25">
      <c r="A1320">
        <v>1319</v>
      </c>
      <c r="C1320" s="4">
        <v>2</v>
      </c>
    </row>
    <row r="1321" spans="1:5" x14ac:dyDescent="0.25">
      <c r="A1321">
        <v>1320</v>
      </c>
      <c r="C1321" s="4">
        <v>2</v>
      </c>
    </row>
    <row r="1322" spans="1:5" x14ac:dyDescent="0.25">
      <c r="A1322">
        <v>1321</v>
      </c>
      <c r="B1322" s="2">
        <v>1</v>
      </c>
      <c r="C1322" s="4">
        <v>2</v>
      </c>
    </row>
    <row r="1323" spans="1:5" x14ac:dyDescent="0.25">
      <c r="A1323">
        <v>1322</v>
      </c>
      <c r="B1323" s="2">
        <v>1</v>
      </c>
      <c r="C1323" s="4">
        <v>2</v>
      </c>
    </row>
    <row r="1324" spans="1:5" x14ac:dyDescent="0.25">
      <c r="A1324">
        <v>1323</v>
      </c>
      <c r="B1324" s="2">
        <v>1</v>
      </c>
      <c r="C1324" s="4">
        <v>2</v>
      </c>
    </row>
    <row r="1325" spans="1:5" x14ac:dyDescent="0.25">
      <c r="A1325">
        <v>1324</v>
      </c>
      <c r="B1325" s="2">
        <v>1</v>
      </c>
      <c r="C1325" s="4">
        <v>2</v>
      </c>
    </row>
    <row r="1326" spans="1:5" x14ac:dyDescent="0.25">
      <c r="A1326">
        <v>1325</v>
      </c>
      <c r="B1326" s="2">
        <v>1</v>
      </c>
      <c r="C1326" s="4">
        <v>2</v>
      </c>
    </row>
    <row r="1327" spans="1:5" x14ac:dyDescent="0.25">
      <c r="A1327">
        <v>1326</v>
      </c>
      <c r="B1327" s="2">
        <v>1</v>
      </c>
    </row>
    <row r="1328" spans="1:5" x14ac:dyDescent="0.25">
      <c r="A1328">
        <v>1327</v>
      </c>
      <c r="B1328" s="2">
        <v>1</v>
      </c>
    </row>
    <row r="1329" spans="1:5" x14ac:dyDescent="0.25">
      <c r="A1329">
        <v>1328</v>
      </c>
      <c r="B1329" s="2">
        <v>1</v>
      </c>
    </row>
    <row r="1330" spans="1:5" x14ac:dyDescent="0.25">
      <c r="A1330">
        <v>1329</v>
      </c>
      <c r="E1330" s="3">
        <v>4</v>
      </c>
    </row>
    <row r="1331" spans="1:5" x14ac:dyDescent="0.25">
      <c r="A1331">
        <v>1330</v>
      </c>
      <c r="D1331" s="5">
        <v>3</v>
      </c>
      <c r="E1331" s="3">
        <v>4</v>
      </c>
    </row>
    <row r="1332" spans="1:5" x14ac:dyDescent="0.25">
      <c r="A1332">
        <v>1331</v>
      </c>
      <c r="D1332" s="5">
        <v>3</v>
      </c>
      <c r="E1332" s="3">
        <v>4</v>
      </c>
    </row>
    <row r="1333" spans="1:5" x14ac:dyDescent="0.25">
      <c r="A1333">
        <v>1332</v>
      </c>
      <c r="D1333" s="5">
        <v>3</v>
      </c>
      <c r="E1333" s="3">
        <v>4</v>
      </c>
    </row>
    <row r="1334" spans="1:5" x14ac:dyDescent="0.25">
      <c r="A1334">
        <v>1333</v>
      </c>
      <c r="D1334" s="5">
        <v>3</v>
      </c>
      <c r="E1334" s="3">
        <v>4</v>
      </c>
    </row>
    <row r="1335" spans="1:5" x14ac:dyDescent="0.25">
      <c r="A1335">
        <v>1334</v>
      </c>
      <c r="D1335" s="5">
        <v>3</v>
      </c>
      <c r="E1335" s="3">
        <v>4</v>
      </c>
    </row>
    <row r="1336" spans="1:5" x14ac:dyDescent="0.25">
      <c r="A1336">
        <v>1335</v>
      </c>
      <c r="D1336" s="5">
        <v>3</v>
      </c>
      <c r="E1336" s="3">
        <v>4</v>
      </c>
    </row>
    <row r="1337" spans="1:5" x14ac:dyDescent="0.25">
      <c r="A1337">
        <v>1336</v>
      </c>
      <c r="D1337" s="5">
        <v>3</v>
      </c>
      <c r="E1337" s="3">
        <v>4</v>
      </c>
    </row>
    <row r="1338" spans="1:5" x14ac:dyDescent="0.25">
      <c r="A1338">
        <v>1337</v>
      </c>
      <c r="C1338" s="4">
        <v>2</v>
      </c>
      <c r="D1338" s="5">
        <v>3</v>
      </c>
      <c r="E1338" s="3">
        <v>4</v>
      </c>
    </row>
    <row r="1339" spans="1:5" x14ac:dyDescent="0.25">
      <c r="A1339">
        <v>1338</v>
      </c>
      <c r="C1339" s="4">
        <v>2</v>
      </c>
      <c r="D1339" s="5">
        <v>3</v>
      </c>
      <c r="E1339" s="3">
        <v>4</v>
      </c>
    </row>
    <row r="1340" spans="1:5" x14ac:dyDescent="0.25">
      <c r="A1340">
        <v>1339</v>
      </c>
      <c r="C1340" s="4">
        <v>2</v>
      </c>
      <c r="D1340" s="5">
        <v>3</v>
      </c>
    </row>
    <row r="1341" spans="1:5" x14ac:dyDescent="0.25">
      <c r="A1341">
        <v>1340</v>
      </c>
      <c r="C1341" s="4">
        <v>2</v>
      </c>
    </row>
    <row r="1342" spans="1:5" x14ac:dyDescent="0.25">
      <c r="A1342">
        <v>1341</v>
      </c>
      <c r="C1342" s="4">
        <v>2</v>
      </c>
    </row>
    <row r="1343" spans="1:5" x14ac:dyDescent="0.25">
      <c r="A1343">
        <v>1342</v>
      </c>
      <c r="B1343" s="2">
        <v>1</v>
      </c>
      <c r="C1343" s="4">
        <v>2</v>
      </c>
    </row>
    <row r="1344" spans="1:5" x14ac:dyDescent="0.25">
      <c r="A1344">
        <v>1343</v>
      </c>
      <c r="B1344" s="2">
        <v>1</v>
      </c>
      <c r="C1344" s="4">
        <v>2</v>
      </c>
    </row>
    <row r="1345" spans="1:5" x14ac:dyDescent="0.25">
      <c r="A1345">
        <v>1344</v>
      </c>
      <c r="B1345" s="2">
        <v>1</v>
      </c>
      <c r="C1345" s="4">
        <v>2</v>
      </c>
    </row>
    <row r="1346" spans="1:5" x14ac:dyDescent="0.25">
      <c r="A1346">
        <v>1345</v>
      </c>
      <c r="B1346" s="2">
        <v>1</v>
      </c>
      <c r="C1346" s="4">
        <v>2</v>
      </c>
    </row>
    <row r="1347" spans="1:5" x14ac:dyDescent="0.25">
      <c r="A1347">
        <v>1346</v>
      </c>
      <c r="B1347" s="2">
        <v>1</v>
      </c>
      <c r="C1347" s="4">
        <v>2</v>
      </c>
    </row>
    <row r="1348" spans="1:5" x14ac:dyDescent="0.25">
      <c r="A1348">
        <v>1347</v>
      </c>
      <c r="B1348" s="2">
        <v>1</v>
      </c>
    </row>
    <row r="1349" spans="1:5" x14ac:dyDescent="0.25">
      <c r="A1349">
        <v>1348</v>
      </c>
      <c r="B1349" s="2">
        <v>1</v>
      </c>
    </row>
    <row r="1350" spans="1:5" x14ac:dyDescent="0.25">
      <c r="A1350">
        <v>1349</v>
      </c>
      <c r="B1350" s="2">
        <v>1</v>
      </c>
    </row>
    <row r="1351" spans="1:5" x14ac:dyDescent="0.25">
      <c r="A1351">
        <v>1350</v>
      </c>
      <c r="B1351" s="2">
        <v>1</v>
      </c>
    </row>
    <row r="1352" spans="1:5" x14ac:dyDescent="0.25">
      <c r="A1352">
        <v>1351</v>
      </c>
      <c r="D1352" s="5">
        <v>3</v>
      </c>
      <c r="E1352" s="3">
        <v>4</v>
      </c>
    </row>
    <row r="1353" spans="1:5" x14ac:dyDescent="0.25">
      <c r="A1353">
        <v>1352</v>
      </c>
      <c r="D1353" s="5">
        <v>3</v>
      </c>
      <c r="E1353" s="3">
        <v>4</v>
      </c>
    </row>
    <row r="1354" spans="1:5" x14ac:dyDescent="0.25">
      <c r="A1354">
        <v>1353</v>
      </c>
      <c r="D1354" s="5">
        <v>3</v>
      </c>
      <c r="E1354" s="3">
        <v>4</v>
      </c>
    </row>
    <row r="1355" spans="1:5" x14ac:dyDescent="0.25">
      <c r="A1355">
        <v>1354</v>
      </c>
      <c r="D1355" s="5">
        <v>3</v>
      </c>
      <c r="E1355" s="3">
        <v>4</v>
      </c>
    </row>
    <row r="1356" spans="1:5" x14ac:dyDescent="0.25">
      <c r="A1356">
        <v>1355</v>
      </c>
      <c r="D1356" s="5">
        <v>3</v>
      </c>
      <c r="E1356" s="3">
        <v>4</v>
      </c>
    </row>
    <row r="1357" spans="1:5" x14ac:dyDescent="0.25">
      <c r="A1357">
        <v>1356</v>
      </c>
      <c r="D1357" s="5">
        <v>3</v>
      </c>
      <c r="E1357" s="3">
        <v>4</v>
      </c>
    </row>
    <row r="1358" spans="1:5" x14ac:dyDescent="0.25">
      <c r="A1358">
        <v>1357</v>
      </c>
      <c r="D1358" s="5">
        <v>3</v>
      </c>
      <c r="E1358" s="3">
        <v>4</v>
      </c>
    </row>
    <row r="1359" spans="1:5" x14ac:dyDescent="0.25">
      <c r="A1359">
        <v>1358</v>
      </c>
      <c r="D1359" s="5">
        <v>3</v>
      </c>
      <c r="E1359" s="3">
        <v>4</v>
      </c>
    </row>
    <row r="1360" spans="1:5" x14ac:dyDescent="0.25">
      <c r="A1360">
        <v>1359</v>
      </c>
      <c r="D1360" s="5">
        <v>3</v>
      </c>
      <c r="E1360" s="3">
        <v>4</v>
      </c>
    </row>
    <row r="1361" spans="1:5" x14ac:dyDescent="0.25">
      <c r="A1361">
        <v>1360</v>
      </c>
      <c r="E1361" s="3">
        <v>4</v>
      </c>
    </row>
    <row r="1362" spans="1:5" x14ac:dyDescent="0.25">
      <c r="A1362">
        <v>1361</v>
      </c>
    </row>
    <row r="1363" spans="1:5" x14ac:dyDescent="0.25">
      <c r="A1363">
        <v>1362</v>
      </c>
    </row>
    <row r="1364" spans="1:5" x14ac:dyDescent="0.25">
      <c r="A1364">
        <v>1363</v>
      </c>
    </row>
    <row r="1365" spans="1:5" x14ac:dyDescent="0.25">
      <c r="A1365">
        <v>1364</v>
      </c>
      <c r="B1365" s="2">
        <v>1</v>
      </c>
    </row>
    <row r="1366" spans="1:5" x14ac:dyDescent="0.25">
      <c r="A1366">
        <v>1365</v>
      </c>
      <c r="B1366" s="2">
        <v>1</v>
      </c>
    </row>
    <row r="1367" spans="1:5" x14ac:dyDescent="0.25">
      <c r="A1367">
        <v>1366</v>
      </c>
      <c r="B1367" s="2">
        <v>1</v>
      </c>
    </row>
    <row r="1368" spans="1:5" x14ac:dyDescent="0.25">
      <c r="A1368">
        <v>1367</v>
      </c>
      <c r="B1368" s="2">
        <v>1</v>
      </c>
      <c r="C1368" s="4">
        <v>2</v>
      </c>
    </row>
    <row r="1369" spans="1:5" x14ac:dyDescent="0.25">
      <c r="A1369">
        <v>1368</v>
      </c>
      <c r="B1369" s="2">
        <v>1</v>
      </c>
      <c r="C1369" s="4">
        <v>2</v>
      </c>
    </row>
    <row r="1370" spans="1:5" x14ac:dyDescent="0.25">
      <c r="A1370">
        <v>1369</v>
      </c>
      <c r="B1370" s="2">
        <v>1</v>
      </c>
      <c r="C1370" s="4">
        <v>2</v>
      </c>
    </row>
    <row r="1371" spans="1:5" x14ac:dyDescent="0.25">
      <c r="A1371">
        <v>1370</v>
      </c>
      <c r="B1371" s="2">
        <v>1</v>
      </c>
      <c r="C1371" s="4">
        <v>2</v>
      </c>
    </row>
    <row r="1372" spans="1:5" x14ac:dyDescent="0.25">
      <c r="A1372">
        <v>1371</v>
      </c>
      <c r="B1372" s="2">
        <v>1</v>
      </c>
      <c r="C1372" s="4">
        <v>2</v>
      </c>
    </row>
    <row r="1373" spans="1:5" x14ac:dyDescent="0.25">
      <c r="A1373">
        <v>1372</v>
      </c>
      <c r="C1373" s="4">
        <v>2</v>
      </c>
    </row>
    <row r="1374" spans="1:5" x14ac:dyDescent="0.25">
      <c r="A1374">
        <v>1373</v>
      </c>
      <c r="C1374" s="4">
        <v>2</v>
      </c>
    </row>
    <row r="1375" spans="1:5" x14ac:dyDescent="0.25">
      <c r="A1375">
        <v>1374</v>
      </c>
      <c r="C1375" s="4">
        <v>2</v>
      </c>
      <c r="D1375" s="5">
        <v>3</v>
      </c>
      <c r="E1375" s="3">
        <v>4</v>
      </c>
    </row>
    <row r="1376" spans="1:5" x14ac:dyDescent="0.25">
      <c r="A1376">
        <v>1375</v>
      </c>
      <c r="C1376" s="4">
        <v>2</v>
      </c>
      <c r="D1376" s="5">
        <v>3</v>
      </c>
      <c r="E1376" s="3">
        <v>4</v>
      </c>
    </row>
    <row r="1377" spans="1:5" x14ac:dyDescent="0.25">
      <c r="A1377">
        <v>1376</v>
      </c>
      <c r="D1377" s="5">
        <v>3</v>
      </c>
      <c r="E1377" s="3">
        <v>4</v>
      </c>
    </row>
    <row r="1378" spans="1:5" x14ac:dyDescent="0.25">
      <c r="A1378">
        <v>1377</v>
      </c>
      <c r="D1378" s="5">
        <v>3</v>
      </c>
      <c r="E1378" s="3">
        <v>4</v>
      </c>
    </row>
    <row r="1379" spans="1:5" x14ac:dyDescent="0.25">
      <c r="A1379">
        <v>1378</v>
      </c>
      <c r="D1379" s="5">
        <v>3</v>
      </c>
      <c r="E1379" s="3">
        <v>4</v>
      </c>
    </row>
    <row r="1380" spans="1:5" x14ac:dyDescent="0.25">
      <c r="A1380">
        <v>1379</v>
      </c>
      <c r="D1380" s="5">
        <v>3</v>
      </c>
      <c r="E1380" s="3">
        <v>4</v>
      </c>
    </row>
    <row r="1381" spans="1:5" x14ac:dyDescent="0.25">
      <c r="A1381">
        <v>1380</v>
      </c>
      <c r="D1381" s="5">
        <v>3</v>
      </c>
      <c r="E1381" s="3">
        <v>4</v>
      </c>
    </row>
    <row r="1382" spans="1:5" x14ac:dyDescent="0.25">
      <c r="A1382">
        <v>1381</v>
      </c>
      <c r="D1382" s="5">
        <v>3</v>
      </c>
      <c r="E1382" s="3">
        <v>4</v>
      </c>
    </row>
    <row r="1383" spans="1:5" x14ac:dyDescent="0.25">
      <c r="A1383">
        <v>1382</v>
      </c>
    </row>
    <row r="1384" spans="1:5" x14ac:dyDescent="0.25">
      <c r="A1384">
        <v>1383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  <c r="C1388" s="4">
        <v>2</v>
      </c>
    </row>
    <row r="1389" spans="1:5" x14ac:dyDescent="0.25">
      <c r="A1389">
        <v>1388</v>
      </c>
      <c r="B1389" s="2">
        <v>1</v>
      </c>
      <c r="C1389" s="4">
        <v>2</v>
      </c>
    </row>
    <row r="1390" spans="1:5" x14ac:dyDescent="0.25">
      <c r="A1390">
        <v>1389</v>
      </c>
      <c r="B1390" s="2">
        <v>1</v>
      </c>
      <c r="C1390" s="4">
        <v>2</v>
      </c>
    </row>
    <row r="1391" spans="1:5" x14ac:dyDescent="0.25">
      <c r="A1391">
        <v>1390</v>
      </c>
      <c r="B1391" s="2">
        <v>1</v>
      </c>
      <c r="C1391" s="4">
        <v>2</v>
      </c>
    </row>
    <row r="1392" spans="1:5" x14ac:dyDescent="0.25">
      <c r="A1392">
        <v>1391</v>
      </c>
      <c r="B1392" s="2">
        <v>1</v>
      </c>
      <c r="C1392" s="4">
        <v>2</v>
      </c>
    </row>
    <row r="1393" spans="1:5" x14ac:dyDescent="0.25">
      <c r="A1393">
        <v>1392</v>
      </c>
      <c r="C1393" s="4">
        <v>2</v>
      </c>
    </row>
    <row r="1394" spans="1:5" x14ac:dyDescent="0.25">
      <c r="A1394">
        <v>1393</v>
      </c>
      <c r="C1394" s="4">
        <v>2</v>
      </c>
    </row>
    <row r="1395" spans="1:5" x14ac:dyDescent="0.25">
      <c r="A1395">
        <v>1394</v>
      </c>
      <c r="C1395" s="4">
        <v>2</v>
      </c>
      <c r="E1395" s="3">
        <v>4</v>
      </c>
    </row>
    <row r="1396" spans="1:5" x14ac:dyDescent="0.25">
      <c r="A1396">
        <v>1395</v>
      </c>
      <c r="D1396" s="5">
        <v>3</v>
      </c>
      <c r="E1396" s="3">
        <v>4</v>
      </c>
    </row>
    <row r="1397" spans="1:5" x14ac:dyDescent="0.25">
      <c r="A1397">
        <v>1396</v>
      </c>
      <c r="D1397" s="5">
        <v>3</v>
      </c>
      <c r="E1397" s="3">
        <v>4</v>
      </c>
    </row>
    <row r="1398" spans="1:5" x14ac:dyDescent="0.25">
      <c r="A1398">
        <v>1397</v>
      </c>
      <c r="D1398" s="5">
        <v>3</v>
      </c>
      <c r="E1398" s="3">
        <v>4</v>
      </c>
    </row>
    <row r="1399" spans="1:5" x14ac:dyDescent="0.25">
      <c r="A1399">
        <v>1398</v>
      </c>
      <c r="D1399" s="5">
        <v>3</v>
      </c>
      <c r="E1399" s="3">
        <v>4</v>
      </c>
    </row>
    <row r="1400" spans="1:5" x14ac:dyDescent="0.25">
      <c r="A1400">
        <v>1399</v>
      </c>
      <c r="D1400" s="5">
        <v>3</v>
      </c>
      <c r="E1400" s="3">
        <v>4</v>
      </c>
    </row>
    <row r="1401" spans="1:5" x14ac:dyDescent="0.25">
      <c r="A1401">
        <v>1400</v>
      </c>
      <c r="D1401" s="5">
        <v>3</v>
      </c>
      <c r="E1401" s="3">
        <v>4</v>
      </c>
    </row>
    <row r="1402" spans="1:5" x14ac:dyDescent="0.25">
      <c r="A1402">
        <v>1401</v>
      </c>
      <c r="D1402" s="5">
        <v>3</v>
      </c>
      <c r="E1402" s="3">
        <v>4</v>
      </c>
    </row>
    <row r="1403" spans="1:5" x14ac:dyDescent="0.25">
      <c r="A1403">
        <v>1402</v>
      </c>
      <c r="B1403" s="2">
        <v>1</v>
      </c>
      <c r="D1403" s="5">
        <v>3</v>
      </c>
      <c r="E1403" s="3">
        <v>4</v>
      </c>
    </row>
    <row r="1404" spans="1:5" x14ac:dyDescent="0.25">
      <c r="A1404">
        <v>1403</v>
      </c>
      <c r="B1404" s="2">
        <v>1</v>
      </c>
    </row>
    <row r="1405" spans="1:5" x14ac:dyDescent="0.25">
      <c r="A1405">
        <v>1404</v>
      </c>
      <c r="B1405" s="2">
        <v>1</v>
      </c>
    </row>
    <row r="1406" spans="1:5" x14ac:dyDescent="0.25">
      <c r="A1406">
        <v>1405</v>
      </c>
      <c r="B1406" s="2">
        <v>1</v>
      </c>
    </row>
    <row r="1407" spans="1:5" x14ac:dyDescent="0.25">
      <c r="A1407">
        <v>1406</v>
      </c>
      <c r="B1407" s="2">
        <v>1</v>
      </c>
    </row>
    <row r="1408" spans="1:5" x14ac:dyDescent="0.25">
      <c r="A1408">
        <v>1407</v>
      </c>
      <c r="B1408" s="2">
        <v>1</v>
      </c>
      <c r="C1408" s="4">
        <v>2</v>
      </c>
    </row>
    <row r="1409" spans="1:5" x14ac:dyDescent="0.25">
      <c r="A1409">
        <v>1408</v>
      </c>
      <c r="B1409" s="2">
        <v>1</v>
      </c>
      <c r="C1409" s="4">
        <v>2</v>
      </c>
    </row>
    <row r="1410" spans="1:5" x14ac:dyDescent="0.25">
      <c r="A1410">
        <v>1409</v>
      </c>
      <c r="B1410" s="2">
        <v>1</v>
      </c>
      <c r="C1410" s="4">
        <v>2</v>
      </c>
    </row>
    <row r="1411" spans="1:5" x14ac:dyDescent="0.25">
      <c r="A1411">
        <v>1410</v>
      </c>
      <c r="B1411" s="2">
        <v>1</v>
      </c>
      <c r="C1411" s="4">
        <v>2</v>
      </c>
    </row>
    <row r="1412" spans="1:5" x14ac:dyDescent="0.25">
      <c r="A1412">
        <v>1411</v>
      </c>
      <c r="C1412" s="4">
        <v>2</v>
      </c>
    </row>
    <row r="1413" spans="1:5" x14ac:dyDescent="0.25">
      <c r="A1413">
        <v>1412</v>
      </c>
      <c r="C1413" s="4">
        <v>2</v>
      </c>
    </row>
    <row r="1414" spans="1:5" x14ac:dyDescent="0.25">
      <c r="A1414">
        <v>1413</v>
      </c>
      <c r="C1414" s="4">
        <v>2</v>
      </c>
    </row>
    <row r="1415" spans="1:5" x14ac:dyDescent="0.25">
      <c r="A1415">
        <v>1414</v>
      </c>
      <c r="C1415" s="4">
        <v>2</v>
      </c>
      <c r="D1415" s="5">
        <v>3</v>
      </c>
    </row>
    <row r="1416" spans="1:5" x14ac:dyDescent="0.25">
      <c r="A1416">
        <v>1415</v>
      </c>
      <c r="D1416" s="5">
        <v>3</v>
      </c>
      <c r="E1416" s="3">
        <v>4</v>
      </c>
    </row>
    <row r="1417" spans="1:5" x14ac:dyDescent="0.25">
      <c r="A1417">
        <v>1416</v>
      </c>
      <c r="D1417" s="5">
        <v>3</v>
      </c>
      <c r="E1417" s="3">
        <v>4</v>
      </c>
    </row>
    <row r="1418" spans="1:5" x14ac:dyDescent="0.25">
      <c r="A1418">
        <v>1417</v>
      </c>
      <c r="D1418" s="5">
        <v>3</v>
      </c>
      <c r="E1418" s="3">
        <v>4</v>
      </c>
    </row>
    <row r="1419" spans="1:5" x14ac:dyDescent="0.25">
      <c r="A1419">
        <v>1418</v>
      </c>
      <c r="D1419" s="5">
        <v>3</v>
      </c>
      <c r="E1419" s="3">
        <v>4</v>
      </c>
    </row>
    <row r="1420" spans="1:5" x14ac:dyDescent="0.25">
      <c r="A1420">
        <v>1419</v>
      </c>
      <c r="D1420" s="5">
        <v>3</v>
      </c>
      <c r="E1420" s="3">
        <v>4</v>
      </c>
    </row>
    <row r="1421" spans="1:5" x14ac:dyDescent="0.25">
      <c r="A1421">
        <v>1420</v>
      </c>
      <c r="D1421" s="5">
        <v>3</v>
      </c>
      <c r="E1421" s="3">
        <v>4</v>
      </c>
    </row>
    <row r="1422" spans="1:5" x14ac:dyDescent="0.25">
      <c r="A1422">
        <v>1421</v>
      </c>
      <c r="D1422" s="5">
        <v>3</v>
      </c>
      <c r="E1422" s="3">
        <v>4</v>
      </c>
    </row>
    <row r="1423" spans="1:5" x14ac:dyDescent="0.25">
      <c r="A1423">
        <v>1422</v>
      </c>
      <c r="B1423" s="2">
        <v>1</v>
      </c>
      <c r="E1423" s="3">
        <v>4</v>
      </c>
    </row>
    <row r="1424" spans="1:5" x14ac:dyDescent="0.25">
      <c r="A1424">
        <v>1423</v>
      </c>
      <c r="B1424" s="2">
        <v>1</v>
      </c>
      <c r="E1424" s="3">
        <v>4</v>
      </c>
    </row>
    <row r="1425" spans="1:5" x14ac:dyDescent="0.25">
      <c r="A1425">
        <v>1424</v>
      </c>
      <c r="B1425" s="2">
        <v>1</v>
      </c>
    </row>
    <row r="1426" spans="1:5" x14ac:dyDescent="0.25">
      <c r="A1426">
        <v>1425</v>
      </c>
      <c r="B1426" s="2">
        <v>1</v>
      </c>
    </row>
    <row r="1427" spans="1:5" x14ac:dyDescent="0.25">
      <c r="A1427">
        <v>1426</v>
      </c>
      <c r="B1427" s="2">
        <v>1</v>
      </c>
    </row>
    <row r="1428" spans="1:5" x14ac:dyDescent="0.25">
      <c r="A1428">
        <v>1427</v>
      </c>
      <c r="B1428" s="2">
        <v>1</v>
      </c>
      <c r="C1428" s="4">
        <v>2</v>
      </c>
    </row>
    <row r="1429" spans="1:5" x14ac:dyDescent="0.25">
      <c r="A1429">
        <v>1428</v>
      </c>
      <c r="B1429" s="2">
        <v>1</v>
      </c>
      <c r="C1429" s="4">
        <v>2</v>
      </c>
    </row>
    <row r="1430" spans="1:5" x14ac:dyDescent="0.25">
      <c r="A1430">
        <v>1429</v>
      </c>
      <c r="C1430" s="4">
        <v>2</v>
      </c>
    </row>
    <row r="1431" spans="1:5" x14ac:dyDescent="0.25">
      <c r="A1431">
        <v>1430</v>
      </c>
      <c r="C1431" s="4">
        <v>2</v>
      </c>
    </row>
    <row r="1432" spans="1:5" x14ac:dyDescent="0.25">
      <c r="A1432">
        <v>1431</v>
      </c>
      <c r="C1432" s="4">
        <v>2</v>
      </c>
    </row>
    <row r="1433" spans="1:5" x14ac:dyDescent="0.25">
      <c r="A1433">
        <v>1432</v>
      </c>
      <c r="C1433" s="4">
        <v>2</v>
      </c>
    </row>
    <row r="1434" spans="1:5" x14ac:dyDescent="0.25">
      <c r="A1434">
        <v>1433</v>
      </c>
      <c r="C1434" s="4">
        <v>2</v>
      </c>
    </row>
    <row r="1435" spans="1:5" x14ac:dyDescent="0.25">
      <c r="A1435">
        <v>1434</v>
      </c>
      <c r="C1435" s="4">
        <v>2</v>
      </c>
      <c r="D1435" s="5">
        <v>3</v>
      </c>
    </row>
    <row r="1436" spans="1:5" x14ac:dyDescent="0.25">
      <c r="A1436">
        <v>1435</v>
      </c>
      <c r="D1436" s="5">
        <v>3</v>
      </c>
    </row>
    <row r="1437" spans="1:5" x14ac:dyDescent="0.25">
      <c r="A1437">
        <v>1436</v>
      </c>
      <c r="D1437" s="5">
        <v>3</v>
      </c>
      <c r="E1437" s="3">
        <v>4</v>
      </c>
    </row>
    <row r="1438" spans="1:5" x14ac:dyDescent="0.25">
      <c r="A1438">
        <v>1437</v>
      </c>
      <c r="D1438" s="5">
        <v>3</v>
      </c>
      <c r="E1438" s="3">
        <v>4</v>
      </c>
    </row>
    <row r="1439" spans="1:5" x14ac:dyDescent="0.25">
      <c r="A1439">
        <v>1438</v>
      </c>
      <c r="D1439" s="5">
        <v>3</v>
      </c>
      <c r="E1439" s="3">
        <v>4</v>
      </c>
    </row>
    <row r="1440" spans="1:5" x14ac:dyDescent="0.25">
      <c r="A1440">
        <v>1439</v>
      </c>
      <c r="D1440" s="5">
        <v>3</v>
      </c>
      <c r="E1440" s="3">
        <v>4</v>
      </c>
    </row>
    <row r="1441" spans="1:5" x14ac:dyDescent="0.25">
      <c r="A1441">
        <v>1440</v>
      </c>
      <c r="D1441" s="5">
        <v>3</v>
      </c>
      <c r="E1441" s="3">
        <v>4</v>
      </c>
    </row>
    <row r="1442" spans="1:5" x14ac:dyDescent="0.25">
      <c r="A1442">
        <v>1441</v>
      </c>
      <c r="B1442" s="2">
        <v>1</v>
      </c>
      <c r="D1442" s="5">
        <v>3</v>
      </c>
      <c r="E1442" s="3">
        <v>4</v>
      </c>
    </row>
    <row r="1443" spans="1:5" x14ac:dyDescent="0.25">
      <c r="A1443">
        <v>1442</v>
      </c>
      <c r="B1443" s="2">
        <v>1</v>
      </c>
      <c r="D1443" s="5">
        <v>3</v>
      </c>
      <c r="E1443" s="3">
        <v>4</v>
      </c>
    </row>
    <row r="1444" spans="1:5" x14ac:dyDescent="0.25">
      <c r="A1444">
        <v>1443</v>
      </c>
      <c r="B1444" s="2">
        <v>1</v>
      </c>
      <c r="E1444" s="3">
        <v>4</v>
      </c>
    </row>
    <row r="1445" spans="1:5" x14ac:dyDescent="0.25">
      <c r="A1445">
        <v>1444</v>
      </c>
      <c r="B1445" s="2">
        <v>1</v>
      </c>
      <c r="E1445" s="3">
        <v>4</v>
      </c>
    </row>
    <row r="1446" spans="1:5" x14ac:dyDescent="0.25">
      <c r="A1446">
        <v>1445</v>
      </c>
      <c r="B1446" s="2">
        <v>1</v>
      </c>
    </row>
    <row r="1447" spans="1:5" x14ac:dyDescent="0.25">
      <c r="A1447">
        <v>1446</v>
      </c>
      <c r="B1447" s="2">
        <v>1</v>
      </c>
    </row>
    <row r="1448" spans="1:5" x14ac:dyDescent="0.25">
      <c r="A1448">
        <v>1447</v>
      </c>
      <c r="B1448" s="2">
        <v>1</v>
      </c>
    </row>
    <row r="1449" spans="1:5" x14ac:dyDescent="0.25">
      <c r="A1449">
        <v>1448</v>
      </c>
      <c r="B1449" s="2">
        <v>1</v>
      </c>
    </row>
    <row r="1450" spans="1:5" x14ac:dyDescent="0.25">
      <c r="A1450">
        <v>1449</v>
      </c>
      <c r="B1450" s="2">
        <v>1</v>
      </c>
      <c r="C1450" s="4">
        <v>2</v>
      </c>
    </row>
    <row r="1451" spans="1:5" x14ac:dyDescent="0.25">
      <c r="A1451">
        <v>1450</v>
      </c>
      <c r="C1451" s="4">
        <v>2</v>
      </c>
    </row>
    <row r="1452" spans="1:5" x14ac:dyDescent="0.25">
      <c r="A1452">
        <v>1451</v>
      </c>
      <c r="C1452" s="4">
        <v>2</v>
      </c>
    </row>
    <row r="1453" spans="1:5" x14ac:dyDescent="0.25">
      <c r="A1453">
        <v>1452</v>
      </c>
      <c r="C1453" s="4">
        <v>2</v>
      </c>
    </row>
    <row r="1454" spans="1:5" x14ac:dyDescent="0.25">
      <c r="A1454">
        <v>1453</v>
      </c>
      <c r="C1454" s="4">
        <v>2</v>
      </c>
    </row>
    <row r="1455" spans="1:5" x14ac:dyDescent="0.25">
      <c r="A1455">
        <v>1454</v>
      </c>
      <c r="C1455" s="4">
        <v>2</v>
      </c>
    </row>
    <row r="1456" spans="1:5" x14ac:dyDescent="0.25">
      <c r="A1456">
        <v>1455</v>
      </c>
      <c r="C1456" s="4">
        <v>2</v>
      </c>
    </row>
    <row r="1457" spans="1:5" x14ac:dyDescent="0.25">
      <c r="A1457">
        <v>1456</v>
      </c>
      <c r="C1457" s="4">
        <v>2</v>
      </c>
      <c r="D1457" s="5">
        <v>3</v>
      </c>
    </row>
    <row r="1458" spans="1:5" x14ac:dyDescent="0.25">
      <c r="A1458">
        <v>1457</v>
      </c>
      <c r="C1458" s="4">
        <v>2</v>
      </c>
      <c r="D1458" s="5">
        <v>3</v>
      </c>
    </row>
    <row r="1459" spans="1:5" x14ac:dyDescent="0.25">
      <c r="A1459">
        <v>1458</v>
      </c>
      <c r="D1459" s="5">
        <v>3</v>
      </c>
    </row>
    <row r="1460" spans="1:5" x14ac:dyDescent="0.25">
      <c r="A1460">
        <v>1459</v>
      </c>
      <c r="D1460" s="5">
        <v>3</v>
      </c>
      <c r="E1460" s="3">
        <v>4</v>
      </c>
    </row>
    <row r="1461" spans="1:5" x14ac:dyDescent="0.25">
      <c r="A1461">
        <v>1460</v>
      </c>
      <c r="D1461" s="5">
        <v>3</v>
      </c>
      <c r="E1461" s="3">
        <v>4</v>
      </c>
    </row>
    <row r="1462" spans="1:5" x14ac:dyDescent="0.25">
      <c r="A1462">
        <v>1461</v>
      </c>
      <c r="D1462" s="5">
        <v>3</v>
      </c>
      <c r="E1462" s="3">
        <v>4</v>
      </c>
    </row>
    <row r="1463" spans="1:5" x14ac:dyDescent="0.25">
      <c r="A1463">
        <v>1462</v>
      </c>
      <c r="B1463" s="2">
        <v>1</v>
      </c>
      <c r="D1463" s="5">
        <v>3</v>
      </c>
      <c r="E1463" s="3">
        <v>4</v>
      </c>
    </row>
    <row r="1464" spans="1:5" x14ac:dyDescent="0.25">
      <c r="A1464">
        <v>1463</v>
      </c>
      <c r="B1464" s="2">
        <v>1</v>
      </c>
      <c r="D1464" s="5">
        <v>3</v>
      </c>
      <c r="E1464" s="3">
        <v>4</v>
      </c>
    </row>
    <row r="1465" spans="1:5" x14ac:dyDescent="0.25">
      <c r="A1465">
        <v>1464</v>
      </c>
      <c r="B1465" s="2">
        <v>1</v>
      </c>
      <c r="D1465" s="5">
        <v>3</v>
      </c>
      <c r="E1465" s="3">
        <v>4</v>
      </c>
    </row>
    <row r="1466" spans="1:5" x14ac:dyDescent="0.25">
      <c r="A1466">
        <v>1465</v>
      </c>
      <c r="B1466" s="2">
        <v>1</v>
      </c>
      <c r="E1466" s="3">
        <v>4</v>
      </c>
    </row>
    <row r="1467" spans="1:5" x14ac:dyDescent="0.25">
      <c r="A1467">
        <v>1466</v>
      </c>
      <c r="B1467" s="2">
        <v>1</v>
      </c>
      <c r="E1467" s="3">
        <v>4</v>
      </c>
    </row>
    <row r="1468" spans="1:5" x14ac:dyDescent="0.25">
      <c r="A1468">
        <v>1467</v>
      </c>
      <c r="B1468" s="2">
        <v>1</v>
      </c>
      <c r="E1468" s="3">
        <v>4</v>
      </c>
    </row>
    <row r="1469" spans="1:5" x14ac:dyDescent="0.25">
      <c r="A1469">
        <v>1468</v>
      </c>
      <c r="B1469" s="2">
        <v>1</v>
      </c>
      <c r="E1469" s="3">
        <v>4</v>
      </c>
    </row>
    <row r="1470" spans="1:5" x14ac:dyDescent="0.25">
      <c r="A1470">
        <v>1469</v>
      </c>
      <c r="B1470" s="2">
        <v>1</v>
      </c>
      <c r="E1470" s="3">
        <v>4</v>
      </c>
    </row>
    <row r="1471" spans="1:5" x14ac:dyDescent="0.25">
      <c r="A1471">
        <v>1470</v>
      </c>
      <c r="B1471" s="2">
        <v>1</v>
      </c>
      <c r="E1471" s="3">
        <v>4</v>
      </c>
    </row>
    <row r="1472" spans="1:5" x14ac:dyDescent="0.25">
      <c r="A1472">
        <v>1471</v>
      </c>
      <c r="B1472" s="2">
        <v>1</v>
      </c>
      <c r="E1472" s="3">
        <v>4</v>
      </c>
    </row>
    <row r="1473" spans="1:6" x14ac:dyDescent="0.25">
      <c r="A1473">
        <v>1472</v>
      </c>
      <c r="B1473" s="2">
        <v>1</v>
      </c>
      <c r="C1473" s="4">
        <v>2</v>
      </c>
    </row>
    <row r="1474" spans="1:6" x14ac:dyDescent="0.25">
      <c r="A1474">
        <v>1473</v>
      </c>
      <c r="C1474" s="4">
        <v>2</v>
      </c>
    </row>
    <row r="1475" spans="1:6" x14ac:dyDescent="0.25">
      <c r="A1475">
        <v>1474</v>
      </c>
      <c r="C1475" s="4">
        <v>2</v>
      </c>
      <c r="F1475" t="s">
        <v>22</v>
      </c>
    </row>
    <row r="1476" spans="1:6" x14ac:dyDescent="0.25">
      <c r="A1476">
        <v>1475</v>
      </c>
    </row>
    <row r="1477" spans="1:6" x14ac:dyDescent="0.25">
      <c r="A1477">
        <v>1476</v>
      </c>
      <c r="F1477" t="s">
        <v>22</v>
      </c>
    </row>
    <row r="1478" spans="1:6" x14ac:dyDescent="0.25">
      <c r="A1478">
        <v>1477</v>
      </c>
      <c r="B1478" s="2">
        <v>1</v>
      </c>
      <c r="D1478" s="5">
        <v>3</v>
      </c>
    </row>
    <row r="1479" spans="1:6" x14ac:dyDescent="0.25">
      <c r="A1479">
        <v>1478</v>
      </c>
      <c r="B1479" s="2">
        <v>1</v>
      </c>
      <c r="D1479" s="5">
        <v>3</v>
      </c>
    </row>
    <row r="1480" spans="1:6" x14ac:dyDescent="0.25">
      <c r="A1480">
        <v>1479</v>
      </c>
      <c r="B1480" s="2">
        <v>1</v>
      </c>
      <c r="D1480" s="5">
        <v>3</v>
      </c>
    </row>
    <row r="1481" spans="1:6" x14ac:dyDescent="0.25">
      <c r="A1481">
        <v>1480</v>
      </c>
      <c r="B1481" s="2">
        <v>1</v>
      </c>
      <c r="E1481" s="3">
        <v>4</v>
      </c>
    </row>
    <row r="1482" spans="1:6" x14ac:dyDescent="0.25">
      <c r="A1482">
        <v>1481</v>
      </c>
      <c r="B1482" s="2">
        <v>1</v>
      </c>
      <c r="E1482" s="3">
        <v>4</v>
      </c>
    </row>
    <row r="1483" spans="1:6" x14ac:dyDescent="0.25">
      <c r="A1483">
        <v>1482</v>
      </c>
      <c r="B1483" s="2">
        <v>1</v>
      </c>
      <c r="E1483" s="3">
        <v>4</v>
      </c>
    </row>
    <row r="1484" spans="1:6" x14ac:dyDescent="0.25">
      <c r="A1484">
        <v>1483</v>
      </c>
      <c r="B1484" s="2">
        <v>1</v>
      </c>
      <c r="E1484" s="3">
        <v>4</v>
      </c>
    </row>
    <row r="1485" spans="1:6" x14ac:dyDescent="0.25">
      <c r="A1485">
        <v>1484</v>
      </c>
      <c r="B1485" s="2">
        <v>1</v>
      </c>
      <c r="E1485" s="3">
        <v>4</v>
      </c>
    </row>
    <row r="1486" spans="1:6" x14ac:dyDescent="0.25">
      <c r="A1486">
        <v>1485</v>
      </c>
      <c r="B1486" s="2">
        <v>1</v>
      </c>
      <c r="E1486" s="3">
        <v>4</v>
      </c>
    </row>
    <row r="1487" spans="1:6" x14ac:dyDescent="0.25">
      <c r="A1487">
        <v>1486</v>
      </c>
      <c r="B1487" s="2">
        <v>1</v>
      </c>
      <c r="E1487" s="3">
        <v>4</v>
      </c>
    </row>
    <row r="1488" spans="1:6" x14ac:dyDescent="0.25">
      <c r="A1488">
        <v>1487</v>
      </c>
      <c r="B1488" s="2">
        <v>1</v>
      </c>
      <c r="E1488" s="3">
        <v>4</v>
      </c>
    </row>
    <row r="1489" spans="1:5" x14ac:dyDescent="0.25">
      <c r="A1489">
        <v>1488</v>
      </c>
      <c r="B1489" s="2">
        <v>1</v>
      </c>
      <c r="E1489" s="3">
        <v>4</v>
      </c>
    </row>
    <row r="1490" spans="1:5" x14ac:dyDescent="0.25">
      <c r="A1490">
        <v>1489</v>
      </c>
      <c r="B1490" s="2">
        <v>1</v>
      </c>
      <c r="E1490" s="3">
        <v>4</v>
      </c>
    </row>
    <row r="1491" spans="1:5" x14ac:dyDescent="0.25">
      <c r="A1491">
        <v>1490</v>
      </c>
      <c r="B1491" s="2">
        <v>1</v>
      </c>
      <c r="E1491" s="3">
        <v>4</v>
      </c>
    </row>
    <row r="1492" spans="1:5" x14ac:dyDescent="0.25">
      <c r="A1492">
        <v>1491</v>
      </c>
      <c r="C1492" s="4">
        <v>2</v>
      </c>
      <c r="E1492" s="3">
        <v>4</v>
      </c>
    </row>
    <row r="1493" spans="1:5" x14ac:dyDescent="0.25">
      <c r="A1493">
        <v>1492</v>
      </c>
      <c r="C1493" s="4">
        <v>2</v>
      </c>
      <c r="E1493" s="3">
        <v>4</v>
      </c>
    </row>
    <row r="1494" spans="1:5" x14ac:dyDescent="0.25">
      <c r="A1494">
        <v>1493</v>
      </c>
      <c r="C1494" s="4">
        <v>2</v>
      </c>
    </row>
    <row r="1495" spans="1:5" x14ac:dyDescent="0.25">
      <c r="A1495">
        <v>1494</v>
      </c>
      <c r="C1495" s="4">
        <v>2</v>
      </c>
    </row>
    <row r="1496" spans="1:5" x14ac:dyDescent="0.25">
      <c r="A1496">
        <v>1495</v>
      </c>
      <c r="C1496" s="4">
        <v>2</v>
      </c>
    </row>
    <row r="1497" spans="1:5" x14ac:dyDescent="0.25">
      <c r="A1497">
        <v>1496</v>
      </c>
      <c r="C1497" s="4">
        <v>2</v>
      </c>
      <c r="D1497" s="5">
        <v>3</v>
      </c>
    </row>
    <row r="1498" spans="1:5" x14ac:dyDescent="0.25">
      <c r="A1498">
        <v>1497</v>
      </c>
      <c r="C1498" s="4">
        <v>2</v>
      </c>
      <c r="D1498" s="5">
        <v>3</v>
      </c>
    </row>
    <row r="1499" spans="1:5" x14ac:dyDescent="0.25">
      <c r="A1499">
        <v>1498</v>
      </c>
      <c r="C1499" s="4">
        <v>2</v>
      </c>
      <c r="D1499" s="5">
        <v>3</v>
      </c>
    </row>
    <row r="1500" spans="1:5" x14ac:dyDescent="0.25">
      <c r="A1500">
        <v>1499</v>
      </c>
      <c r="C1500" s="4">
        <v>2</v>
      </c>
      <c r="D1500" s="5">
        <v>3</v>
      </c>
    </row>
    <row r="1501" spans="1:5" x14ac:dyDescent="0.25">
      <c r="A1501">
        <v>1500</v>
      </c>
      <c r="C1501" s="4">
        <v>2</v>
      </c>
      <c r="D1501" s="5">
        <v>3</v>
      </c>
    </row>
    <row r="1502" spans="1:5" x14ac:dyDescent="0.25">
      <c r="A1502">
        <v>1501</v>
      </c>
      <c r="C1502" s="4">
        <v>2</v>
      </c>
      <c r="D1502" s="5">
        <v>3</v>
      </c>
    </row>
    <row r="1503" spans="1:5" x14ac:dyDescent="0.25">
      <c r="A1503">
        <v>1502</v>
      </c>
      <c r="C1503" s="4">
        <v>2</v>
      </c>
      <c r="D1503" s="5">
        <v>3</v>
      </c>
    </row>
    <row r="1504" spans="1:5" x14ac:dyDescent="0.25">
      <c r="A1504">
        <v>1503</v>
      </c>
      <c r="D1504" s="5">
        <v>3</v>
      </c>
    </row>
    <row r="1505" spans="1:5" x14ac:dyDescent="0.25">
      <c r="A1505">
        <v>1504</v>
      </c>
      <c r="D1505" s="5">
        <v>3</v>
      </c>
      <c r="E1505" s="3">
        <v>4</v>
      </c>
    </row>
    <row r="1506" spans="1:5" x14ac:dyDescent="0.25">
      <c r="A1506">
        <v>1505</v>
      </c>
      <c r="D1506" s="5">
        <v>3</v>
      </c>
      <c r="E1506" s="3">
        <v>4</v>
      </c>
    </row>
    <row r="1507" spans="1:5" x14ac:dyDescent="0.25">
      <c r="A1507">
        <v>1506</v>
      </c>
      <c r="E1507" s="3">
        <v>4</v>
      </c>
    </row>
    <row r="1508" spans="1:5" x14ac:dyDescent="0.25">
      <c r="A1508">
        <v>1507</v>
      </c>
      <c r="B1508" s="2">
        <v>1</v>
      </c>
      <c r="E1508" s="3">
        <v>4</v>
      </c>
    </row>
    <row r="1509" spans="1:5" x14ac:dyDescent="0.25">
      <c r="A1509">
        <v>1508</v>
      </c>
      <c r="B1509" s="2">
        <v>1</v>
      </c>
      <c r="E1509" s="3">
        <v>4</v>
      </c>
    </row>
    <row r="1510" spans="1:5" x14ac:dyDescent="0.25">
      <c r="A1510">
        <v>1509</v>
      </c>
      <c r="B1510" s="2">
        <v>1</v>
      </c>
      <c r="E1510" s="3">
        <v>4</v>
      </c>
    </row>
    <row r="1511" spans="1:5" x14ac:dyDescent="0.25">
      <c r="A1511">
        <v>1510</v>
      </c>
      <c r="B1511" s="2">
        <v>1</v>
      </c>
      <c r="E1511" s="3">
        <v>4</v>
      </c>
    </row>
    <row r="1512" spans="1:5" x14ac:dyDescent="0.25">
      <c r="A1512">
        <v>1511</v>
      </c>
      <c r="B1512" s="2">
        <v>1</v>
      </c>
      <c r="E1512" s="3">
        <v>4</v>
      </c>
    </row>
    <row r="1513" spans="1:5" x14ac:dyDescent="0.25">
      <c r="A1513">
        <v>1512</v>
      </c>
      <c r="B1513" s="2">
        <v>1</v>
      </c>
      <c r="E1513" s="3">
        <v>4</v>
      </c>
    </row>
    <row r="1514" spans="1:5" x14ac:dyDescent="0.25">
      <c r="A1514">
        <v>1513</v>
      </c>
      <c r="B1514" s="2">
        <v>1</v>
      </c>
    </row>
    <row r="1515" spans="1:5" x14ac:dyDescent="0.25">
      <c r="A1515">
        <v>1514</v>
      </c>
      <c r="B1515" s="2">
        <v>1</v>
      </c>
    </row>
    <row r="1516" spans="1:5" x14ac:dyDescent="0.25">
      <c r="A1516">
        <v>1515</v>
      </c>
      <c r="B1516" s="2">
        <v>1</v>
      </c>
    </row>
    <row r="1517" spans="1:5" x14ac:dyDescent="0.25">
      <c r="A1517">
        <v>1516</v>
      </c>
      <c r="B1517" s="2">
        <v>1</v>
      </c>
      <c r="C1517" s="4">
        <v>2</v>
      </c>
    </row>
    <row r="1518" spans="1:5" x14ac:dyDescent="0.25">
      <c r="A1518">
        <v>1517</v>
      </c>
      <c r="C1518" s="4">
        <v>2</v>
      </c>
    </row>
    <row r="1519" spans="1:5" x14ac:dyDescent="0.25">
      <c r="A1519">
        <v>1518</v>
      </c>
      <c r="C1519" s="4">
        <v>2</v>
      </c>
    </row>
    <row r="1520" spans="1:5" x14ac:dyDescent="0.25">
      <c r="A1520">
        <v>1519</v>
      </c>
      <c r="C1520" s="4">
        <v>2</v>
      </c>
    </row>
    <row r="1521" spans="1:5" x14ac:dyDescent="0.25">
      <c r="A1521">
        <v>1520</v>
      </c>
      <c r="C1521" s="4">
        <v>2</v>
      </c>
    </row>
    <row r="1522" spans="1:5" x14ac:dyDescent="0.25">
      <c r="A1522">
        <v>1521</v>
      </c>
      <c r="C1522" s="4">
        <v>2</v>
      </c>
      <c r="D1522" s="5">
        <v>3</v>
      </c>
    </row>
    <row r="1523" spans="1:5" x14ac:dyDescent="0.25">
      <c r="A1523">
        <v>1522</v>
      </c>
      <c r="C1523" s="4">
        <v>2</v>
      </c>
      <c r="D1523" s="5">
        <v>3</v>
      </c>
    </row>
    <row r="1524" spans="1:5" x14ac:dyDescent="0.25">
      <c r="A1524">
        <v>1523</v>
      </c>
      <c r="C1524" s="4">
        <v>2</v>
      </c>
      <c r="D1524" s="5">
        <v>3</v>
      </c>
      <c r="E1524" s="3">
        <v>4</v>
      </c>
    </row>
    <row r="1525" spans="1:5" x14ac:dyDescent="0.25">
      <c r="A1525">
        <v>1524</v>
      </c>
      <c r="D1525" s="5">
        <v>3</v>
      </c>
      <c r="E1525" s="3">
        <v>4</v>
      </c>
    </row>
    <row r="1526" spans="1:5" x14ac:dyDescent="0.25">
      <c r="A1526">
        <v>1525</v>
      </c>
      <c r="D1526" s="5">
        <v>3</v>
      </c>
      <c r="E1526" s="3">
        <v>4</v>
      </c>
    </row>
    <row r="1527" spans="1:5" x14ac:dyDescent="0.25">
      <c r="A1527">
        <v>1526</v>
      </c>
      <c r="D1527" s="5">
        <v>3</v>
      </c>
      <c r="E1527" s="3">
        <v>4</v>
      </c>
    </row>
    <row r="1528" spans="1:5" x14ac:dyDescent="0.25">
      <c r="A1528">
        <v>1527</v>
      </c>
      <c r="D1528" s="5">
        <v>3</v>
      </c>
      <c r="E1528" s="3">
        <v>4</v>
      </c>
    </row>
    <row r="1529" spans="1:5" x14ac:dyDescent="0.25">
      <c r="A1529">
        <v>1528</v>
      </c>
      <c r="D1529" s="5">
        <v>3</v>
      </c>
      <c r="E1529" s="3">
        <v>4</v>
      </c>
    </row>
    <row r="1530" spans="1:5" x14ac:dyDescent="0.25">
      <c r="A1530">
        <v>1529</v>
      </c>
      <c r="D1530" s="5">
        <v>3</v>
      </c>
      <c r="E1530" s="3">
        <v>4</v>
      </c>
    </row>
    <row r="1531" spans="1:5" x14ac:dyDescent="0.25">
      <c r="A1531">
        <v>1530</v>
      </c>
      <c r="E1531" s="3">
        <v>4</v>
      </c>
    </row>
    <row r="1532" spans="1:5" x14ac:dyDescent="0.25">
      <c r="A1532">
        <v>1531</v>
      </c>
      <c r="B1532" s="2">
        <v>1</v>
      </c>
    </row>
    <row r="1533" spans="1:5" x14ac:dyDescent="0.25">
      <c r="A1533">
        <v>1532</v>
      </c>
      <c r="B1533" s="2">
        <v>1</v>
      </c>
    </row>
    <row r="1534" spans="1:5" x14ac:dyDescent="0.25">
      <c r="A1534">
        <v>1533</v>
      </c>
      <c r="B1534" s="2">
        <v>1</v>
      </c>
    </row>
    <row r="1535" spans="1:5" x14ac:dyDescent="0.25">
      <c r="A1535">
        <v>1534</v>
      </c>
      <c r="B1535" s="2">
        <v>1</v>
      </c>
    </row>
    <row r="1536" spans="1:5" x14ac:dyDescent="0.25">
      <c r="A1536">
        <v>1535</v>
      </c>
      <c r="B1536" s="2">
        <v>1</v>
      </c>
    </row>
    <row r="1537" spans="1:5" x14ac:dyDescent="0.25">
      <c r="A1537">
        <v>1536</v>
      </c>
      <c r="B1537" s="2">
        <v>1</v>
      </c>
      <c r="C1537" s="4">
        <v>2</v>
      </c>
    </row>
    <row r="1538" spans="1:5" x14ac:dyDescent="0.25">
      <c r="A1538">
        <v>1537</v>
      </c>
      <c r="B1538" s="2">
        <v>1</v>
      </c>
      <c r="C1538" s="4">
        <v>2</v>
      </c>
    </row>
    <row r="1539" spans="1:5" x14ac:dyDescent="0.25">
      <c r="A1539">
        <v>1538</v>
      </c>
      <c r="B1539" s="2">
        <v>1</v>
      </c>
      <c r="C1539" s="4">
        <v>2</v>
      </c>
    </row>
    <row r="1540" spans="1:5" x14ac:dyDescent="0.25">
      <c r="A1540">
        <v>1539</v>
      </c>
      <c r="C1540" s="4">
        <v>2</v>
      </c>
    </row>
    <row r="1541" spans="1:5" x14ac:dyDescent="0.25">
      <c r="A1541">
        <v>1540</v>
      </c>
      <c r="C1541" s="4">
        <v>2</v>
      </c>
    </row>
    <row r="1542" spans="1:5" x14ac:dyDescent="0.25">
      <c r="A1542">
        <v>1541</v>
      </c>
      <c r="C1542" s="4">
        <v>2</v>
      </c>
    </row>
    <row r="1543" spans="1:5" x14ac:dyDescent="0.25">
      <c r="A1543">
        <v>1542</v>
      </c>
      <c r="C1543" s="4">
        <v>2</v>
      </c>
      <c r="D1543" s="5">
        <v>3</v>
      </c>
    </row>
    <row r="1544" spans="1:5" x14ac:dyDescent="0.25">
      <c r="A1544">
        <v>1543</v>
      </c>
      <c r="C1544" s="4">
        <v>2</v>
      </c>
      <c r="D1544" s="5">
        <v>3</v>
      </c>
    </row>
    <row r="1545" spans="1:5" x14ac:dyDescent="0.25">
      <c r="A1545">
        <v>1544</v>
      </c>
      <c r="D1545" s="5">
        <v>3</v>
      </c>
      <c r="E1545" s="3">
        <v>4</v>
      </c>
    </row>
    <row r="1546" spans="1:5" x14ac:dyDescent="0.25">
      <c r="A1546">
        <v>1545</v>
      </c>
      <c r="D1546" s="5">
        <v>3</v>
      </c>
      <c r="E1546" s="3">
        <v>4</v>
      </c>
    </row>
    <row r="1547" spans="1:5" x14ac:dyDescent="0.25">
      <c r="A1547">
        <v>1546</v>
      </c>
      <c r="D1547" s="5">
        <v>3</v>
      </c>
      <c r="E1547" s="3">
        <v>4</v>
      </c>
    </row>
    <row r="1548" spans="1:5" x14ac:dyDescent="0.25">
      <c r="A1548">
        <v>1547</v>
      </c>
      <c r="D1548" s="5">
        <v>3</v>
      </c>
      <c r="E1548" s="3">
        <v>4</v>
      </c>
    </row>
    <row r="1549" spans="1:5" x14ac:dyDescent="0.25">
      <c r="A1549">
        <v>1548</v>
      </c>
      <c r="D1549" s="5">
        <v>3</v>
      </c>
      <c r="E1549" s="3">
        <v>4</v>
      </c>
    </row>
    <row r="1550" spans="1:5" x14ac:dyDescent="0.25">
      <c r="A1550">
        <v>1549</v>
      </c>
      <c r="B1550" s="2">
        <v>1</v>
      </c>
      <c r="D1550" s="5">
        <v>3</v>
      </c>
      <c r="E1550" s="3">
        <v>4</v>
      </c>
    </row>
    <row r="1551" spans="1:5" x14ac:dyDescent="0.25">
      <c r="A1551">
        <v>1550</v>
      </c>
      <c r="B1551" s="2">
        <v>1</v>
      </c>
      <c r="D1551" s="5">
        <v>3</v>
      </c>
      <c r="E1551" s="3">
        <v>4</v>
      </c>
    </row>
    <row r="1552" spans="1:5" x14ac:dyDescent="0.25">
      <c r="A1552">
        <v>1551</v>
      </c>
      <c r="B1552" s="2">
        <v>1</v>
      </c>
      <c r="E1552" s="3">
        <v>4</v>
      </c>
    </row>
    <row r="1553" spans="1:5" x14ac:dyDescent="0.25">
      <c r="A1553">
        <v>1552</v>
      </c>
      <c r="B1553" s="2">
        <v>1</v>
      </c>
      <c r="E1553" s="3">
        <v>4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  <c r="B1556" s="2">
        <v>1</v>
      </c>
    </row>
    <row r="1557" spans="1:5" x14ac:dyDescent="0.25">
      <c r="A1557">
        <v>1556</v>
      </c>
      <c r="B1557" s="2">
        <v>1</v>
      </c>
      <c r="C1557" s="4">
        <v>2</v>
      </c>
    </row>
    <row r="1558" spans="1:5" x14ac:dyDescent="0.25">
      <c r="A1558">
        <v>1557</v>
      </c>
      <c r="B1558" s="2">
        <v>1</v>
      </c>
      <c r="C1558" s="4">
        <v>2</v>
      </c>
    </row>
    <row r="1559" spans="1:5" x14ac:dyDescent="0.25">
      <c r="A1559">
        <v>1558</v>
      </c>
      <c r="C1559" s="4">
        <v>2</v>
      </c>
    </row>
    <row r="1560" spans="1:5" x14ac:dyDescent="0.25">
      <c r="A1560">
        <v>1559</v>
      </c>
      <c r="C1560" s="4">
        <v>2</v>
      </c>
    </row>
    <row r="1561" spans="1:5" x14ac:dyDescent="0.25">
      <c r="A1561">
        <v>1560</v>
      </c>
      <c r="C1561" s="4">
        <v>2</v>
      </c>
    </row>
    <row r="1562" spans="1:5" x14ac:dyDescent="0.25">
      <c r="A1562">
        <v>1561</v>
      </c>
      <c r="C1562" s="4">
        <v>2</v>
      </c>
    </row>
    <row r="1563" spans="1:5" x14ac:dyDescent="0.25">
      <c r="A1563">
        <v>1562</v>
      </c>
      <c r="C1563" s="4">
        <v>2</v>
      </c>
    </row>
    <row r="1564" spans="1:5" x14ac:dyDescent="0.25">
      <c r="A1564">
        <v>1563</v>
      </c>
      <c r="C1564" s="4">
        <v>2</v>
      </c>
      <c r="D1564" s="5">
        <v>3</v>
      </c>
    </row>
    <row r="1565" spans="1:5" x14ac:dyDescent="0.25">
      <c r="A1565">
        <v>1564</v>
      </c>
      <c r="D1565" s="5">
        <v>3</v>
      </c>
      <c r="E1565" s="3">
        <v>4</v>
      </c>
    </row>
    <row r="1566" spans="1:5" x14ac:dyDescent="0.25">
      <c r="A1566">
        <v>1565</v>
      </c>
      <c r="D1566" s="5">
        <v>3</v>
      </c>
      <c r="E1566" s="3">
        <v>4</v>
      </c>
    </row>
    <row r="1567" spans="1:5" x14ac:dyDescent="0.25">
      <c r="A1567">
        <v>1566</v>
      </c>
      <c r="D1567" s="5">
        <v>3</v>
      </c>
      <c r="E1567" s="3">
        <v>4</v>
      </c>
    </row>
    <row r="1568" spans="1:5" x14ac:dyDescent="0.25">
      <c r="A1568">
        <v>1567</v>
      </c>
      <c r="D1568" s="5">
        <v>3</v>
      </c>
      <c r="E1568" s="3">
        <v>4</v>
      </c>
    </row>
    <row r="1569" spans="1:5" x14ac:dyDescent="0.25">
      <c r="A1569">
        <v>1568</v>
      </c>
      <c r="D1569" s="5">
        <v>3</v>
      </c>
      <c r="E1569" s="3">
        <v>4</v>
      </c>
    </row>
    <row r="1570" spans="1:5" x14ac:dyDescent="0.25">
      <c r="A1570">
        <v>1569</v>
      </c>
      <c r="D1570" s="5">
        <v>3</v>
      </c>
      <c r="E1570" s="3">
        <v>4</v>
      </c>
    </row>
    <row r="1571" spans="1:5" x14ac:dyDescent="0.25">
      <c r="A1571">
        <v>1570</v>
      </c>
      <c r="D1571" s="5">
        <v>3</v>
      </c>
      <c r="E1571" s="3">
        <v>4</v>
      </c>
    </row>
    <row r="1572" spans="1:5" x14ac:dyDescent="0.25">
      <c r="A1572">
        <v>1571</v>
      </c>
      <c r="E1572" s="3">
        <v>4</v>
      </c>
    </row>
    <row r="1573" spans="1:5" x14ac:dyDescent="0.25">
      <c r="A1573">
        <v>1572</v>
      </c>
      <c r="B1573" s="2">
        <v>1</v>
      </c>
      <c r="E1573" s="3">
        <v>4</v>
      </c>
    </row>
    <row r="1574" spans="1:5" x14ac:dyDescent="0.25">
      <c r="A1574">
        <v>1573</v>
      </c>
      <c r="B1574" s="2">
        <v>1</v>
      </c>
    </row>
    <row r="1575" spans="1:5" x14ac:dyDescent="0.25">
      <c r="A1575">
        <v>1574</v>
      </c>
      <c r="B1575" s="2">
        <v>1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  <c r="C1578" s="4">
        <v>2</v>
      </c>
    </row>
    <row r="1579" spans="1:5" x14ac:dyDescent="0.25">
      <c r="A1579">
        <v>1578</v>
      </c>
      <c r="B1579" s="2">
        <v>1</v>
      </c>
      <c r="C1579" s="4">
        <v>2</v>
      </c>
    </row>
    <row r="1580" spans="1:5" x14ac:dyDescent="0.25">
      <c r="A1580">
        <v>1579</v>
      </c>
      <c r="B1580" s="2">
        <v>1</v>
      </c>
      <c r="C1580" s="4">
        <v>2</v>
      </c>
    </row>
    <row r="1581" spans="1:5" x14ac:dyDescent="0.25">
      <c r="A1581">
        <v>1580</v>
      </c>
      <c r="C1581" s="4">
        <v>2</v>
      </c>
    </row>
    <row r="1582" spans="1:5" x14ac:dyDescent="0.25">
      <c r="A1582">
        <v>1581</v>
      </c>
      <c r="C1582" s="4">
        <v>2</v>
      </c>
    </row>
    <row r="1583" spans="1:5" x14ac:dyDescent="0.25">
      <c r="A1583">
        <v>1582</v>
      </c>
      <c r="C1583" s="4">
        <v>2</v>
      </c>
    </row>
    <row r="1584" spans="1:5" x14ac:dyDescent="0.25">
      <c r="A1584">
        <v>1583</v>
      </c>
      <c r="C1584" s="4">
        <v>2</v>
      </c>
    </row>
    <row r="1585" spans="1:5" x14ac:dyDescent="0.25">
      <c r="A1585">
        <v>1584</v>
      </c>
      <c r="D1585" s="5">
        <v>3</v>
      </c>
      <c r="E1585" s="3">
        <v>4</v>
      </c>
    </row>
    <row r="1586" spans="1:5" x14ac:dyDescent="0.25">
      <c r="A1586">
        <v>1585</v>
      </c>
      <c r="D1586" s="5">
        <v>3</v>
      </c>
      <c r="E1586" s="3">
        <v>4</v>
      </c>
    </row>
    <row r="1587" spans="1:5" x14ac:dyDescent="0.25">
      <c r="A1587">
        <v>1586</v>
      </c>
      <c r="D1587" s="5">
        <v>3</v>
      </c>
      <c r="E1587" s="3">
        <v>4</v>
      </c>
    </row>
    <row r="1588" spans="1:5" x14ac:dyDescent="0.25">
      <c r="A1588">
        <v>1587</v>
      </c>
      <c r="D1588" s="5">
        <v>3</v>
      </c>
      <c r="E1588" s="3">
        <v>4</v>
      </c>
    </row>
    <row r="1589" spans="1:5" x14ac:dyDescent="0.25">
      <c r="A1589">
        <v>1588</v>
      </c>
      <c r="D1589" s="5">
        <v>3</v>
      </c>
      <c r="E1589" s="3">
        <v>4</v>
      </c>
    </row>
    <row r="1590" spans="1:5" x14ac:dyDescent="0.25">
      <c r="A1590">
        <v>1589</v>
      </c>
      <c r="D1590" s="5">
        <v>3</v>
      </c>
      <c r="E1590" s="3">
        <v>4</v>
      </c>
    </row>
    <row r="1591" spans="1:5" x14ac:dyDescent="0.25">
      <c r="A1591">
        <v>1590</v>
      </c>
      <c r="D1591" s="5">
        <v>3</v>
      </c>
      <c r="E1591" s="3">
        <v>4</v>
      </c>
    </row>
    <row r="1592" spans="1:5" x14ac:dyDescent="0.25">
      <c r="A1592">
        <v>1591</v>
      </c>
      <c r="E1592" s="3">
        <v>4</v>
      </c>
    </row>
    <row r="1593" spans="1:5" x14ac:dyDescent="0.25">
      <c r="A1593">
        <v>1592</v>
      </c>
    </row>
    <row r="1594" spans="1:5" x14ac:dyDescent="0.25">
      <c r="A1594">
        <v>1593</v>
      </c>
      <c r="B1594" s="2">
        <v>1</v>
      </c>
    </row>
    <row r="1595" spans="1:5" x14ac:dyDescent="0.25">
      <c r="A1595">
        <v>1594</v>
      </c>
      <c r="B1595" s="2">
        <v>1</v>
      </c>
    </row>
    <row r="1596" spans="1:5" x14ac:dyDescent="0.25">
      <c r="A1596">
        <v>1595</v>
      </c>
      <c r="B1596" s="2">
        <v>1</v>
      </c>
    </row>
    <row r="1597" spans="1:5" x14ac:dyDescent="0.25">
      <c r="A1597">
        <v>1596</v>
      </c>
      <c r="B1597" s="2">
        <v>1</v>
      </c>
      <c r="C1597" s="4">
        <v>2</v>
      </c>
    </row>
    <row r="1598" spans="1:5" x14ac:dyDescent="0.25">
      <c r="A1598">
        <v>1597</v>
      </c>
      <c r="B1598" s="2">
        <v>1</v>
      </c>
      <c r="C1598" s="4">
        <v>2</v>
      </c>
    </row>
    <row r="1599" spans="1:5" x14ac:dyDescent="0.25">
      <c r="A1599">
        <v>1598</v>
      </c>
      <c r="B1599" s="2">
        <v>1</v>
      </c>
      <c r="C1599" s="4">
        <v>2</v>
      </c>
    </row>
    <row r="1600" spans="1:5" x14ac:dyDescent="0.25">
      <c r="A1600">
        <v>1599</v>
      </c>
      <c r="B1600" s="2">
        <v>1</v>
      </c>
      <c r="C1600" s="4">
        <v>2</v>
      </c>
    </row>
    <row r="1601" spans="1:5" x14ac:dyDescent="0.25">
      <c r="A1601">
        <v>1600</v>
      </c>
      <c r="C1601" s="4">
        <v>2</v>
      </c>
    </row>
    <row r="1602" spans="1:5" x14ac:dyDescent="0.25">
      <c r="A1602">
        <v>1601</v>
      </c>
      <c r="C1602" s="4">
        <v>2</v>
      </c>
    </row>
    <row r="1603" spans="1:5" x14ac:dyDescent="0.25">
      <c r="A1603">
        <v>1602</v>
      </c>
      <c r="C1603" s="4">
        <v>2</v>
      </c>
    </row>
    <row r="1604" spans="1:5" x14ac:dyDescent="0.25">
      <c r="A1604">
        <v>1603</v>
      </c>
      <c r="D1604" s="5">
        <v>3</v>
      </c>
      <c r="E1604" s="3">
        <v>4</v>
      </c>
    </row>
    <row r="1605" spans="1:5" x14ac:dyDescent="0.25">
      <c r="A1605">
        <v>1604</v>
      </c>
      <c r="D1605" s="5">
        <v>3</v>
      </c>
      <c r="E1605" s="3">
        <v>4</v>
      </c>
    </row>
    <row r="1606" spans="1:5" x14ac:dyDescent="0.25">
      <c r="A1606">
        <v>1605</v>
      </c>
      <c r="D1606" s="5">
        <v>3</v>
      </c>
      <c r="E1606" s="3">
        <v>4</v>
      </c>
    </row>
    <row r="1607" spans="1:5" x14ac:dyDescent="0.25">
      <c r="A1607">
        <v>1606</v>
      </c>
      <c r="D1607" s="5">
        <v>3</v>
      </c>
      <c r="E1607" s="3">
        <v>4</v>
      </c>
    </row>
    <row r="1608" spans="1:5" x14ac:dyDescent="0.25">
      <c r="A1608">
        <v>1607</v>
      </c>
      <c r="D1608" s="5">
        <v>3</v>
      </c>
      <c r="E1608" s="3">
        <v>4</v>
      </c>
    </row>
    <row r="1609" spans="1:5" x14ac:dyDescent="0.25">
      <c r="A1609">
        <v>1608</v>
      </c>
      <c r="D1609" s="5">
        <v>3</v>
      </c>
      <c r="E1609" s="3">
        <v>4</v>
      </c>
    </row>
    <row r="1610" spans="1:5" x14ac:dyDescent="0.25">
      <c r="A1610">
        <v>1609</v>
      </c>
      <c r="D1610" s="5">
        <v>3</v>
      </c>
      <c r="E1610" s="3">
        <v>4</v>
      </c>
    </row>
    <row r="1611" spans="1:5" x14ac:dyDescent="0.25">
      <c r="A1611">
        <v>1610</v>
      </c>
      <c r="E1611" s="3">
        <v>4</v>
      </c>
    </row>
    <row r="1612" spans="1:5" x14ac:dyDescent="0.25">
      <c r="A1612">
        <v>1611</v>
      </c>
      <c r="B1612" s="2">
        <v>1</v>
      </c>
    </row>
    <row r="1613" spans="1:5" x14ac:dyDescent="0.25">
      <c r="A1613">
        <v>1612</v>
      </c>
      <c r="B1613" s="2">
        <v>1</v>
      </c>
    </row>
    <row r="1614" spans="1:5" x14ac:dyDescent="0.25">
      <c r="A1614">
        <v>1613</v>
      </c>
      <c r="B1614" s="2">
        <v>1</v>
      </c>
    </row>
    <row r="1615" spans="1:5" x14ac:dyDescent="0.25">
      <c r="A1615">
        <v>1614</v>
      </c>
      <c r="B1615" s="2">
        <v>1</v>
      </c>
      <c r="C1615" s="4">
        <v>2</v>
      </c>
    </row>
    <row r="1616" spans="1:5" x14ac:dyDescent="0.25">
      <c r="A1616">
        <v>1615</v>
      </c>
      <c r="B1616" s="2">
        <v>1</v>
      </c>
      <c r="C1616" s="4">
        <v>2</v>
      </c>
    </row>
    <row r="1617" spans="1:5" x14ac:dyDescent="0.25">
      <c r="A1617">
        <v>1616</v>
      </c>
      <c r="B1617" s="2">
        <v>1</v>
      </c>
      <c r="C1617" s="4">
        <v>2</v>
      </c>
    </row>
    <row r="1618" spans="1:5" x14ac:dyDescent="0.25">
      <c r="A1618">
        <v>1617</v>
      </c>
      <c r="B1618" s="2">
        <v>1</v>
      </c>
      <c r="C1618" s="4">
        <v>2</v>
      </c>
    </row>
    <row r="1619" spans="1:5" x14ac:dyDescent="0.25">
      <c r="A1619">
        <v>1618</v>
      </c>
      <c r="C1619" s="4">
        <v>2</v>
      </c>
    </row>
    <row r="1620" spans="1:5" x14ac:dyDescent="0.25">
      <c r="A1620">
        <v>1619</v>
      </c>
      <c r="C1620" s="4">
        <v>2</v>
      </c>
    </row>
    <row r="1621" spans="1:5" x14ac:dyDescent="0.25">
      <c r="A1621">
        <v>1620</v>
      </c>
      <c r="C1621" s="4">
        <v>2</v>
      </c>
    </row>
    <row r="1622" spans="1:5" x14ac:dyDescent="0.25">
      <c r="A1622">
        <v>1621</v>
      </c>
    </row>
    <row r="1623" spans="1:5" x14ac:dyDescent="0.25">
      <c r="A1623">
        <v>1622</v>
      </c>
      <c r="D1623" s="5">
        <v>3</v>
      </c>
      <c r="E1623" s="3">
        <v>4</v>
      </c>
    </row>
    <row r="1624" spans="1:5" x14ac:dyDescent="0.25">
      <c r="A1624">
        <v>1623</v>
      </c>
      <c r="D1624" s="5">
        <v>3</v>
      </c>
      <c r="E1624" s="3">
        <v>4</v>
      </c>
    </row>
    <row r="1625" spans="1:5" x14ac:dyDescent="0.25">
      <c r="A1625">
        <v>1624</v>
      </c>
      <c r="D1625" s="5">
        <v>3</v>
      </c>
      <c r="E1625" s="3">
        <v>4</v>
      </c>
    </row>
    <row r="1626" spans="1:5" x14ac:dyDescent="0.25">
      <c r="A1626">
        <v>1625</v>
      </c>
      <c r="D1626" s="5">
        <v>3</v>
      </c>
      <c r="E1626" s="3">
        <v>4</v>
      </c>
    </row>
    <row r="1627" spans="1:5" x14ac:dyDescent="0.25">
      <c r="A1627">
        <v>1626</v>
      </c>
      <c r="D1627" s="5">
        <v>3</v>
      </c>
      <c r="E1627" s="3">
        <v>4</v>
      </c>
    </row>
    <row r="1628" spans="1:5" x14ac:dyDescent="0.25">
      <c r="A1628">
        <v>1627</v>
      </c>
      <c r="D1628" s="5">
        <v>3</v>
      </c>
      <c r="E1628" s="3">
        <v>4</v>
      </c>
    </row>
    <row r="1629" spans="1:5" x14ac:dyDescent="0.25">
      <c r="A1629">
        <v>1628</v>
      </c>
      <c r="D1629" s="5">
        <v>3</v>
      </c>
      <c r="E1629" s="3">
        <v>4</v>
      </c>
    </row>
    <row r="1630" spans="1:5" x14ac:dyDescent="0.25">
      <c r="A1630">
        <v>1629</v>
      </c>
      <c r="B1630" s="2">
        <v>1</v>
      </c>
      <c r="E1630" s="3">
        <v>4</v>
      </c>
    </row>
    <row r="1631" spans="1:5" x14ac:dyDescent="0.25">
      <c r="A1631">
        <v>1630</v>
      </c>
      <c r="B1631" s="2">
        <v>1</v>
      </c>
      <c r="E1631" s="3">
        <v>4</v>
      </c>
    </row>
    <row r="1632" spans="1:5" x14ac:dyDescent="0.25">
      <c r="A1632">
        <v>1631</v>
      </c>
      <c r="B1632" s="2">
        <v>1</v>
      </c>
    </row>
    <row r="1633" spans="1:5" x14ac:dyDescent="0.25">
      <c r="A1633">
        <v>1632</v>
      </c>
      <c r="B1633" s="2">
        <v>1</v>
      </c>
    </row>
    <row r="1634" spans="1:5" x14ac:dyDescent="0.25">
      <c r="A1634">
        <v>1633</v>
      </c>
      <c r="B1634" s="2">
        <v>1</v>
      </c>
      <c r="C1634" s="4">
        <v>2</v>
      </c>
    </row>
    <row r="1635" spans="1:5" x14ac:dyDescent="0.25">
      <c r="A1635">
        <v>1634</v>
      </c>
      <c r="B1635" s="2">
        <v>1</v>
      </c>
      <c r="C1635" s="4">
        <v>2</v>
      </c>
    </row>
    <row r="1636" spans="1:5" x14ac:dyDescent="0.25">
      <c r="A1636">
        <v>1635</v>
      </c>
      <c r="B1636" s="2">
        <v>1</v>
      </c>
      <c r="C1636" s="4">
        <v>2</v>
      </c>
    </row>
    <row r="1637" spans="1:5" x14ac:dyDescent="0.25">
      <c r="A1637">
        <v>1636</v>
      </c>
      <c r="B1637" s="2">
        <v>1</v>
      </c>
      <c r="C1637" s="4">
        <v>2</v>
      </c>
    </row>
    <row r="1638" spans="1:5" x14ac:dyDescent="0.25">
      <c r="A1638">
        <v>1637</v>
      </c>
      <c r="C1638" s="4">
        <v>2</v>
      </c>
    </row>
    <row r="1639" spans="1:5" x14ac:dyDescent="0.25">
      <c r="A1639">
        <v>1638</v>
      </c>
      <c r="C1639" s="4">
        <v>2</v>
      </c>
    </row>
    <row r="1640" spans="1:5" x14ac:dyDescent="0.25">
      <c r="A1640">
        <v>1639</v>
      </c>
      <c r="C1640" s="4">
        <v>2</v>
      </c>
    </row>
    <row r="1641" spans="1:5" x14ac:dyDescent="0.25">
      <c r="A1641">
        <v>1640</v>
      </c>
      <c r="C1641" s="4">
        <v>2</v>
      </c>
    </row>
    <row r="1642" spans="1:5" x14ac:dyDescent="0.25">
      <c r="A1642">
        <v>1641</v>
      </c>
      <c r="D1642" s="5">
        <v>3</v>
      </c>
    </row>
    <row r="1643" spans="1:5" x14ac:dyDescent="0.25">
      <c r="A1643">
        <v>1642</v>
      </c>
      <c r="D1643" s="5">
        <v>3</v>
      </c>
      <c r="E1643" s="3">
        <v>4</v>
      </c>
    </row>
    <row r="1644" spans="1:5" x14ac:dyDescent="0.25">
      <c r="A1644">
        <v>1643</v>
      </c>
      <c r="D1644" s="5">
        <v>3</v>
      </c>
      <c r="E1644" s="3">
        <v>4</v>
      </c>
    </row>
    <row r="1645" spans="1:5" x14ac:dyDescent="0.25">
      <c r="A1645">
        <v>1644</v>
      </c>
      <c r="D1645" s="5">
        <v>3</v>
      </c>
      <c r="E1645" s="3">
        <v>4</v>
      </c>
    </row>
    <row r="1646" spans="1:5" x14ac:dyDescent="0.25">
      <c r="A1646">
        <v>1645</v>
      </c>
      <c r="D1646" s="5">
        <v>3</v>
      </c>
      <c r="E1646" s="3">
        <v>4</v>
      </c>
    </row>
    <row r="1647" spans="1:5" x14ac:dyDescent="0.25">
      <c r="A1647">
        <v>1646</v>
      </c>
      <c r="D1647" s="5">
        <v>3</v>
      </c>
      <c r="E1647" s="3">
        <v>4</v>
      </c>
    </row>
    <row r="1648" spans="1:5" x14ac:dyDescent="0.25">
      <c r="A1648">
        <v>1647</v>
      </c>
      <c r="B1648" s="2">
        <v>1</v>
      </c>
      <c r="D1648" s="5">
        <v>3</v>
      </c>
      <c r="E1648" s="3">
        <v>4</v>
      </c>
    </row>
    <row r="1649" spans="1:5" x14ac:dyDescent="0.25">
      <c r="A1649">
        <v>1648</v>
      </c>
      <c r="B1649" s="2">
        <v>1</v>
      </c>
      <c r="D1649" s="5">
        <v>3</v>
      </c>
      <c r="E1649" s="3">
        <v>4</v>
      </c>
    </row>
    <row r="1650" spans="1:5" x14ac:dyDescent="0.25">
      <c r="A1650">
        <v>1649</v>
      </c>
      <c r="B1650" s="2">
        <v>1</v>
      </c>
      <c r="E1650" s="3">
        <v>4</v>
      </c>
    </row>
    <row r="1651" spans="1:5" x14ac:dyDescent="0.25">
      <c r="A1651">
        <v>1650</v>
      </c>
      <c r="B1651" s="2">
        <v>1</v>
      </c>
    </row>
    <row r="1652" spans="1:5" x14ac:dyDescent="0.25">
      <c r="A1652">
        <v>1651</v>
      </c>
      <c r="B1652" s="2">
        <v>1</v>
      </c>
    </row>
    <row r="1653" spans="1:5" x14ac:dyDescent="0.25">
      <c r="A1653">
        <v>1652</v>
      </c>
      <c r="B1653" s="2">
        <v>1</v>
      </c>
    </row>
    <row r="1654" spans="1:5" x14ac:dyDescent="0.25">
      <c r="A1654">
        <v>1653</v>
      </c>
      <c r="B1654" s="2">
        <v>1</v>
      </c>
    </row>
    <row r="1655" spans="1:5" x14ac:dyDescent="0.25">
      <c r="A1655">
        <v>1654</v>
      </c>
      <c r="B1655" s="2">
        <v>1</v>
      </c>
      <c r="C1655" s="4">
        <v>2</v>
      </c>
    </row>
    <row r="1656" spans="1:5" x14ac:dyDescent="0.25">
      <c r="A1656">
        <v>1655</v>
      </c>
      <c r="B1656" s="2">
        <v>1</v>
      </c>
      <c r="C1656" s="4">
        <v>2</v>
      </c>
    </row>
    <row r="1657" spans="1:5" x14ac:dyDescent="0.25">
      <c r="A1657">
        <v>1656</v>
      </c>
      <c r="C1657" s="4">
        <v>2</v>
      </c>
    </row>
    <row r="1658" spans="1:5" x14ac:dyDescent="0.25">
      <c r="A1658">
        <v>1657</v>
      </c>
      <c r="C1658" s="4">
        <v>2</v>
      </c>
    </row>
    <row r="1659" spans="1:5" x14ac:dyDescent="0.25">
      <c r="A1659">
        <v>1658</v>
      </c>
      <c r="C1659" s="4">
        <v>2</v>
      </c>
    </row>
    <row r="1660" spans="1:5" x14ac:dyDescent="0.25">
      <c r="A1660">
        <v>1659</v>
      </c>
      <c r="C1660" s="4">
        <v>2</v>
      </c>
    </row>
    <row r="1661" spans="1:5" x14ac:dyDescent="0.25">
      <c r="A1661">
        <v>1660</v>
      </c>
      <c r="C1661" s="4">
        <v>2</v>
      </c>
    </row>
    <row r="1662" spans="1:5" x14ac:dyDescent="0.25">
      <c r="A1662">
        <v>1661</v>
      </c>
      <c r="C1662" s="4">
        <v>2</v>
      </c>
    </row>
    <row r="1663" spans="1:5" x14ac:dyDescent="0.25">
      <c r="A1663">
        <v>1662</v>
      </c>
      <c r="D1663" s="5">
        <v>3</v>
      </c>
    </row>
    <row r="1664" spans="1:5" x14ac:dyDescent="0.25">
      <c r="A1664">
        <v>1663</v>
      </c>
      <c r="D1664" s="5">
        <v>3</v>
      </c>
    </row>
    <row r="1665" spans="1:6" x14ac:dyDescent="0.25">
      <c r="A1665">
        <v>1664</v>
      </c>
      <c r="D1665" s="5">
        <v>3</v>
      </c>
      <c r="E1665" s="3">
        <v>4</v>
      </c>
    </row>
    <row r="1666" spans="1:6" x14ac:dyDescent="0.25">
      <c r="A1666">
        <v>1665</v>
      </c>
      <c r="D1666" s="5">
        <v>3</v>
      </c>
      <c r="E1666" s="3">
        <v>4</v>
      </c>
    </row>
    <row r="1667" spans="1:6" x14ac:dyDescent="0.25">
      <c r="A1667">
        <v>1666</v>
      </c>
      <c r="D1667" s="5">
        <v>3</v>
      </c>
      <c r="E1667" s="3">
        <v>4</v>
      </c>
    </row>
    <row r="1668" spans="1:6" x14ac:dyDescent="0.25">
      <c r="A1668">
        <v>1667</v>
      </c>
      <c r="B1668" s="2">
        <v>1</v>
      </c>
      <c r="D1668" s="5">
        <v>3</v>
      </c>
      <c r="E1668" s="3">
        <v>4</v>
      </c>
    </row>
    <row r="1669" spans="1:6" x14ac:dyDescent="0.25">
      <c r="A1669">
        <v>1668</v>
      </c>
      <c r="B1669" s="2">
        <v>1</v>
      </c>
      <c r="D1669" s="5">
        <v>3</v>
      </c>
      <c r="E1669" s="3">
        <v>4</v>
      </c>
    </row>
    <row r="1670" spans="1:6" x14ac:dyDescent="0.25">
      <c r="A1670">
        <v>1669</v>
      </c>
      <c r="B1670" s="2">
        <v>1</v>
      </c>
      <c r="D1670" s="5">
        <v>3</v>
      </c>
      <c r="E1670" s="3">
        <v>4</v>
      </c>
    </row>
    <row r="1671" spans="1:6" x14ac:dyDescent="0.25">
      <c r="A1671">
        <v>1670</v>
      </c>
      <c r="B1671" s="2">
        <v>1</v>
      </c>
      <c r="E1671" s="3">
        <v>4</v>
      </c>
    </row>
    <row r="1672" spans="1:6" x14ac:dyDescent="0.25">
      <c r="A1672">
        <v>1671</v>
      </c>
      <c r="B1672" s="2">
        <v>1</v>
      </c>
      <c r="E1672" s="3">
        <v>4</v>
      </c>
    </row>
    <row r="1673" spans="1:6" x14ac:dyDescent="0.25">
      <c r="A1673">
        <v>1672</v>
      </c>
      <c r="B1673" s="2">
        <v>1</v>
      </c>
      <c r="E1673" s="3">
        <v>4</v>
      </c>
    </row>
    <row r="1674" spans="1:6" x14ac:dyDescent="0.25">
      <c r="A1674">
        <v>1673</v>
      </c>
      <c r="B1674" s="2">
        <v>1</v>
      </c>
      <c r="E1674" s="3">
        <v>4</v>
      </c>
    </row>
    <row r="1675" spans="1:6" x14ac:dyDescent="0.25">
      <c r="A1675">
        <v>1674</v>
      </c>
      <c r="B1675" s="2">
        <v>1</v>
      </c>
    </row>
    <row r="1676" spans="1:6" x14ac:dyDescent="0.25">
      <c r="A1676">
        <v>1675</v>
      </c>
      <c r="B1676" s="2">
        <v>1</v>
      </c>
      <c r="C1676" s="4">
        <v>2</v>
      </c>
    </row>
    <row r="1677" spans="1:6" x14ac:dyDescent="0.25">
      <c r="A1677">
        <v>1676</v>
      </c>
      <c r="B1677" s="2">
        <v>1</v>
      </c>
      <c r="C1677" s="4">
        <v>2</v>
      </c>
    </row>
    <row r="1678" spans="1:6" x14ac:dyDescent="0.25">
      <c r="A1678">
        <v>1677</v>
      </c>
      <c r="C1678" s="4">
        <v>2</v>
      </c>
    </row>
    <row r="1679" spans="1:6" x14ac:dyDescent="0.25">
      <c r="A1679">
        <v>1678</v>
      </c>
      <c r="C1679" s="4">
        <v>2</v>
      </c>
      <c r="F1679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D001-4434-410A-A650-F919B74093F2}">
  <dimension ref="A1:EA89"/>
  <sheetViews>
    <sheetView tabSelected="1" topLeftCell="AI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10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304</v>
      </c>
      <c r="AP1" t="s">
        <v>305</v>
      </c>
      <c r="AQ1" t="s">
        <v>306</v>
      </c>
      <c r="AR1" t="s">
        <v>307</v>
      </c>
      <c r="AT1" t="s">
        <v>308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326</v>
      </c>
      <c r="BS1" t="s">
        <v>327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30.411625000000001</v>
      </c>
      <c r="B2">
        <v>9.1576199999999996</v>
      </c>
      <c r="C2">
        <v>39.561478000000001</v>
      </c>
      <c r="D2">
        <v>7.4985119999999998</v>
      </c>
      <c r="E2">
        <v>31.328113999999999</v>
      </c>
      <c r="F2">
        <v>8.2517150000000008</v>
      </c>
      <c r="G2">
        <v>20.164703000000003</v>
      </c>
      <c r="H2">
        <v>5.9019529999999998</v>
      </c>
      <c r="K2">
        <f>(15/200)</f>
        <v>7.4999999999999997E-2</v>
      </c>
      <c r="L2">
        <f>(13/200)</f>
        <v>6.5000000000000002E-2</v>
      </c>
      <c r="M2">
        <f>(14/200)</f>
        <v>7.0000000000000007E-2</v>
      </c>
      <c r="N2">
        <f>(12/200)</f>
        <v>0.06</v>
      </c>
      <c r="P2">
        <f>(13/200)</f>
        <v>6.5000000000000002E-2</v>
      </c>
      <c r="Q2">
        <f>(13/200)</f>
        <v>6.5000000000000002E-2</v>
      </c>
      <c r="R2">
        <f>(13/200)</f>
        <v>6.5000000000000002E-2</v>
      </c>
      <c r="S2">
        <f>(13/200)</f>
        <v>6.5000000000000002E-2</v>
      </c>
      <c r="U2">
        <f>0.075+0.065</f>
        <v>0.14000000000000001</v>
      </c>
      <c r="V2">
        <f>0.065+0.065</f>
        <v>0.13</v>
      </c>
      <c r="W2">
        <f>0.07+0.065</f>
        <v>0.13500000000000001</v>
      </c>
      <c r="X2">
        <f>0.06+0.065</f>
        <v>0.125</v>
      </c>
      <c r="Z2">
        <f>SQRT((ABS($A$3-$A$2)^2+(ABS($B$3-$B$2)^2)))</f>
        <v>22.175359899298613</v>
      </c>
      <c r="AA2">
        <f>SQRT((ABS($C$3-$C$2)^2+(ABS($D$3-$D$2)^2)))</f>
        <v>21.694064563271866</v>
      </c>
      <c r="AB2">
        <f>SQRT((ABS($E$3-$E$2)^2+(ABS($F$3-$F$2)^2)))</f>
        <v>22.14284596270744</v>
      </c>
      <c r="AC2">
        <f>SQRT((ABS($G$3-$G$2)^2+(ABS($H$3-$H$2)^2)))</f>
        <v>18.217685502140302</v>
      </c>
      <c r="AE2">
        <f>(COUNTA(U2:U12)/SUM(U2:U12))</f>
        <v>8.4388185654008439</v>
      </c>
      <c r="AF2">
        <f>(COUNTA(V2:V12)/SUM(V2:V12))</f>
        <v>8.4033613445378155</v>
      </c>
      <c r="AG2">
        <f>(COUNTA(W2:W12)/SUM(W2:W12))</f>
        <v>8.4033613445378155</v>
      </c>
      <c r="AH2">
        <f>(COUNTA(X2:X12)/SUM(X2:X12))</f>
        <v>8.5106382978723421</v>
      </c>
      <c r="AJ2">
        <f>1/0.14</f>
        <v>7.1428571428571423</v>
      </c>
      <c r="AK2">
        <f>1/0.13</f>
        <v>7.6923076923076916</v>
      </c>
      <c r="AL2">
        <f>1/0.135</f>
        <v>7.4074074074074066</v>
      </c>
      <c r="AM2">
        <f>1/0.125</f>
        <v>8</v>
      </c>
      <c r="AO2">
        <f t="shared" ref="AO2:AO11" si="0">$Z2/$U2</f>
        <v>158.39542785213294</v>
      </c>
      <c r="AP2">
        <f t="shared" ref="AP2:AP11" si="1">$AA2/$V2</f>
        <v>166.87741971747587</v>
      </c>
      <c r="AQ2">
        <f t="shared" ref="AQ2:AQ11" si="2">$AB2/$W2</f>
        <v>164.02108120524028</v>
      </c>
      <c r="AR2">
        <f t="shared" ref="AR2:AR11" si="3">$AC2/$X2</f>
        <v>145.74148401712242</v>
      </c>
      <c r="AT2">
        <f>AT4/AT6</f>
        <v>217.8063579008105</v>
      </c>
      <c r="AV2">
        <f>((0.075/0.14)*100)</f>
        <v>53.571428571428569</v>
      </c>
      <c r="AW2">
        <f>((0.065/0.13)*100)</f>
        <v>50</v>
      </c>
      <c r="AX2">
        <f>((0.07/0.135)*100)</f>
        <v>51.851851851851848</v>
      </c>
      <c r="AY2">
        <f>((0.06/0.125)*100)</f>
        <v>48</v>
      </c>
      <c r="BA2">
        <f>((0.065/0.14)*100)</f>
        <v>46.428571428571423</v>
      </c>
      <c r="BB2">
        <f>((0.065/0.13)*100)</f>
        <v>50</v>
      </c>
      <c r="BC2">
        <f>((0.065/0.135)*100)</f>
        <v>48.148148148148145</v>
      </c>
      <c r="BD2">
        <f>((0.065/0.125)*100)</f>
        <v>52</v>
      </c>
      <c r="BF2">
        <f>ABS($B$2-$D$2)</f>
        <v>1.6591079999999998</v>
      </c>
      <c r="BG2">
        <f>ABS($F$2-$H$2)</f>
        <v>2.349762000000001</v>
      </c>
      <c r="BL2">
        <f>SQRT((ABS($A$2-$E$2)^2+(ABS($B$2-$F$2)^2)))</f>
        <v>1.2886488878457139</v>
      </c>
      <c r="BM2">
        <f>SQRT((ABS($C$2-$G$3)^2+(ABS($D$2-$H$3)^2)))</f>
        <v>2.2215560484905619</v>
      </c>
      <c r="BO2">
        <f>SQRT((ABS($A$2-$G$2)^2+(ABS($B$2-$H$2)^2)))</f>
        <v>10.751687220570219</v>
      </c>
      <c r="BP2">
        <f>SQRT((ABS($C$2-$E$2)^2+(ABS($D$2-$F$2)^2)))</f>
        <v>8.2677444031431584</v>
      </c>
      <c r="BR2">
        <f>DEGREES(ACOS((7.52812656313176^2+22.1428459627074^2-15.3456517088127^2)/(2*7.52812656313176*22.1428459627074)))</f>
        <v>20.882430796263762</v>
      </c>
      <c r="BS2">
        <f>DEGREES(ACOS((11.4080290414938^2+18.2176855021403^2-7.52812656313176^2)/(2*11.4080290414938*18.2176855021403)))</f>
        <v>12.78253856439802</v>
      </c>
      <c r="BU2">
        <v>15</v>
      </c>
      <c r="BV2">
        <v>3</v>
      </c>
      <c r="BW2">
        <v>4</v>
      </c>
      <c r="BX2">
        <v>12</v>
      </c>
      <c r="BY2">
        <v>13</v>
      </c>
      <c r="BZ2">
        <v>3</v>
      </c>
      <c r="CA2">
        <v>8</v>
      </c>
      <c r="CB2">
        <v>1</v>
      </c>
      <c r="CC2">
        <v>14</v>
      </c>
      <c r="CD2">
        <v>4</v>
      </c>
      <c r="CE2">
        <v>8</v>
      </c>
      <c r="CF2">
        <v>7</v>
      </c>
      <c r="CG2">
        <v>12</v>
      </c>
      <c r="CH2">
        <v>12</v>
      </c>
      <c r="CI2">
        <v>0</v>
      </c>
      <c r="CJ2">
        <v>4</v>
      </c>
      <c r="CL2">
        <v>13</v>
      </c>
      <c r="CM2">
        <v>1</v>
      </c>
      <c r="CN2">
        <v>0</v>
      </c>
      <c r="CO2">
        <v>13</v>
      </c>
      <c r="CP2">
        <v>13</v>
      </c>
      <c r="CQ2">
        <v>1</v>
      </c>
      <c r="CR2">
        <v>8</v>
      </c>
      <c r="CS2">
        <v>1</v>
      </c>
      <c r="CT2">
        <v>13</v>
      </c>
      <c r="CU2">
        <v>2</v>
      </c>
      <c r="CV2">
        <v>8</v>
      </c>
      <c r="CW2">
        <v>5</v>
      </c>
      <c r="CX2">
        <v>13</v>
      </c>
      <c r="CY2">
        <v>13</v>
      </c>
      <c r="CZ2">
        <v>1</v>
      </c>
      <c r="DA2">
        <v>0</v>
      </c>
      <c r="DC2">
        <f>((3/15)*100)</f>
        <v>20</v>
      </c>
      <c r="DD2">
        <f>((4/15)*100)</f>
        <v>26.666666666666668</v>
      </c>
      <c r="DE2">
        <f>((12/15)*100)</f>
        <v>80</v>
      </c>
      <c r="DF2">
        <f>((3/13)*100)</f>
        <v>23.076923076923077</v>
      </c>
      <c r="DG2">
        <f>((8/13)*100)</f>
        <v>61.53846153846154</v>
      </c>
      <c r="DH2">
        <f>((1/13)*100)</f>
        <v>7.6923076923076925</v>
      </c>
      <c r="DI2">
        <f>((4/14)*100)</f>
        <v>28.571428571428569</v>
      </c>
      <c r="DJ2">
        <f>((8/14)*100)</f>
        <v>57.142857142857139</v>
      </c>
      <c r="DK2">
        <f>((7/14)*100)</f>
        <v>50</v>
      </c>
      <c r="DL2">
        <f>((12/12)*100)</f>
        <v>100</v>
      </c>
      <c r="DM2">
        <f>((0/12)*100)</f>
        <v>0</v>
      </c>
      <c r="DN2">
        <f>((4/12)*100)</f>
        <v>33.333333333333329</v>
      </c>
      <c r="DP2">
        <f>((1/13)*100)</f>
        <v>7.6923076923076925</v>
      </c>
      <c r="DQ2">
        <f>((0/13)*100)</f>
        <v>0</v>
      </c>
      <c r="DR2">
        <f>((13/13)*100)</f>
        <v>100</v>
      </c>
      <c r="DS2">
        <f>((1/13)*100)</f>
        <v>7.6923076923076925</v>
      </c>
      <c r="DT2">
        <f>((8/13)*100)</f>
        <v>61.53846153846154</v>
      </c>
      <c r="DU2">
        <f>((1/13)*100)</f>
        <v>7.6923076923076925</v>
      </c>
      <c r="DV2">
        <f>((2/13)*100)</f>
        <v>15.384615384615385</v>
      </c>
      <c r="DW2">
        <f>((8/13)*100)</f>
        <v>61.53846153846154</v>
      </c>
      <c r="DX2">
        <f>((5/13)*100)</f>
        <v>38.461538461538467</v>
      </c>
      <c r="DY2">
        <f>((13/13)*100)</f>
        <v>100</v>
      </c>
      <c r="DZ2">
        <f>((1/13)*100)</f>
        <v>7.6923076923076925</v>
      </c>
      <c r="EA2">
        <f>((0/13)*100)</f>
        <v>0</v>
      </c>
    </row>
    <row r="3" spans="1:131" x14ac:dyDescent="0.25">
      <c r="A3">
        <v>52.578189999999999</v>
      </c>
      <c r="B3">
        <v>8.5331340000000004</v>
      </c>
      <c r="C3">
        <v>61.230786000000002</v>
      </c>
      <c r="D3">
        <v>6.4623999999999997</v>
      </c>
      <c r="E3">
        <v>53.470429000000003</v>
      </c>
      <c r="F3">
        <v>8.4050569999999993</v>
      </c>
      <c r="G3">
        <v>38.380161000000001</v>
      </c>
      <c r="H3">
        <v>5.617076</v>
      </c>
      <c r="K3">
        <f>(14/200)</f>
        <v>7.0000000000000007E-2</v>
      </c>
      <c r="L3">
        <f>(13/200)</f>
        <v>6.5000000000000002E-2</v>
      </c>
      <c r="M3">
        <f>(13/200)</f>
        <v>6.5000000000000002E-2</v>
      </c>
      <c r="N3">
        <f>(13/200)</f>
        <v>6.5000000000000002E-2</v>
      </c>
      <c r="P3">
        <f>(12/200)</f>
        <v>0.06</v>
      </c>
      <c r="Q3">
        <f>(12/200)</f>
        <v>0.06</v>
      </c>
      <c r="R3">
        <f>(11/200)</f>
        <v>5.5E-2</v>
      </c>
      <c r="S3">
        <f>(12/200)</f>
        <v>0.06</v>
      </c>
      <c r="U3">
        <f>0.07+0.06</f>
        <v>0.13</v>
      </c>
      <c r="V3">
        <f>0.065+0.06</f>
        <v>0.125</v>
      </c>
      <c r="W3">
        <f>0.065+0.055</f>
        <v>0.12</v>
      </c>
      <c r="X3">
        <f>0.065+0.06</f>
        <v>0.125</v>
      </c>
      <c r="Z3">
        <f>SQRT((ABS($A$4-$A$3)^2+(ABS($B$4-$B$3)^2)))</f>
        <v>22.313948166388222</v>
      </c>
      <c r="AA3">
        <f>SQRT((ABS($C$4-$C$3)^2+(ABS($D$4-$D$3)^2)))</f>
        <v>19.162140999487931</v>
      </c>
      <c r="AB3">
        <f>SQRT((ABS($E$4-$E$3)^2+(ABS($F$4-$F$3)^2)))</f>
        <v>22.722198317717091</v>
      </c>
      <c r="AC3">
        <f>SQRT((ABS($G$4-$G$3)^2+(ABS($H$4-$H$3)^2)))</f>
        <v>21.735217671969906</v>
      </c>
      <c r="AJ3">
        <f>1/0.13</f>
        <v>7.6923076923076916</v>
      </c>
      <c r="AK3">
        <f>1/0.125</f>
        <v>8</v>
      </c>
      <c r="AL3">
        <f>1/0.12</f>
        <v>8.3333333333333339</v>
      </c>
      <c r="AM3">
        <f>1/0.125</f>
        <v>8</v>
      </c>
      <c r="AO3">
        <f t="shared" si="0"/>
        <v>171.64575512606325</v>
      </c>
      <c r="AP3">
        <f t="shared" si="1"/>
        <v>153.29712799590345</v>
      </c>
      <c r="AQ3">
        <f t="shared" si="2"/>
        <v>189.35165264764242</v>
      </c>
      <c r="AR3">
        <f t="shared" si="3"/>
        <v>173.88174137575925</v>
      </c>
      <c r="AT3" t="s">
        <v>309</v>
      </c>
      <c r="AV3">
        <f>((0.07/0.13)*100)</f>
        <v>53.846153846153854</v>
      </c>
      <c r="AW3">
        <f>((0.065/0.125)*100)</f>
        <v>52</v>
      </c>
      <c r="AX3">
        <f>((0.065/0.12)*100)</f>
        <v>54.166666666666671</v>
      </c>
      <c r="AY3">
        <f>((0.065/0.125)*100)</f>
        <v>52</v>
      </c>
      <c r="BA3">
        <f>((0.06/0.13)*100)</f>
        <v>46.153846153846153</v>
      </c>
      <c r="BB3">
        <f>((0.06/0.125)*100)</f>
        <v>48</v>
      </c>
      <c r="BC3">
        <f>((0.055/0.12)*100)</f>
        <v>45.833333333333336</v>
      </c>
      <c r="BD3">
        <f>((0.06/0.125)*100)</f>
        <v>48</v>
      </c>
      <c r="BF3">
        <f>ABS($B$3-$D$3)</f>
        <v>2.0707340000000007</v>
      </c>
      <c r="BG3">
        <f>ABS($F$3-$H$3)</f>
        <v>2.7879809999999994</v>
      </c>
      <c r="BL3">
        <f>SQRT((ABS($A$3-$E$3)^2+(ABS($B$3-$F$3)^2)))</f>
        <v>0.90138457444644937</v>
      </c>
      <c r="BM3">
        <f>SQRT((ABS($C$3-$G$4)^2+(ABS($D$3-$H$4)^2)))</f>
        <v>1.676267962555511</v>
      </c>
      <c r="BO3">
        <f>SQRT((ABS($A$3-$G$4)^2+(ABS($B$3-$H$4)^2)))</f>
        <v>8.2320556975585397</v>
      </c>
      <c r="BP3">
        <f>SQRT((ABS($C$3-$E$3)^2+(ABS($D$3-$F$3)^2)))</f>
        <v>7.9998160595789942</v>
      </c>
      <c r="BR3">
        <f>DEGREES(ACOS((7.36789293559047^2+22.7221983177171^2-16.2503890544436^2)/(2*7.36789293559047*22.7221983177171)))</f>
        <v>23.734801632023455</v>
      </c>
      <c r="BS3">
        <f>DEGREES(ACOS((15.3456517088127^2+21.7352176719699^2-7.36789293559047^2)/(2*15.3456517088127*21.7352176719699)))</f>
        <v>11.529009994696729</v>
      </c>
      <c r="BU3">
        <v>14</v>
      </c>
      <c r="BV3">
        <v>4</v>
      </c>
      <c r="BW3">
        <v>4</v>
      </c>
      <c r="BX3">
        <v>10</v>
      </c>
      <c r="BY3">
        <v>13</v>
      </c>
      <c r="BZ3">
        <v>4</v>
      </c>
      <c r="CA3">
        <v>8</v>
      </c>
      <c r="CB3">
        <v>2</v>
      </c>
      <c r="CC3">
        <v>13</v>
      </c>
      <c r="CD3">
        <v>3</v>
      </c>
      <c r="CE3">
        <v>8</v>
      </c>
      <c r="CF3">
        <v>7</v>
      </c>
      <c r="CG3">
        <v>13</v>
      </c>
      <c r="CH3">
        <v>10</v>
      </c>
      <c r="CI3">
        <v>1</v>
      </c>
      <c r="CJ3">
        <v>7</v>
      </c>
      <c r="CL3">
        <v>12</v>
      </c>
      <c r="CM3">
        <v>2</v>
      </c>
      <c r="CN3">
        <v>2</v>
      </c>
      <c r="CO3">
        <v>9</v>
      </c>
      <c r="CP3">
        <v>12</v>
      </c>
      <c r="CQ3">
        <v>2</v>
      </c>
      <c r="CR3">
        <v>6</v>
      </c>
      <c r="CS3">
        <v>0</v>
      </c>
      <c r="CT3">
        <v>11</v>
      </c>
      <c r="CU3">
        <v>1</v>
      </c>
      <c r="CV3">
        <v>6</v>
      </c>
      <c r="CW3">
        <v>5</v>
      </c>
      <c r="CX3">
        <v>12</v>
      </c>
      <c r="CY3">
        <v>9</v>
      </c>
      <c r="CZ3">
        <v>0</v>
      </c>
      <c r="DA3">
        <v>5</v>
      </c>
      <c r="DC3">
        <f>((4/14)*100)</f>
        <v>28.571428571428569</v>
      </c>
      <c r="DD3">
        <f>((4/14)*100)</f>
        <v>28.571428571428569</v>
      </c>
      <c r="DE3">
        <f>((10/14)*100)</f>
        <v>71.428571428571431</v>
      </c>
      <c r="DF3">
        <f>((4/13)*100)</f>
        <v>30.76923076923077</v>
      </c>
      <c r="DG3">
        <f>((8/13)*100)</f>
        <v>61.53846153846154</v>
      </c>
      <c r="DH3">
        <f>((2/13)*100)</f>
        <v>15.384615384615385</v>
      </c>
      <c r="DI3">
        <f>((3/13)*100)</f>
        <v>23.076923076923077</v>
      </c>
      <c r="DJ3">
        <f>((8/13)*100)</f>
        <v>61.53846153846154</v>
      </c>
      <c r="DK3">
        <f>((7/13)*100)</f>
        <v>53.846153846153847</v>
      </c>
      <c r="DL3">
        <f>((10/13)*100)</f>
        <v>76.923076923076934</v>
      </c>
      <c r="DM3">
        <f>((1/13)*100)</f>
        <v>7.6923076923076925</v>
      </c>
      <c r="DN3">
        <f>((7/13)*100)</f>
        <v>53.846153846153847</v>
      </c>
      <c r="DP3">
        <f>((2/12)*100)</f>
        <v>16.666666666666664</v>
      </c>
      <c r="DQ3">
        <f>((2/12)*100)</f>
        <v>16.666666666666664</v>
      </c>
      <c r="DR3">
        <f>((9/12)*100)</f>
        <v>75</v>
      </c>
      <c r="DS3">
        <f>((2/12)*100)</f>
        <v>16.666666666666664</v>
      </c>
      <c r="DT3">
        <f>((6/12)*100)</f>
        <v>50</v>
      </c>
      <c r="DU3">
        <f>((0/12)*100)</f>
        <v>0</v>
      </c>
      <c r="DV3">
        <f>((1/11)*100)</f>
        <v>9.0909090909090917</v>
      </c>
      <c r="DW3">
        <f>((6/11)*100)</f>
        <v>54.54545454545454</v>
      </c>
      <c r="DX3">
        <f>((5/11)*100)</f>
        <v>45.454545454545453</v>
      </c>
      <c r="DY3">
        <f>((9/12)*100)</f>
        <v>75</v>
      </c>
      <c r="DZ3">
        <f>((0/12)*100)</f>
        <v>0</v>
      </c>
      <c r="EA3">
        <f>((5/12)*100)</f>
        <v>41.666666666666671</v>
      </c>
    </row>
    <row r="4" spans="1:131" x14ac:dyDescent="0.25">
      <c r="A4">
        <v>74.845368000000008</v>
      </c>
      <c r="B4">
        <v>7.0891580000000003</v>
      </c>
      <c r="C4">
        <v>80.346526000000011</v>
      </c>
      <c r="D4">
        <v>5.1296840000000001</v>
      </c>
      <c r="E4">
        <v>76.179790000000011</v>
      </c>
      <c r="F4">
        <v>7.6413690000000001</v>
      </c>
      <c r="G4">
        <v>60.111649</v>
      </c>
      <c r="H4">
        <v>5.2144389999999996</v>
      </c>
      <c r="K4">
        <f>(13/200)</f>
        <v>6.5000000000000002E-2</v>
      </c>
      <c r="L4">
        <f>(12/200)</f>
        <v>0.06</v>
      </c>
      <c r="M4">
        <f>(14/200)</f>
        <v>7.0000000000000007E-2</v>
      </c>
      <c r="N4">
        <f>(11/200)</f>
        <v>5.5E-2</v>
      </c>
      <c r="P4">
        <f>(11/200)</f>
        <v>5.5E-2</v>
      </c>
      <c r="Q4">
        <f>(10/200)</f>
        <v>0.05</v>
      </c>
      <c r="R4">
        <f>(11/200)</f>
        <v>5.5E-2</v>
      </c>
      <c r="S4">
        <f>(11/200)</f>
        <v>5.5E-2</v>
      </c>
      <c r="U4">
        <f>0.065+0.055</f>
        <v>0.12</v>
      </c>
      <c r="V4">
        <f>0.06+0.05</f>
        <v>0.11</v>
      </c>
      <c r="W4">
        <f>0.07+0.055</f>
        <v>0.125</v>
      </c>
      <c r="X4">
        <f>0.055+0.055</f>
        <v>0.11</v>
      </c>
      <c r="Z4">
        <f>SQRT((ABS($A$5-$A$4)^2+(ABS($B$5-$B$4)^2)))</f>
        <v>18.279940615977196</v>
      </c>
      <c r="AA4">
        <f>SQRT((ABS($C$5-$C$4)^2+(ABS($D$5-$D$4)^2)))</f>
        <v>19.08254356645784</v>
      </c>
      <c r="AB4">
        <f>SQRT((ABS($E$5-$E$4)^2+(ABS($F$5-$F$4)^2)))</f>
        <v>19.024088812826147</v>
      </c>
      <c r="AC4">
        <f>SQRT((ABS($G$5-$G$4)^2+(ABS($H$5-$H$4)^2)))</f>
        <v>18.761661597989558</v>
      </c>
      <c r="AJ4">
        <f>1/0.12</f>
        <v>8.3333333333333339</v>
      </c>
      <c r="AK4">
        <f>1/0.11</f>
        <v>9.0909090909090917</v>
      </c>
      <c r="AL4">
        <f>1/0.125</f>
        <v>8</v>
      </c>
      <c r="AM4">
        <f>1/0.11</f>
        <v>9.0909090909090917</v>
      </c>
      <c r="AO4">
        <f t="shared" si="0"/>
        <v>152.33283846647663</v>
      </c>
      <c r="AP4">
        <f t="shared" si="1"/>
        <v>173.47766878598037</v>
      </c>
      <c r="AQ4">
        <f t="shared" si="2"/>
        <v>152.19271050260917</v>
      </c>
      <c r="AR4">
        <f t="shared" si="3"/>
        <v>170.56055998172326</v>
      </c>
      <c r="AT4">
        <f>SUM(Z:AC)</f>
        <v>6505.875910497205</v>
      </c>
      <c r="AV4">
        <f>((0.065/0.12)*100)</f>
        <v>54.166666666666671</v>
      </c>
      <c r="AW4">
        <f>((0.06/0.11)*100)</f>
        <v>54.54545454545454</v>
      </c>
      <c r="AX4">
        <f>((0.07/0.125)*100)</f>
        <v>56.000000000000007</v>
      </c>
      <c r="AY4">
        <f>((0.055/0.11)*100)</f>
        <v>50</v>
      </c>
      <c r="BA4">
        <f>((0.055/0.12)*100)</f>
        <v>45.833333333333336</v>
      </c>
      <c r="BB4">
        <f>((0.05/0.11)*100)</f>
        <v>45.45454545454546</v>
      </c>
      <c r="BC4">
        <f>((0.055/0.125)*100)</f>
        <v>44</v>
      </c>
      <c r="BD4">
        <f>((0.055/0.11)*100)</f>
        <v>50</v>
      </c>
      <c r="BF4">
        <f>ABS($B$4-$D$4)</f>
        <v>1.9594740000000002</v>
      </c>
      <c r="BG4">
        <f>ABS($F$4-$H$4)</f>
        <v>2.4269300000000005</v>
      </c>
      <c r="BL4">
        <f>SQRT((ABS($A$4-$E$4)^2+(ABS($B$4-$F$4)^2)))</f>
        <v>1.4441672557584904</v>
      </c>
      <c r="BM4">
        <f>SQRT((ABS($C$4-$G$5)^2+(ABS($D$4-$H$5)^2)))</f>
        <v>1.6447147883356643</v>
      </c>
      <c r="BO4">
        <f>SQRT((ABS($A$4-$G$5)^2+(ABS($B$4-$H$5)^2)))</f>
        <v>4.8116810286204501</v>
      </c>
      <c r="BP4">
        <f>SQRT((ABS($C$4-$E$4)^2+(ABS($D$4-$F$4)^2)))</f>
        <v>4.8652081592590672</v>
      </c>
      <c r="BR4">
        <f>DEGREES(ACOS((4.17921157025066^2+19.0240888128261^2-16.5150082346309^2)/(2*4.17921157025066*19.0240888128261)))</f>
        <v>47.885039472191487</v>
      </c>
      <c r="BS4">
        <f>DEGREES(ACOS((16.2503890544436^2+18.7616615979896^2-4.17921157025066^2)/(2*16.2503890544436*18.7616615979896)))</f>
        <v>10.97838670448623</v>
      </c>
      <c r="BU4">
        <v>13</v>
      </c>
      <c r="BV4">
        <v>5</v>
      </c>
      <c r="BW4">
        <v>3</v>
      </c>
      <c r="BX4">
        <v>7</v>
      </c>
      <c r="BY4">
        <v>12</v>
      </c>
      <c r="BZ4">
        <v>5</v>
      </c>
      <c r="CA4">
        <v>6</v>
      </c>
      <c r="CB4">
        <v>2</v>
      </c>
      <c r="CC4">
        <v>14</v>
      </c>
      <c r="CD4">
        <v>4</v>
      </c>
      <c r="CE4">
        <v>6</v>
      </c>
      <c r="CF4">
        <v>10</v>
      </c>
      <c r="CG4">
        <v>11</v>
      </c>
      <c r="CH4">
        <v>7</v>
      </c>
      <c r="CI4">
        <v>2</v>
      </c>
      <c r="CJ4">
        <v>7</v>
      </c>
      <c r="CL4">
        <v>11</v>
      </c>
      <c r="CM4">
        <v>2</v>
      </c>
      <c r="CN4">
        <v>1</v>
      </c>
      <c r="CO4">
        <v>7</v>
      </c>
      <c r="CP4">
        <v>10</v>
      </c>
      <c r="CQ4">
        <v>2</v>
      </c>
      <c r="CR4">
        <v>5</v>
      </c>
      <c r="CS4">
        <v>1</v>
      </c>
      <c r="CT4">
        <v>11</v>
      </c>
      <c r="CU4">
        <v>1</v>
      </c>
      <c r="CV4">
        <v>5</v>
      </c>
      <c r="CW4">
        <v>7</v>
      </c>
      <c r="CX4">
        <v>11</v>
      </c>
      <c r="CY4">
        <v>7</v>
      </c>
      <c r="CZ4">
        <v>0</v>
      </c>
      <c r="DA4">
        <v>5</v>
      </c>
      <c r="DC4">
        <f>((5/13)*100)</f>
        <v>38.461538461538467</v>
      </c>
      <c r="DD4">
        <f>((3/13)*100)</f>
        <v>23.076923076923077</v>
      </c>
      <c r="DE4">
        <f>((7/13)*100)</f>
        <v>53.846153846153847</v>
      </c>
      <c r="DF4">
        <f>((5/12)*100)</f>
        <v>41.666666666666671</v>
      </c>
      <c r="DG4">
        <f>((6/12)*100)</f>
        <v>50</v>
      </c>
      <c r="DH4">
        <f>((2/12)*100)</f>
        <v>16.666666666666664</v>
      </c>
      <c r="DI4">
        <f>((4/14)*100)</f>
        <v>28.571428571428569</v>
      </c>
      <c r="DJ4">
        <f>((6/14)*100)</f>
        <v>42.857142857142854</v>
      </c>
      <c r="DK4">
        <f>((10/14)*100)</f>
        <v>71.428571428571431</v>
      </c>
      <c r="DL4">
        <f>((7/11)*100)</f>
        <v>63.636363636363633</v>
      </c>
      <c r="DM4">
        <f>((2/11)*100)</f>
        <v>18.181818181818183</v>
      </c>
      <c r="DN4">
        <f>((7/11)*100)</f>
        <v>63.636363636363633</v>
      </c>
      <c r="DP4">
        <f>((2/11)*100)</f>
        <v>18.181818181818183</v>
      </c>
      <c r="DQ4">
        <f>((1/11)*100)</f>
        <v>9.0909090909090917</v>
      </c>
      <c r="DR4">
        <f>((7/11)*100)</f>
        <v>63.636363636363633</v>
      </c>
      <c r="DS4">
        <f>((2/10)*100)</f>
        <v>20</v>
      </c>
      <c r="DT4">
        <f>((5/10)*100)</f>
        <v>50</v>
      </c>
      <c r="DU4">
        <f>((1/10)*100)</f>
        <v>10</v>
      </c>
      <c r="DV4">
        <f>((1/11)*100)</f>
        <v>9.0909090909090917</v>
      </c>
      <c r="DW4">
        <f>((5/11)*100)</f>
        <v>45.454545454545453</v>
      </c>
      <c r="DX4">
        <f>((7/11)*100)</f>
        <v>63.636363636363633</v>
      </c>
      <c r="DY4">
        <f>((7/11)*100)</f>
        <v>63.636363636363633</v>
      </c>
      <c r="DZ4">
        <f>((0/11)*100)</f>
        <v>0</v>
      </c>
      <c r="EA4">
        <f>((5/11)*100)</f>
        <v>45.454545454545453</v>
      </c>
    </row>
    <row r="5" spans="1:131" x14ac:dyDescent="0.25">
      <c r="A5">
        <v>93.103735</v>
      </c>
      <c r="B5">
        <v>6.2013160000000003</v>
      </c>
      <c r="C5">
        <v>99.416314999999997</v>
      </c>
      <c r="D5">
        <v>4.432105</v>
      </c>
      <c r="E5">
        <v>95.188841000000011</v>
      </c>
      <c r="F5">
        <v>6.8851050000000003</v>
      </c>
      <c r="G5">
        <v>78.856999000000002</v>
      </c>
      <c r="H5">
        <v>4.4322629999999998</v>
      </c>
      <c r="K5">
        <f>(14/200)</f>
        <v>7.0000000000000007E-2</v>
      </c>
      <c r="L5">
        <f>(13/200)</f>
        <v>6.5000000000000002E-2</v>
      </c>
      <c r="M5">
        <f>(12/200)</f>
        <v>0.06</v>
      </c>
      <c r="N5">
        <f>(11/200)</f>
        <v>5.5E-2</v>
      </c>
      <c r="P5">
        <f>(11/200)</f>
        <v>5.5E-2</v>
      </c>
      <c r="Q5">
        <f>(11/200)</f>
        <v>5.5E-2</v>
      </c>
      <c r="R5">
        <f>(10/200)</f>
        <v>0.05</v>
      </c>
      <c r="S5">
        <f>(11/200)</f>
        <v>5.5E-2</v>
      </c>
      <c r="U5">
        <f>0.07+0.055</f>
        <v>0.125</v>
      </c>
      <c r="V5">
        <f>0.065+0.055</f>
        <v>0.12</v>
      </c>
      <c r="W5">
        <f>0.06+0.05</f>
        <v>0.11</v>
      </c>
      <c r="X5">
        <f>0.055+0.055</f>
        <v>0.11</v>
      </c>
      <c r="Z5">
        <f>SQRT((ABS($A$6-$A$5)^2+(ABS($B$6-$B$5)^2)))</f>
        <v>22.848651871269109</v>
      </c>
      <c r="AA5">
        <f>SQRT((ABS($C$6-$C$5)^2+(ABS($D$6-$D$5)^2)))</f>
        <v>22.477182026785947</v>
      </c>
      <c r="AB5">
        <f>SQRT((ABS($E$6-$E$5)^2+(ABS($F$6-$F$5)^2)))</f>
        <v>23.309621127906837</v>
      </c>
      <c r="AC5">
        <f>SQRT((ABS($G$6-$G$5)^2+(ABS($H$6-$H$5)^2)))</f>
        <v>18.619112554809401</v>
      </c>
      <c r="AJ5">
        <f>1/0.125</f>
        <v>8</v>
      </c>
      <c r="AK5">
        <f>1/0.12</f>
        <v>8.3333333333333339</v>
      </c>
      <c r="AL5">
        <f>1/0.11</f>
        <v>9.0909090909090917</v>
      </c>
      <c r="AM5">
        <f>1/0.11</f>
        <v>9.0909090909090917</v>
      </c>
      <c r="AO5">
        <f t="shared" si="0"/>
        <v>182.78921497015287</v>
      </c>
      <c r="AP5">
        <f t="shared" si="1"/>
        <v>187.30985022321622</v>
      </c>
      <c r="AQ5">
        <f t="shared" si="2"/>
        <v>211.9056466173349</v>
      </c>
      <c r="AR5">
        <f t="shared" si="3"/>
        <v>169.26465958917638</v>
      </c>
      <c r="AT5" t="s">
        <v>310</v>
      </c>
      <c r="AV5">
        <f>((0.07/0.125)*100)</f>
        <v>56.000000000000007</v>
      </c>
      <c r="AW5">
        <f>((0.065/0.12)*100)</f>
        <v>54.166666666666671</v>
      </c>
      <c r="AX5">
        <f>((0.06/0.11)*100)</f>
        <v>54.54545454545454</v>
      </c>
      <c r="AY5">
        <f>((0.055/0.11)*100)</f>
        <v>50</v>
      </c>
      <c r="BA5">
        <f>((0.055/0.125)*100)</f>
        <v>44</v>
      </c>
      <c r="BB5">
        <f>((0.055/0.12)*100)</f>
        <v>45.833333333333336</v>
      </c>
      <c r="BC5">
        <f>((0.05/0.11)*100)</f>
        <v>45.45454545454546</v>
      </c>
      <c r="BD5">
        <f>((0.055/0.11)*100)</f>
        <v>50</v>
      </c>
      <c r="BF5">
        <f>ABS($B$5-$D$5)</f>
        <v>1.7692110000000003</v>
      </c>
      <c r="BG5">
        <f>ABS($F$5-$H$5)</f>
        <v>2.4528420000000004</v>
      </c>
      <c r="BL5">
        <f>SQRT((ABS($A$5-$E$5)^2+(ABS($B$5-$F$5)^2)))</f>
        <v>2.1943642422708778</v>
      </c>
      <c r="BM5">
        <f>SQRT((ABS($C$5-$G$6)^2+(ABS($D$5-$H$6)^2)))</f>
        <v>2.0550364263644996</v>
      </c>
      <c r="BO5">
        <f>SQRT((ABS($A$5-$G$6)^2+(ABS($B$5-$H$6)^2)))</f>
        <v>4.9845820291827918</v>
      </c>
      <c r="BP5">
        <f>SQRT((ABS($C$5-$E$5)^2+(ABS($D$5-$F$5)^2)))</f>
        <v>4.8876114228399832</v>
      </c>
      <c r="BR5">
        <f>DEGREES(ACOS((3.84382707901813^2+23.3096211279068^2-21.2259879632093^2)/(2*3.84382707901813*23.3096211279068)))</f>
        <v>53.108878725586095</v>
      </c>
      <c r="BS5">
        <f>DEGREES(ACOS((16.5150082346309^2+18.6191125548094^2-3.84382707901813^2)/(2*16.5150082346309*18.6191125548094)))</f>
        <v>10.525375077685011</v>
      </c>
      <c r="BU5">
        <v>14</v>
      </c>
      <c r="BV5">
        <v>7</v>
      </c>
      <c r="BW5">
        <v>4</v>
      </c>
      <c r="BX5">
        <v>5</v>
      </c>
      <c r="BY5">
        <v>13</v>
      </c>
      <c r="BZ5">
        <v>7</v>
      </c>
      <c r="CA5">
        <v>6</v>
      </c>
      <c r="CB5">
        <v>4</v>
      </c>
      <c r="CC5">
        <v>12</v>
      </c>
      <c r="CD5">
        <v>2</v>
      </c>
      <c r="CE5">
        <v>6</v>
      </c>
      <c r="CF5">
        <v>10</v>
      </c>
      <c r="CG5">
        <v>11</v>
      </c>
      <c r="CH5">
        <v>5</v>
      </c>
      <c r="CI5">
        <v>2</v>
      </c>
      <c r="CJ5">
        <v>10</v>
      </c>
      <c r="CL5">
        <v>11</v>
      </c>
      <c r="CM5">
        <v>4</v>
      </c>
      <c r="CN5">
        <v>1</v>
      </c>
      <c r="CO5">
        <v>5</v>
      </c>
      <c r="CP5">
        <v>11</v>
      </c>
      <c r="CQ5">
        <v>4</v>
      </c>
      <c r="CR5">
        <v>3</v>
      </c>
      <c r="CS5">
        <v>2</v>
      </c>
      <c r="CT5">
        <v>10</v>
      </c>
      <c r="CU5">
        <v>0</v>
      </c>
      <c r="CV5">
        <v>3</v>
      </c>
      <c r="CW5">
        <v>9</v>
      </c>
      <c r="CX5">
        <v>11</v>
      </c>
      <c r="CY5">
        <v>5</v>
      </c>
      <c r="CZ5">
        <v>1</v>
      </c>
      <c r="DA5">
        <v>7</v>
      </c>
      <c r="DC5">
        <f>((7/14)*100)</f>
        <v>50</v>
      </c>
      <c r="DD5">
        <f>((4/14)*100)</f>
        <v>28.571428571428569</v>
      </c>
      <c r="DE5">
        <f>((5/14)*100)</f>
        <v>35.714285714285715</v>
      </c>
      <c r="DF5">
        <f>((7/13)*100)</f>
        <v>53.846153846153847</v>
      </c>
      <c r="DG5">
        <f>((6/13)*100)</f>
        <v>46.153846153846153</v>
      </c>
      <c r="DH5">
        <f>((4/13)*100)</f>
        <v>30.76923076923077</v>
      </c>
      <c r="DI5">
        <f>((2/12)*100)</f>
        <v>16.666666666666664</v>
      </c>
      <c r="DJ5">
        <f>((6/12)*100)</f>
        <v>50</v>
      </c>
      <c r="DK5">
        <f>((10/12)*100)</f>
        <v>83.333333333333343</v>
      </c>
      <c r="DL5">
        <f>((5/11)*100)</f>
        <v>45.454545454545453</v>
      </c>
      <c r="DM5">
        <f>((2/11)*100)</f>
        <v>18.181818181818183</v>
      </c>
      <c r="DN5">
        <f>((10/11)*100)</f>
        <v>90.909090909090907</v>
      </c>
      <c r="DP5">
        <f>((4/11)*100)</f>
        <v>36.363636363636367</v>
      </c>
      <c r="DQ5">
        <f>((1/11)*100)</f>
        <v>9.0909090909090917</v>
      </c>
      <c r="DR5">
        <f>((5/11)*100)</f>
        <v>45.454545454545453</v>
      </c>
      <c r="DS5">
        <f>((4/11)*100)</f>
        <v>36.363636363636367</v>
      </c>
      <c r="DT5">
        <f>((3/11)*100)</f>
        <v>27.27272727272727</v>
      </c>
      <c r="DU5">
        <f>((2/11)*100)</f>
        <v>18.181818181818183</v>
      </c>
      <c r="DV5">
        <f>((0/10)*100)</f>
        <v>0</v>
      </c>
      <c r="DW5">
        <f>((3/10)*100)</f>
        <v>30</v>
      </c>
      <c r="DX5">
        <f>((9/10)*100)</f>
        <v>90</v>
      </c>
      <c r="DY5">
        <f>((5/11)*100)</f>
        <v>45.454545454545453</v>
      </c>
      <c r="DZ5">
        <f>((1/11)*100)</f>
        <v>9.0909090909090917</v>
      </c>
      <c r="EA5">
        <f>((7/11)*100)</f>
        <v>63.636363636363633</v>
      </c>
    </row>
    <row r="6" spans="1:131" x14ac:dyDescent="0.25">
      <c r="A6">
        <v>115.95210300000001</v>
      </c>
      <c r="B6">
        <v>6.087421</v>
      </c>
      <c r="C6">
        <v>121.891525</v>
      </c>
      <c r="D6">
        <v>4.1343680000000003</v>
      </c>
      <c r="E6">
        <v>118.49726100000001</v>
      </c>
      <c r="F6">
        <v>6.6484740000000002</v>
      </c>
      <c r="G6">
        <v>97.464949000000004</v>
      </c>
      <c r="H6">
        <v>3.7876319999999999</v>
      </c>
      <c r="K6">
        <f>(13/200)</f>
        <v>6.5000000000000002E-2</v>
      </c>
      <c r="L6">
        <f>(11/200)</f>
        <v>5.5E-2</v>
      </c>
      <c r="M6">
        <f>(12/200)</f>
        <v>0.06</v>
      </c>
      <c r="N6">
        <f>(12/200)</f>
        <v>0.06</v>
      </c>
      <c r="P6">
        <f>(10/200)</f>
        <v>0.05</v>
      </c>
      <c r="Q6">
        <f>(9/200)</f>
        <v>4.4999999999999998E-2</v>
      </c>
      <c r="R6">
        <f>(10/200)</f>
        <v>0.05</v>
      </c>
      <c r="S6">
        <f>(11/200)</f>
        <v>5.5E-2</v>
      </c>
      <c r="U6">
        <f>0.065+0.05</f>
        <v>0.115</v>
      </c>
      <c r="V6">
        <f>0.055+0.045</f>
        <v>0.1</v>
      </c>
      <c r="W6">
        <f>0.06+0.05</f>
        <v>0.11</v>
      </c>
      <c r="X6">
        <f>0.06+0.055</f>
        <v>0.11499999999999999</v>
      </c>
      <c r="Z6">
        <f>SQRT((ABS($A$7-$A$6)^2+(ABS($B$7-$B$6)^2)))</f>
        <v>21.968393116515667</v>
      </c>
      <c r="AA6">
        <f>SQRT((ABS($C$7-$C$6)^2+(ABS($D$7-$D$6)^2)))</f>
        <v>28.756037667252624</v>
      </c>
      <c r="AB6">
        <f>SQRT((ABS($E$7-$E$6)^2+(ABS($F$7-$F$6)^2)))</f>
        <v>30.947541215780131</v>
      </c>
      <c r="AC6">
        <f>SQRT((ABS($G$7-$G$6)^2+(ABS($H$7-$H$6)^2)))</f>
        <v>23.450676080121028</v>
      </c>
      <c r="AJ6">
        <f>1/0.115</f>
        <v>8.695652173913043</v>
      </c>
      <c r="AK6">
        <f>1/0.1</f>
        <v>10</v>
      </c>
      <c r="AL6">
        <f>1/0.11</f>
        <v>9.0909090909090917</v>
      </c>
      <c r="AM6">
        <f>1/0.115</f>
        <v>8.695652173913043</v>
      </c>
      <c r="AO6">
        <f t="shared" si="0"/>
        <v>191.02950536100579</v>
      </c>
      <c r="AP6">
        <f t="shared" si="1"/>
        <v>287.56037667252622</v>
      </c>
      <c r="AQ6">
        <f t="shared" si="2"/>
        <v>281.34128377981938</v>
      </c>
      <c r="AR6">
        <f t="shared" si="3"/>
        <v>203.91892243583504</v>
      </c>
      <c r="AT6">
        <f>SUM(U:X)</f>
        <v>29.86999999999998</v>
      </c>
      <c r="AV6">
        <f>((0.065/0.115)*100)</f>
        <v>56.521739130434781</v>
      </c>
      <c r="AW6">
        <f>((0.055/0.1)*100)</f>
        <v>54.999999999999993</v>
      </c>
      <c r="AX6">
        <f>((0.06/0.11)*100)</f>
        <v>54.54545454545454</v>
      </c>
      <c r="AY6">
        <f>((0.06/0.115)*100)</f>
        <v>52.173913043478258</v>
      </c>
      <c r="BA6">
        <f>((0.05/0.115)*100)</f>
        <v>43.478260869565219</v>
      </c>
      <c r="BB6">
        <f>((0.045/0.1)*100)</f>
        <v>44.999999999999993</v>
      </c>
      <c r="BC6">
        <f>((0.05/0.11)*100)</f>
        <v>45.45454545454546</v>
      </c>
      <c r="BD6">
        <f>((0.055/0.115)*100)</f>
        <v>47.826086956521735</v>
      </c>
      <c r="BF6">
        <f>ABS($B$6-$D$6)</f>
        <v>1.9530529999999997</v>
      </c>
      <c r="BG6">
        <f>ABS($F$6-$H$6)</f>
        <v>2.8608420000000003</v>
      </c>
      <c r="BL6">
        <f>SQRT((ABS($A$6-$E$6)^2+(ABS($B$6-$F$6)^2)))</f>
        <v>2.6062635541658108</v>
      </c>
      <c r="BM6">
        <f>SQRT((ABS($C$6-$G$7)^2+(ABS($D$6-$H$7)^2)))</f>
        <v>1.2120657141161859</v>
      </c>
      <c r="BO6">
        <f>SQRT((ABS($A$6-$G$7)^2+(ABS($B$6-$H$7)^2)))</f>
        <v>5.6325670021965157</v>
      </c>
      <c r="BP6">
        <f>SQRT((ABS($C$6-$E$6)^2+(ABS($D$6-$F$6)^2)))</f>
        <v>4.2239504117510602</v>
      </c>
      <c r="BR6">
        <f>DEGREES(ACOS((4.03248752566899^2+30.9475412157801^2-28.8107140539204^2)/(2*4.03248752566899*30.9475412157801)))</f>
        <v>54.777068794464292</v>
      </c>
      <c r="BS6">
        <f>DEGREES(ACOS((21.2259879632093^2+23.450676080121^2-4.03248752566899^2)/(2*21.2259879632093*23.450676080121)))</f>
        <v>8.645445311935509</v>
      </c>
      <c r="BU6">
        <v>13</v>
      </c>
      <c r="BV6">
        <v>8</v>
      </c>
      <c r="BW6">
        <v>3</v>
      </c>
      <c r="BX6">
        <v>4</v>
      </c>
      <c r="BY6">
        <v>11</v>
      </c>
      <c r="BZ6">
        <v>8</v>
      </c>
      <c r="CA6">
        <v>4</v>
      </c>
      <c r="CB6">
        <v>2</v>
      </c>
      <c r="CC6">
        <v>12</v>
      </c>
      <c r="CD6">
        <v>4</v>
      </c>
      <c r="CE6">
        <v>4</v>
      </c>
      <c r="CF6">
        <v>10</v>
      </c>
      <c r="CG6">
        <v>12</v>
      </c>
      <c r="CH6">
        <v>4</v>
      </c>
      <c r="CI6">
        <v>4</v>
      </c>
      <c r="CJ6">
        <v>10</v>
      </c>
      <c r="CL6">
        <v>10</v>
      </c>
      <c r="CM6">
        <v>4</v>
      </c>
      <c r="CN6">
        <v>0</v>
      </c>
      <c r="CO6">
        <v>2</v>
      </c>
      <c r="CP6">
        <v>9</v>
      </c>
      <c r="CQ6">
        <v>4</v>
      </c>
      <c r="CR6">
        <v>3</v>
      </c>
      <c r="CS6">
        <v>1</v>
      </c>
      <c r="CT6">
        <v>10</v>
      </c>
      <c r="CU6">
        <v>0</v>
      </c>
      <c r="CV6">
        <v>3</v>
      </c>
      <c r="CW6">
        <v>8</v>
      </c>
      <c r="CX6">
        <v>11</v>
      </c>
      <c r="CY6">
        <v>2</v>
      </c>
      <c r="CZ6">
        <v>2</v>
      </c>
      <c r="DA6">
        <v>9</v>
      </c>
      <c r="DC6">
        <f>((8/13)*100)</f>
        <v>61.53846153846154</v>
      </c>
      <c r="DD6">
        <f>((3/13)*100)</f>
        <v>23.076923076923077</v>
      </c>
      <c r="DE6">
        <f>((4/13)*100)</f>
        <v>30.76923076923077</v>
      </c>
      <c r="DF6">
        <f>((8/11)*100)</f>
        <v>72.727272727272734</v>
      </c>
      <c r="DG6">
        <f>((4/11)*100)</f>
        <v>36.363636363636367</v>
      </c>
      <c r="DH6">
        <f>((2/11)*100)</f>
        <v>18.181818181818183</v>
      </c>
      <c r="DI6">
        <f>((4/12)*100)</f>
        <v>33.333333333333329</v>
      </c>
      <c r="DJ6">
        <f>((4/12)*100)</f>
        <v>33.333333333333329</v>
      </c>
      <c r="DK6">
        <f>((10/12)*100)</f>
        <v>83.333333333333343</v>
      </c>
      <c r="DL6">
        <f>((4/12)*100)</f>
        <v>33.333333333333329</v>
      </c>
      <c r="DM6">
        <f>((4/12)*100)</f>
        <v>33.333333333333329</v>
      </c>
      <c r="DN6">
        <f>((10/12)*100)</f>
        <v>83.333333333333343</v>
      </c>
      <c r="DP6">
        <f>((4/10)*100)</f>
        <v>40</v>
      </c>
      <c r="DQ6">
        <f>((0/10)*100)</f>
        <v>0</v>
      </c>
      <c r="DR6">
        <f>((2/10)*100)</f>
        <v>20</v>
      </c>
      <c r="DS6">
        <f>((4/9)*100)</f>
        <v>44.444444444444443</v>
      </c>
      <c r="DT6">
        <f>((3/9)*100)</f>
        <v>33.333333333333329</v>
      </c>
      <c r="DU6">
        <f>((1/9)*100)</f>
        <v>11.111111111111111</v>
      </c>
      <c r="DV6">
        <f>((0/10)*100)</f>
        <v>0</v>
      </c>
      <c r="DW6">
        <f>((3/10)*100)</f>
        <v>30</v>
      </c>
      <c r="DX6">
        <f>((8/10)*100)</f>
        <v>80</v>
      </c>
      <c r="DY6">
        <f>((2/11)*100)</f>
        <v>18.181818181818183</v>
      </c>
      <c r="DZ6">
        <f>((2/11)*100)</f>
        <v>18.181818181818183</v>
      </c>
      <c r="EA6">
        <f>((9/11)*100)</f>
        <v>81.818181818181827</v>
      </c>
    </row>
    <row r="7" spans="1:131" x14ac:dyDescent="0.25">
      <c r="A7">
        <v>137.91894500000001</v>
      </c>
      <c r="B7">
        <v>5.8263680000000004</v>
      </c>
      <c r="C7">
        <v>150.600101</v>
      </c>
      <c r="D7">
        <v>5.7858419999999997</v>
      </c>
      <c r="E7">
        <v>149.43310100000002</v>
      </c>
      <c r="F7">
        <v>7.4994209999999999</v>
      </c>
      <c r="G7">
        <v>120.91273500000001</v>
      </c>
      <c r="H7">
        <v>3.4194740000000001</v>
      </c>
      <c r="K7">
        <f>(13/200)</f>
        <v>6.5000000000000002E-2</v>
      </c>
      <c r="L7">
        <f>(13/200)</f>
        <v>6.5000000000000002E-2</v>
      </c>
      <c r="M7">
        <f>(13/200)</f>
        <v>6.5000000000000002E-2</v>
      </c>
      <c r="N7">
        <f>(12/200)</f>
        <v>0.06</v>
      </c>
      <c r="P7">
        <f>(8/200)</f>
        <v>0.04</v>
      </c>
      <c r="Q7">
        <f>(9/200)</f>
        <v>4.4999999999999998E-2</v>
      </c>
      <c r="R7">
        <f>(9/200)</f>
        <v>4.4999999999999998E-2</v>
      </c>
      <c r="S7">
        <f>(10/200)</f>
        <v>0.05</v>
      </c>
      <c r="U7">
        <f>0.065+0.04</f>
        <v>0.10500000000000001</v>
      </c>
      <c r="V7">
        <f>0.065+0.045</f>
        <v>0.11</v>
      </c>
      <c r="W7">
        <f>0.065+0.045</f>
        <v>0.11</v>
      </c>
      <c r="X7">
        <f>0.06+0.05</f>
        <v>0.11</v>
      </c>
      <c r="Z7">
        <f>SQRT((ABS($A$8-$A$7)^2+(ABS($B$8-$B$7)^2)))</f>
        <v>26.163875692719255</v>
      </c>
      <c r="AA7">
        <f>SQRT((ABS($C$8-$C$7)^2+(ABS($D$8-$D$7)^2)))</f>
        <v>18.096779344565295</v>
      </c>
      <c r="AB7">
        <f>SQRT((ABS($E$8-$E$7)^2+(ABS($F$8-$F$7)^2)))</f>
        <v>17.540603026559264</v>
      </c>
      <c r="AC7">
        <f>SQRT((ABS($G$8-$G$7)^2+(ABS($H$8-$H$7)^2)))</f>
        <v>29.540507520116602</v>
      </c>
      <c r="AJ7">
        <f>1/0.105</f>
        <v>9.5238095238095237</v>
      </c>
      <c r="AK7">
        <f>1/0.11</f>
        <v>9.0909090909090917</v>
      </c>
      <c r="AL7">
        <f>1/0.11</f>
        <v>9.0909090909090917</v>
      </c>
      <c r="AM7">
        <f>1/0.11</f>
        <v>9.0909090909090917</v>
      </c>
      <c r="AO7">
        <f t="shared" si="0"/>
        <v>249.17976850208811</v>
      </c>
      <c r="AP7">
        <f t="shared" si="1"/>
        <v>164.51617585968449</v>
      </c>
      <c r="AQ7">
        <f t="shared" si="2"/>
        <v>159.46002751417512</v>
      </c>
      <c r="AR7">
        <f t="shared" si="3"/>
        <v>268.55006836469636</v>
      </c>
      <c r="AV7">
        <f>((0.065/0.105)*100)</f>
        <v>61.904761904761905</v>
      </c>
      <c r="AW7">
        <f>((0.065/0.11)*100)</f>
        <v>59.090909090909093</v>
      </c>
      <c r="AX7">
        <f>((0.065/0.11)*100)</f>
        <v>59.090909090909093</v>
      </c>
      <c r="AY7">
        <f>((0.06/0.11)*100)</f>
        <v>54.54545454545454</v>
      </c>
      <c r="BA7">
        <f>((0.04/0.105)*100)</f>
        <v>38.095238095238102</v>
      </c>
      <c r="BB7">
        <f>((0.045/0.11)*100)</f>
        <v>40.909090909090907</v>
      </c>
      <c r="BC7">
        <f>((0.045/0.11)*100)</f>
        <v>40.909090909090907</v>
      </c>
      <c r="BD7">
        <f>((0.05/0.11)*100)</f>
        <v>45.45454545454546</v>
      </c>
      <c r="BF7">
        <f>ABS($B$7-$D$7)</f>
        <v>4.0526000000000728E-2</v>
      </c>
      <c r="BG7">
        <f>ABS($F$7-$H$7)</f>
        <v>4.0799469999999998</v>
      </c>
      <c r="BL7">
        <f>SQRT((ABS($A$7-$E$7)^2+(ABS($B$7-$F$7)^2)))</f>
        <v>11.635071754533589</v>
      </c>
      <c r="BM7">
        <f>SQRT((ABS($C$7-$G$8)^2+(ABS($D$7-$H$8)^2)))</f>
        <v>0.70448121701361921</v>
      </c>
      <c r="BO7">
        <f>SQRT((ABS($A$7-$G$8)^2+(ABS($B$7-$H$8)^2)))</f>
        <v>12.506539905431771</v>
      </c>
      <c r="BP7">
        <f>SQRT((ABS($C$7-$E$7)^2+(ABS($D$7-$F$7)^2)))</f>
        <v>2.0732201979628062</v>
      </c>
      <c r="BR7">
        <f>DEGREES(ACOS((2.58045378737462^2+17.5406030265593^2-16.7236153757855^2)/(2*2.58045378737462*17.5406030265593)))</f>
        <v>67.493421510851448</v>
      </c>
      <c r="BS7">
        <f>DEGREES(ACOS((28.8107140539204^2+29.5405075201166^2-2.58045378737462^2)/(2*28.8107140539204*29.5405075201166)))</f>
        <v>4.8625105666787833</v>
      </c>
      <c r="BU7">
        <v>13</v>
      </c>
      <c r="BV7">
        <v>9</v>
      </c>
      <c r="BW7">
        <v>4</v>
      </c>
      <c r="BX7">
        <v>5</v>
      </c>
      <c r="BY7">
        <v>13</v>
      </c>
      <c r="BZ7">
        <v>9</v>
      </c>
      <c r="CA7">
        <v>5</v>
      </c>
      <c r="CB7">
        <v>4</v>
      </c>
      <c r="CC7">
        <v>13</v>
      </c>
      <c r="CD7">
        <v>4</v>
      </c>
      <c r="CE7">
        <v>5</v>
      </c>
      <c r="CF7">
        <v>11</v>
      </c>
      <c r="CG7">
        <v>12</v>
      </c>
      <c r="CH7">
        <v>5</v>
      </c>
      <c r="CI7">
        <v>3</v>
      </c>
      <c r="CJ7">
        <v>10</v>
      </c>
      <c r="CL7">
        <v>8</v>
      </c>
      <c r="CM7">
        <v>5</v>
      </c>
      <c r="CN7">
        <v>0</v>
      </c>
      <c r="CO7">
        <v>1</v>
      </c>
      <c r="CP7">
        <v>9</v>
      </c>
      <c r="CQ7">
        <v>5</v>
      </c>
      <c r="CR7">
        <v>1</v>
      </c>
      <c r="CS7">
        <v>0</v>
      </c>
      <c r="CT7">
        <v>9</v>
      </c>
      <c r="CU7">
        <v>0</v>
      </c>
      <c r="CV7">
        <v>1</v>
      </c>
      <c r="CW7">
        <v>7</v>
      </c>
      <c r="CX7">
        <v>10</v>
      </c>
      <c r="CY7">
        <v>1</v>
      </c>
      <c r="CZ7">
        <v>1</v>
      </c>
      <c r="DA7">
        <v>8</v>
      </c>
      <c r="DC7">
        <f>((9/13)*100)</f>
        <v>69.230769230769226</v>
      </c>
      <c r="DD7">
        <f>((4/13)*100)</f>
        <v>30.76923076923077</v>
      </c>
      <c r="DE7">
        <f>((5/13)*100)</f>
        <v>38.461538461538467</v>
      </c>
      <c r="DF7">
        <f>((9/13)*100)</f>
        <v>69.230769230769226</v>
      </c>
      <c r="DG7">
        <f>((5/13)*100)</f>
        <v>38.461538461538467</v>
      </c>
      <c r="DH7">
        <f>((4/13)*100)</f>
        <v>30.76923076923077</v>
      </c>
      <c r="DI7">
        <f>((4/13)*100)</f>
        <v>30.76923076923077</v>
      </c>
      <c r="DJ7">
        <f>((5/13)*100)</f>
        <v>38.461538461538467</v>
      </c>
      <c r="DK7">
        <f>((11/13)*100)</f>
        <v>84.615384615384613</v>
      </c>
      <c r="DL7">
        <f>((5/12)*100)</f>
        <v>41.666666666666671</v>
      </c>
      <c r="DM7">
        <f>((3/12)*100)</f>
        <v>25</v>
      </c>
      <c r="DN7">
        <f>((10/12)*100)</f>
        <v>83.333333333333343</v>
      </c>
      <c r="DP7">
        <f>((5/8)*100)</f>
        <v>62.5</v>
      </c>
      <c r="DQ7">
        <f>((0/8)*100)</f>
        <v>0</v>
      </c>
      <c r="DR7">
        <f>((1/8)*100)</f>
        <v>12.5</v>
      </c>
      <c r="DS7">
        <f>((5/9)*100)</f>
        <v>55.555555555555557</v>
      </c>
      <c r="DT7">
        <f>((1/9)*100)</f>
        <v>11.111111111111111</v>
      </c>
      <c r="DU7">
        <f>((0/9)*100)</f>
        <v>0</v>
      </c>
      <c r="DV7">
        <f>((0/9)*100)</f>
        <v>0</v>
      </c>
      <c r="DW7">
        <f>((1/9)*100)</f>
        <v>11.111111111111111</v>
      </c>
      <c r="DX7">
        <f>((7/9)*100)</f>
        <v>77.777777777777786</v>
      </c>
      <c r="DY7">
        <f>((1/10)*100)</f>
        <v>10</v>
      </c>
      <c r="DZ7">
        <f>((1/10)*100)</f>
        <v>10</v>
      </c>
      <c r="EA7">
        <f>((8/10)*100)</f>
        <v>80</v>
      </c>
    </row>
    <row r="8" spans="1:131" x14ac:dyDescent="0.25">
      <c r="A8">
        <v>164.07510100000002</v>
      </c>
      <c r="B8">
        <v>6.4618950000000002</v>
      </c>
      <c r="C8">
        <v>168.675839</v>
      </c>
      <c r="D8">
        <v>4.9134209999999996</v>
      </c>
      <c r="E8">
        <v>166.973311</v>
      </c>
      <c r="F8">
        <v>7.3819999999999997</v>
      </c>
      <c r="G8">
        <v>150.40489100000002</v>
      </c>
      <c r="H8">
        <v>5.1089469999999997</v>
      </c>
      <c r="K8">
        <f>(11/200)</f>
        <v>5.5E-2</v>
      </c>
      <c r="L8">
        <f>(13/200)</f>
        <v>6.5000000000000002E-2</v>
      </c>
      <c r="M8">
        <f>(13/200)</f>
        <v>6.5000000000000002E-2</v>
      </c>
      <c r="N8">
        <f>(13/200)</f>
        <v>6.5000000000000002E-2</v>
      </c>
      <c r="P8">
        <f>(9/200)</f>
        <v>4.4999999999999998E-2</v>
      </c>
      <c r="Q8">
        <f>(10/200)</f>
        <v>0.05</v>
      </c>
      <c r="R8">
        <f>(10/200)</f>
        <v>0.05</v>
      </c>
      <c r="S8">
        <f>(9/200)</f>
        <v>4.4999999999999998E-2</v>
      </c>
      <c r="U8">
        <f>0.055+0.045</f>
        <v>0.1</v>
      </c>
      <c r="V8">
        <f>0.065+0.05</f>
        <v>0.115</v>
      </c>
      <c r="W8">
        <f>0.065+0.05</f>
        <v>0.115</v>
      </c>
      <c r="X8">
        <f>0.065+0.045</f>
        <v>0.11</v>
      </c>
      <c r="Z8">
        <f>SQRT((ABS($A$9-$A$8)^2+(ABS($B$9-$B$8)^2)))</f>
        <v>20.699452673392113</v>
      </c>
      <c r="AA8">
        <f>SQRT((ABS($C$9-$C$8)^2+(ABS($D$9-$D$8)^2)))</f>
        <v>23.18042623916352</v>
      </c>
      <c r="AB8">
        <f>SQRT((ABS($E$9-$E$8)^2+(ABS($F$9-$F$8)^2)))</f>
        <v>21.515858303753287</v>
      </c>
      <c r="AC8">
        <f>SQRT((ABS($G$9-$G$8)^2+(ABS($H$9-$H$8)^2)))</f>
        <v>18.122625729534022</v>
      </c>
      <c r="AJ8">
        <f>1/0.1</f>
        <v>10</v>
      </c>
      <c r="AK8">
        <f>1/0.115</f>
        <v>8.695652173913043</v>
      </c>
      <c r="AL8">
        <f>1/0.115</f>
        <v>8.695652173913043</v>
      </c>
      <c r="AM8">
        <f>1/0.11</f>
        <v>9.0909090909090917</v>
      </c>
      <c r="AO8">
        <f t="shared" si="0"/>
        <v>206.99452673392111</v>
      </c>
      <c r="AP8">
        <f t="shared" si="1"/>
        <v>201.5689238188132</v>
      </c>
      <c r="AQ8">
        <f t="shared" si="2"/>
        <v>187.09442003263726</v>
      </c>
      <c r="AR8">
        <f t="shared" si="3"/>
        <v>164.75114299576384</v>
      </c>
      <c r="AV8">
        <f>((0.055/0.1)*100)</f>
        <v>54.999999999999993</v>
      </c>
      <c r="AW8">
        <f>((0.065/0.115)*100)</f>
        <v>56.521739130434781</v>
      </c>
      <c r="AX8">
        <f>((0.065/0.115)*100)</f>
        <v>56.521739130434781</v>
      </c>
      <c r="AY8">
        <f>((0.065/0.11)*100)</f>
        <v>59.090909090909093</v>
      </c>
      <c r="BA8">
        <f>((0.045/0.1)*100)</f>
        <v>44.999999999999993</v>
      </c>
      <c r="BB8">
        <f>((0.05/0.115)*100)</f>
        <v>43.478260869565219</v>
      </c>
      <c r="BC8">
        <f>((0.05/0.115)*100)</f>
        <v>43.478260869565219</v>
      </c>
      <c r="BD8">
        <f>((0.045/0.11)*100)</f>
        <v>40.909090909090907</v>
      </c>
      <c r="BF8">
        <f>ABS($B$8-$D$8)</f>
        <v>1.5484740000000006</v>
      </c>
      <c r="BG8">
        <f>ABS($F$8-$H$8)</f>
        <v>2.273053</v>
      </c>
      <c r="BL8">
        <f>SQRT((ABS($A$8-$E$8)^2+(ABS($B$8-$F$8)^2)))</f>
        <v>3.0407588551420628</v>
      </c>
      <c r="BM8">
        <f>SQRT((ABS($C$8-$G$9)^2+(ABS($D$8-$H$9)^2)))</f>
        <v>0.53629813554122663</v>
      </c>
      <c r="BO8">
        <f>SQRT((ABS($A$8-$G$9)^2+(ABS($B$8-$H$9)^2)))</f>
        <v>4.8932339588583851</v>
      </c>
      <c r="BP8">
        <f>SQRT((ABS($C$8-$E$8)^2+(ABS($D$8-$F$8)^2)))</f>
        <v>2.9987470500235602</v>
      </c>
      <c r="BR8">
        <f>DEGREES(ACOS((3.35440638869235^2+21.5158583037533^2-20.2072207756695^2)/(2*3.35440638869235*21.5158583037533)))</f>
        <v>62.857005790081523</v>
      </c>
      <c r="BS8">
        <f>DEGREES(ACOS((16.7236153757855^2+18.1226257295341^2-3.35440638869235^2)/(2*16.7236153757855*18.1226257295341)))</f>
        <v>10.046709038048913</v>
      </c>
      <c r="BU8">
        <v>11</v>
      </c>
      <c r="BV8">
        <v>6</v>
      </c>
      <c r="BW8">
        <v>3</v>
      </c>
      <c r="BX8">
        <v>5</v>
      </c>
      <c r="BY8">
        <v>13</v>
      </c>
      <c r="BZ8">
        <v>6</v>
      </c>
      <c r="CA8">
        <v>5</v>
      </c>
      <c r="CB8">
        <v>3</v>
      </c>
      <c r="CC8">
        <v>13</v>
      </c>
      <c r="CD8">
        <v>5</v>
      </c>
      <c r="CE8">
        <v>5</v>
      </c>
      <c r="CF8">
        <v>11</v>
      </c>
      <c r="CG8">
        <v>13</v>
      </c>
      <c r="CH8">
        <v>5</v>
      </c>
      <c r="CI8">
        <v>3</v>
      </c>
      <c r="CJ8">
        <v>11</v>
      </c>
      <c r="CL8">
        <v>9</v>
      </c>
      <c r="CM8">
        <v>5</v>
      </c>
      <c r="CN8">
        <v>0</v>
      </c>
      <c r="CO8">
        <v>1</v>
      </c>
      <c r="CP8">
        <v>10</v>
      </c>
      <c r="CQ8">
        <v>5</v>
      </c>
      <c r="CR8">
        <v>2</v>
      </c>
      <c r="CS8">
        <v>0</v>
      </c>
      <c r="CT8">
        <v>10</v>
      </c>
      <c r="CU8">
        <v>2</v>
      </c>
      <c r="CV8">
        <v>2</v>
      </c>
      <c r="CW8">
        <v>8</v>
      </c>
      <c r="CX8">
        <v>9</v>
      </c>
      <c r="CY8">
        <v>1</v>
      </c>
      <c r="CZ8">
        <v>0</v>
      </c>
      <c r="DA8">
        <v>7</v>
      </c>
      <c r="DC8">
        <f>((6/11)*100)</f>
        <v>54.54545454545454</v>
      </c>
      <c r="DD8">
        <f>((3/11)*100)</f>
        <v>27.27272727272727</v>
      </c>
      <c r="DE8">
        <f>((5/11)*100)</f>
        <v>45.454545454545453</v>
      </c>
      <c r="DF8">
        <f>((6/13)*100)</f>
        <v>46.153846153846153</v>
      </c>
      <c r="DG8">
        <f>((5/13)*100)</f>
        <v>38.461538461538467</v>
      </c>
      <c r="DH8">
        <f>((3/13)*100)</f>
        <v>23.076923076923077</v>
      </c>
      <c r="DI8">
        <f>((5/13)*100)</f>
        <v>38.461538461538467</v>
      </c>
      <c r="DJ8">
        <f>((5/13)*100)</f>
        <v>38.461538461538467</v>
      </c>
      <c r="DK8">
        <f>((11/13)*100)</f>
        <v>84.615384615384613</v>
      </c>
      <c r="DL8">
        <f>((5/13)*100)</f>
        <v>38.461538461538467</v>
      </c>
      <c r="DM8">
        <f>((3/13)*100)</f>
        <v>23.076923076923077</v>
      </c>
      <c r="DN8">
        <f>((11/13)*100)</f>
        <v>84.615384615384613</v>
      </c>
      <c r="DP8">
        <f>((5/9)*100)</f>
        <v>55.555555555555557</v>
      </c>
      <c r="DQ8">
        <f>((0/9)*100)</f>
        <v>0</v>
      </c>
      <c r="DR8">
        <f>((1/9)*100)</f>
        <v>11.111111111111111</v>
      </c>
      <c r="DS8">
        <f>((5/10)*100)</f>
        <v>50</v>
      </c>
      <c r="DT8">
        <f>((2/10)*100)</f>
        <v>20</v>
      </c>
      <c r="DU8">
        <f>((0/10)*100)</f>
        <v>0</v>
      </c>
      <c r="DV8">
        <f>((2/10)*100)</f>
        <v>20</v>
      </c>
      <c r="DW8">
        <f>((2/10)*100)</f>
        <v>20</v>
      </c>
      <c r="DX8">
        <f>((8/10)*100)</f>
        <v>80</v>
      </c>
      <c r="DY8">
        <f>((1/9)*100)</f>
        <v>11.111111111111111</v>
      </c>
      <c r="DZ8">
        <f>((0/9)*100)</f>
        <v>0</v>
      </c>
      <c r="EA8">
        <f>((7/9)*100)</f>
        <v>77.777777777777786</v>
      </c>
    </row>
    <row r="9" spans="1:131" x14ac:dyDescent="0.25">
      <c r="A9">
        <v>184.76262500000001</v>
      </c>
      <c r="B9">
        <v>7.1645269999999996</v>
      </c>
      <c r="C9">
        <v>191.82752500000001</v>
      </c>
      <c r="D9">
        <v>6.0673690000000002</v>
      </c>
      <c r="E9">
        <v>188.489046</v>
      </c>
      <c r="F9">
        <v>7.4548420000000002</v>
      </c>
      <c r="G9">
        <v>168.51373100000001</v>
      </c>
      <c r="H9">
        <v>4.4022100000000002</v>
      </c>
      <c r="K9">
        <f>(12/200)</f>
        <v>0.06</v>
      </c>
      <c r="L9">
        <f>(14/200)</f>
        <v>7.0000000000000007E-2</v>
      </c>
      <c r="M9">
        <f>(13/200)</f>
        <v>6.5000000000000002E-2</v>
      </c>
      <c r="N9">
        <f>(14/200)</f>
        <v>7.0000000000000007E-2</v>
      </c>
      <c r="P9">
        <f>(10/200)</f>
        <v>0.05</v>
      </c>
      <c r="Q9">
        <f>(10/200)</f>
        <v>0.05</v>
      </c>
      <c r="R9">
        <f>(10/200)</f>
        <v>0.05</v>
      </c>
      <c r="S9">
        <f>(10/200)</f>
        <v>0.05</v>
      </c>
      <c r="U9">
        <f>0.06+0.05</f>
        <v>0.11</v>
      </c>
      <c r="V9">
        <f>0.07+0.05</f>
        <v>0.12000000000000001</v>
      </c>
      <c r="W9">
        <f>0.065+0.05</f>
        <v>0.115</v>
      </c>
      <c r="X9">
        <f>0.07+0.05</f>
        <v>0.12000000000000001</v>
      </c>
      <c r="Z9">
        <f>SQRT((ABS($A$10-$A$9)^2+(ABS($B$10-$B$9)^2)))</f>
        <v>22.110635740909238</v>
      </c>
      <c r="AA9">
        <f>SQRT((ABS($C$10-$C$9)^2+(ABS($D$10-$D$9)^2)))</f>
        <v>23.073564217748594</v>
      </c>
      <c r="AB9">
        <f>SQRT((ABS($E$10-$E$9)^2+(ABS($F$10-$F$9)^2)))</f>
        <v>21.372212377743455</v>
      </c>
      <c r="AC9">
        <f>SQRT((ABS($G$10-$G$9)^2+(ABS($H$10-$H$9)^2)))</f>
        <v>24.083308196910831</v>
      </c>
      <c r="AJ9">
        <f>1/0.11</f>
        <v>9.0909090909090917</v>
      </c>
      <c r="AK9">
        <f>1/0.12</f>
        <v>8.3333333333333339</v>
      </c>
      <c r="AL9">
        <f>1/0.115</f>
        <v>8.695652173913043</v>
      </c>
      <c r="AM9">
        <f>1/0.12</f>
        <v>8.3333333333333339</v>
      </c>
      <c r="AO9">
        <f t="shared" si="0"/>
        <v>201.00577946281126</v>
      </c>
      <c r="AP9">
        <f t="shared" si="1"/>
        <v>192.27970181457161</v>
      </c>
      <c r="AQ9">
        <f t="shared" si="2"/>
        <v>185.84532502385613</v>
      </c>
      <c r="AR9">
        <f t="shared" si="3"/>
        <v>200.69423497425691</v>
      </c>
      <c r="AV9">
        <f>((0.06/0.11)*100)</f>
        <v>54.54545454545454</v>
      </c>
      <c r="AW9">
        <f>((0.07/0.12)*100)</f>
        <v>58.333333333333336</v>
      </c>
      <c r="AX9">
        <f>((0.065/0.115)*100)</f>
        <v>56.521739130434781</v>
      </c>
      <c r="AY9">
        <f>((0.07/0.12)*100)</f>
        <v>58.333333333333336</v>
      </c>
      <c r="BA9">
        <f>((0.05/0.11)*100)</f>
        <v>45.45454545454546</v>
      </c>
      <c r="BB9">
        <f>((0.05/0.12)*100)</f>
        <v>41.666666666666671</v>
      </c>
      <c r="BC9">
        <f>((0.05/0.115)*100)</f>
        <v>43.478260869565219</v>
      </c>
      <c r="BD9">
        <f>((0.05/0.12)*100)</f>
        <v>41.666666666666671</v>
      </c>
      <c r="BF9">
        <f>ABS($B$9-$D$9)</f>
        <v>1.0971579999999994</v>
      </c>
      <c r="BG9">
        <f>ABS($F$9-$H$9)</f>
        <v>3.052632</v>
      </c>
      <c r="BL9">
        <f>SQRT((ABS($A$9-$E$9)^2+(ABS($B$9-$F$9)^2)))</f>
        <v>3.7377127054477994</v>
      </c>
      <c r="BM9">
        <f>SQRT((ABS($C$9-$G$10)^2+(ABS($D$9-$H$10)^2)))</f>
        <v>1.6330108823657645</v>
      </c>
      <c r="BO9">
        <f>SQRT((ABS($A$9-$G$10)^2+(ABS($B$9-$H$10)^2)))</f>
        <v>8.234281910871708</v>
      </c>
      <c r="BP9">
        <f>SQRT((ABS($C$9-$E$9)^2+(ABS($D$9-$F$9)^2)))</f>
        <v>3.6153178780253947</v>
      </c>
      <c r="BR9">
        <f>DEGREES(ACOS((4.98665174561297^2+21.3722123777434^2-17.5141729109177^2)/(2*4.98665174561297*21.3722123777434)))</f>
        <v>34.864629436792619</v>
      </c>
      <c r="BS9">
        <f>DEGREES(ACOS((20.2072207756695^2+24.0833081969108^2-4.98665174561297^2)/(2*20.2072207756695*24.0833081969108)))</f>
        <v>8.1551842022031575</v>
      </c>
      <c r="BU9">
        <v>12</v>
      </c>
      <c r="BV9">
        <v>5</v>
      </c>
      <c r="BW9">
        <v>5</v>
      </c>
      <c r="BX9">
        <v>8</v>
      </c>
      <c r="BY9">
        <v>14</v>
      </c>
      <c r="BZ9">
        <v>5</v>
      </c>
      <c r="CA9">
        <v>6</v>
      </c>
      <c r="CB9">
        <v>3</v>
      </c>
      <c r="CC9">
        <v>13</v>
      </c>
      <c r="CD9">
        <v>4</v>
      </c>
      <c r="CE9">
        <v>6</v>
      </c>
      <c r="CF9">
        <v>9</v>
      </c>
      <c r="CG9">
        <v>14</v>
      </c>
      <c r="CH9">
        <v>8</v>
      </c>
      <c r="CI9">
        <v>4</v>
      </c>
      <c r="CJ9">
        <v>11</v>
      </c>
      <c r="CL9">
        <v>10</v>
      </c>
      <c r="CM9">
        <v>3</v>
      </c>
      <c r="CN9">
        <v>2</v>
      </c>
      <c r="CO9">
        <v>4</v>
      </c>
      <c r="CP9">
        <v>10</v>
      </c>
      <c r="CQ9">
        <v>3</v>
      </c>
      <c r="CR9">
        <v>2</v>
      </c>
      <c r="CS9">
        <v>0</v>
      </c>
      <c r="CT9">
        <v>10</v>
      </c>
      <c r="CU9">
        <v>3</v>
      </c>
      <c r="CV9">
        <v>2</v>
      </c>
      <c r="CW9">
        <v>7</v>
      </c>
      <c r="CX9">
        <v>10</v>
      </c>
      <c r="CY9">
        <v>4</v>
      </c>
      <c r="CZ9">
        <v>0</v>
      </c>
      <c r="DA9">
        <v>8</v>
      </c>
      <c r="DC9">
        <f>((5/12)*100)</f>
        <v>41.666666666666671</v>
      </c>
      <c r="DD9">
        <f>((5/12)*100)</f>
        <v>41.666666666666671</v>
      </c>
      <c r="DE9">
        <f>((8/12)*100)</f>
        <v>66.666666666666657</v>
      </c>
      <c r="DF9">
        <f>((5/14)*100)</f>
        <v>35.714285714285715</v>
      </c>
      <c r="DG9">
        <f>((6/14)*100)</f>
        <v>42.857142857142854</v>
      </c>
      <c r="DH9">
        <f>((3/14)*100)</f>
        <v>21.428571428571427</v>
      </c>
      <c r="DI9">
        <f>((4/13)*100)</f>
        <v>30.76923076923077</v>
      </c>
      <c r="DJ9">
        <f>((6/13)*100)</f>
        <v>46.153846153846153</v>
      </c>
      <c r="DK9">
        <f>((9/13)*100)</f>
        <v>69.230769230769226</v>
      </c>
      <c r="DL9">
        <f>((8/14)*100)</f>
        <v>57.142857142857139</v>
      </c>
      <c r="DM9">
        <f>((4/14)*100)</f>
        <v>28.571428571428569</v>
      </c>
      <c r="DN9">
        <f>((11/14)*100)</f>
        <v>78.571428571428569</v>
      </c>
      <c r="DP9">
        <f>((3/10)*100)</f>
        <v>30</v>
      </c>
      <c r="DQ9">
        <f>((2/10)*100)</f>
        <v>20</v>
      </c>
      <c r="DR9">
        <f>((4/10)*100)</f>
        <v>40</v>
      </c>
      <c r="DS9">
        <f>((3/10)*100)</f>
        <v>30</v>
      </c>
      <c r="DT9">
        <f>((2/10)*100)</f>
        <v>20</v>
      </c>
      <c r="DU9">
        <f>((0/10)*100)</f>
        <v>0</v>
      </c>
      <c r="DV9">
        <f>((3/10)*100)</f>
        <v>30</v>
      </c>
      <c r="DW9">
        <f>((2/10)*100)</f>
        <v>20</v>
      </c>
      <c r="DX9">
        <f>((7/10)*100)</f>
        <v>70</v>
      </c>
      <c r="DY9">
        <f>((4/10)*100)</f>
        <v>40</v>
      </c>
      <c r="DZ9">
        <f>((0/10)*100)</f>
        <v>0</v>
      </c>
      <c r="EA9">
        <f>((8/10)*100)</f>
        <v>80</v>
      </c>
    </row>
    <row r="10" spans="1:131" x14ac:dyDescent="0.25">
      <c r="A10">
        <v>206.87062700000001</v>
      </c>
      <c r="B10">
        <v>7.5057900000000002</v>
      </c>
      <c r="C10">
        <v>214.89744999999999</v>
      </c>
      <c r="D10">
        <v>5.6575810000000004</v>
      </c>
      <c r="E10">
        <v>209.86094500000002</v>
      </c>
      <c r="F10">
        <v>7.5705790000000004</v>
      </c>
      <c r="G10">
        <v>192.59599500000002</v>
      </c>
      <c r="H10">
        <v>4.626474</v>
      </c>
      <c r="K10">
        <f>(12/200)</f>
        <v>0.06</v>
      </c>
      <c r="L10">
        <f>(14/200)</f>
        <v>7.0000000000000007E-2</v>
      </c>
      <c r="M10">
        <f>(13/200)</f>
        <v>6.5000000000000002E-2</v>
      </c>
      <c r="N10">
        <f>(14/200)</f>
        <v>7.0000000000000007E-2</v>
      </c>
      <c r="P10">
        <f>(12/200)</f>
        <v>0.06</v>
      </c>
      <c r="Q10">
        <f>(11/200)</f>
        <v>5.5E-2</v>
      </c>
      <c r="R10">
        <f>(12/200)</f>
        <v>0.06</v>
      </c>
      <c r="S10">
        <f>(11/200)</f>
        <v>5.5E-2</v>
      </c>
      <c r="U10">
        <f>0.06+0.06</f>
        <v>0.12</v>
      </c>
      <c r="V10">
        <f>0.07+0.055</f>
        <v>0.125</v>
      </c>
      <c r="W10">
        <f>0.065+0.06</f>
        <v>0.125</v>
      </c>
      <c r="X10">
        <f>0.07+0.055</f>
        <v>0.125</v>
      </c>
      <c r="Z10">
        <f>SQRT((ABS($A$11-$A$10)^2+(ABS($B$11-$B$10)^2)))</f>
        <v>19.098078342863204</v>
      </c>
      <c r="AA10">
        <f>SQRT((ABS($C$11-$C$10)^2+(ABS($D$11-$D$10)^2)))</f>
        <v>18.842481744656748</v>
      </c>
      <c r="AB10">
        <f>SQRT((ABS($E$11-$E$10)^2+(ABS($F$11-$F$10)^2)))</f>
        <v>18.54194865267154</v>
      </c>
      <c r="AC10">
        <f>SQRT((ABS($G$11-$G$10)^2+(ABS($H$11-$H$10)^2)))</f>
        <v>22.117028742693801</v>
      </c>
      <c r="AJ10">
        <f>1/0.12</f>
        <v>8.3333333333333339</v>
      </c>
      <c r="AK10">
        <f>1/0.125</f>
        <v>8</v>
      </c>
      <c r="AL10">
        <f>1/0.125</f>
        <v>8</v>
      </c>
      <c r="AM10">
        <f>1/0.125</f>
        <v>8</v>
      </c>
      <c r="AO10">
        <f t="shared" si="0"/>
        <v>159.15065285719336</v>
      </c>
      <c r="AP10">
        <f t="shared" si="1"/>
        <v>150.73985395725398</v>
      </c>
      <c r="AQ10">
        <f t="shared" si="2"/>
        <v>148.33558922137232</v>
      </c>
      <c r="AR10">
        <f t="shared" si="3"/>
        <v>176.93622994155041</v>
      </c>
      <c r="AV10">
        <f>((0.06/0.12)*100)</f>
        <v>50</v>
      </c>
      <c r="AW10">
        <f>((0.07/0.125)*100)</f>
        <v>56.000000000000007</v>
      </c>
      <c r="AX10">
        <f>((0.065/0.125)*100)</f>
        <v>52</v>
      </c>
      <c r="AY10">
        <f>((0.07/0.125)*100)</f>
        <v>56.000000000000007</v>
      </c>
      <c r="BA10">
        <f>((0.06/0.12)*100)</f>
        <v>50</v>
      </c>
      <c r="BB10">
        <f>((0.055/0.125)*100)</f>
        <v>44</v>
      </c>
      <c r="BC10">
        <f>((0.06/0.125)*100)</f>
        <v>48</v>
      </c>
      <c r="BD10">
        <f>((0.055/0.125)*100)</f>
        <v>44</v>
      </c>
      <c r="BF10">
        <f>ABS($B$10-$D$10)</f>
        <v>1.8482089999999998</v>
      </c>
      <c r="BG10">
        <f>ABS($F$10-$H$10)</f>
        <v>2.9441050000000004</v>
      </c>
      <c r="BL10">
        <f>SQRT((ABS($A$10-$E$10)^2+(ABS($B$10-$F$10)^2)))</f>
        <v>2.9910197852312868</v>
      </c>
      <c r="BM10">
        <f>SQRT((ABS($C$10-$G$11)^2+(ABS($D$10-$H$11)^2)))</f>
        <v>1.2795778426891438</v>
      </c>
      <c r="BO10">
        <f>SQRT((ABS($A$10-$G$11)^2+(ABS($B$10-$H$11)^2)))</f>
        <v>8.4369504758376159</v>
      </c>
      <c r="BP10">
        <f>SQRT((ABS($C$10-$E$10)^2+(ABS($D$10-$F$10)^2)))</f>
        <v>5.3875731051215228</v>
      </c>
      <c r="BR10">
        <f>DEGREES(ACOS((5.79972518363155^2+18.5419486526716^2-13.8749995740844^2)/(2*5.79972518363155*18.5419486526716)))</f>
        <v>30.704635033476094</v>
      </c>
      <c r="BS10">
        <f>DEGREES(ACOS((17.5141729109177^2+22.1170287426938^2-5.79972518363155^2)/(2*17.5141729109177*22.1170287426938)))</f>
        <v>10.285885828809763</v>
      </c>
      <c r="BU10">
        <v>12</v>
      </c>
      <c r="BV10">
        <v>4</v>
      </c>
      <c r="BW10">
        <v>4</v>
      </c>
      <c r="BX10">
        <v>9</v>
      </c>
      <c r="BY10">
        <v>14</v>
      </c>
      <c r="BZ10">
        <v>4</v>
      </c>
      <c r="CA10">
        <v>6</v>
      </c>
      <c r="CB10">
        <v>2</v>
      </c>
      <c r="CC10">
        <v>13</v>
      </c>
      <c r="CD10">
        <v>5</v>
      </c>
      <c r="CE10">
        <v>6</v>
      </c>
      <c r="CF10">
        <v>8</v>
      </c>
      <c r="CG10">
        <v>14</v>
      </c>
      <c r="CH10">
        <v>9</v>
      </c>
      <c r="CI10">
        <v>3</v>
      </c>
      <c r="CJ10">
        <v>9</v>
      </c>
      <c r="CL10">
        <v>12</v>
      </c>
      <c r="CM10">
        <v>3</v>
      </c>
      <c r="CN10">
        <v>3</v>
      </c>
      <c r="CO10">
        <v>7</v>
      </c>
      <c r="CP10">
        <v>11</v>
      </c>
      <c r="CQ10">
        <v>3</v>
      </c>
      <c r="CR10">
        <v>4</v>
      </c>
      <c r="CS10">
        <v>0</v>
      </c>
      <c r="CT10">
        <v>12</v>
      </c>
      <c r="CU10">
        <v>4</v>
      </c>
      <c r="CV10">
        <v>4</v>
      </c>
      <c r="CW10">
        <v>7</v>
      </c>
      <c r="CX10">
        <v>11</v>
      </c>
      <c r="CY10">
        <v>7</v>
      </c>
      <c r="CZ10">
        <v>0</v>
      </c>
      <c r="DA10">
        <v>7</v>
      </c>
      <c r="DC10">
        <f>((4/12)*100)</f>
        <v>33.333333333333329</v>
      </c>
      <c r="DD10">
        <f>((4/12)*100)</f>
        <v>33.333333333333329</v>
      </c>
      <c r="DE10">
        <f>((9/12)*100)</f>
        <v>75</v>
      </c>
      <c r="DF10">
        <f>((4/14)*100)</f>
        <v>28.571428571428569</v>
      </c>
      <c r="DG10">
        <f>((6/14)*100)</f>
        <v>42.857142857142854</v>
      </c>
      <c r="DH10">
        <f>((2/14)*100)</f>
        <v>14.285714285714285</v>
      </c>
      <c r="DI10">
        <f>((5/13)*100)</f>
        <v>38.461538461538467</v>
      </c>
      <c r="DJ10">
        <f>((6/13)*100)</f>
        <v>46.153846153846153</v>
      </c>
      <c r="DK10">
        <f>((8/13)*100)</f>
        <v>61.53846153846154</v>
      </c>
      <c r="DL10">
        <f>((9/14)*100)</f>
        <v>64.285714285714292</v>
      </c>
      <c r="DM10">
        <f>((3/14)*100)</f>
        <v>21.428571428571427</v>
      </c>
      <c r="DN10">
        <f>((9/14)*100)</f>
        <v>64.285714285714292</v>
      </c>
      <c r="DP10">
        <f>((3/12)*100)</f>
        <v>25</v>
      </c>
      <c r="DQ10">
        <f>((3/12)*100)</f>
        <v>25</v>
      </c>
      <c r="DR10">
        <f>((7/12)*100)</f>
        <v>58.333333333333336</v>
      </c>
      <c r="DS10">
        <f>((3/11)*100)</f>
        <v>27.27272727272727</v>
      </c>
      <c r="DT10">
        <f>((4/11)*100)</f>
        <v>36.363636363636367</v>
      </c>
      <c r="DU10">
        <f>((0/11)*100)</f>
        <v>0</v>
      </c>
      <c r="DV10">
        <f>((4/12)*100)</f>
        <v>33.333333333333329</v>
      </c>
      <c r="DW10">
        <f>((4/12)*100)</f>
        <v>33.333333333333329</v>
      </c>
      <c r="DX10">
        <f>((7/12)*100)</f>
        <v>58.333333333333336</v>
      </c>
      <c r="DY10">
        <f>((7/11)*100)</f>
        <v>63.636363636363633</v>
      </c>
      <c r="DZ10">
        <f>((0/11)*100)</f>
        <v>0</v>
      </c>
      <c r="EA10">
        <f>((7/11)*100)</f>
        <v>63.636363636363633</v>
      </c>
    </row>
    <row r="11" spans="1:131" x14ac:dyDescent="0.25">
      <c r="A11">
        <v>225.941417</v>
      </c>
      <c r="B11">
        <v>6.4852189999999998</v>
      </c>
      <c r="C11">
        <v>233.70609100000001</v>
      </c>
      <c r="D11">
        <v>4.5288019999999998</v>
      </c>
      <c r="E11">
        <v>228.38475499999998</v>
      </c>
      <c r="F11">
        <v>6.7506259999999996</v>
      </c>
      <c r="G11">
        <v>214.71177599999999</v>
      </c>
      <c r="H11">
        <v>4.3915459999999999</v>
      </c>
      <c r="K11">
        <f>(12/200)</f>
        <v>0.06</v>
      </c>
      <c r="L11">
        <f>(15/200)</f>
        <v>7.4999999999999997E-2</v>
      </c>
      <c r="M11">
        <f>(14/200)</f>
        <v>7.0000000000000007E-2</v>
      </c>
      <c r="N11">
        <f>(13/200)</f>
        <v>6.5000000000000002E-2</v>
      </c>
      <c r="P11">
        <f>(12/200)</f>
        <v>0.06</v>
      </c>
      <c r="Q11">
        <f>(12/200)</f>
        <v>0.06</v>
      </c>
      <c r="R11">
        <f>(11/200)</f>
        <v>5.5E-2</v>
      </c>
      <c r="S11">
        <f>(12/200)</f>
        <v>0.06</v>
      </c>
      <c r="U11">
        <f>0.06+0.06</f>
        <v>0.12</v>
      </c>
      <c r="V11">
        <f>0.075+0.06</f>
        <v>0.13500000000000001</v>
      </c>
      <c r="W11">
        <f>0.07+0.055</f>
        <v>0.125</v>
      </c>
      <c r="X11">
        <f>0.065+0.06</f>
        <v>0.125</v>
      </c>
      <c r="Z11">
        <f>SQRT((ABS($A$12-$A$11)^2+(ABS($B$12-$B$11)^2)))</f>
        <v>19.618454500637025</v>
      </c>
      <c r="AA11">
        <f>SQRT((ABS($C$12-$C$11)^2+(ABS($D$12-$D$11)^2)))</f>
        <v>20.156492223938987</v>
      </c>
      <c r="AB11">
        <f>SQRT((ABS($E$12-$E$11)^2+(ABS($F$12-$F$11)^2)))</f>
        <v>15.367588747780651</v>
      </c>
      <c r="AC11">
        <f>SQRT((ABS($G$12-$G$11)^2+(ABS($H$12-$H$11)^2)))</f>
        <v>18.275015698246857</v>
      </c>
      <c r="AJ11">
        <f>1/0.12</f>
        <v>8.3333333333333339</v>
      </c>
      <c r="AK11">
        <f>1/0.135</f>
        <v>7.4074074074074066</v>
      </c>
      <c r="AL11">
        <f>1/0.125</f>
        <v>8</v>
      </c>
      <c r="AM11">
        <f>1/0.125</f>
        <v>8</v>
      </c>
      <c r="AO11">
        <f t="shared" si="0"/>
        <v>163.48712083864189</v>
      </c>
      <c r="AP11">
        <f t="shared" si="1"/>
        <v>149.30734980695544</v>
      </c>
      <c r="AQ11">
        <f t="shared" si="2"/>
        <v>122.94070998224521</v>
      </c>
      <c r="AR11">
        <f t="shared" si="3"/>
        <v>146.20012558597486</v>
      </c>
      <c r="AV11">
        <f>((0.06/0.12)*100)</f>
        <v>50</v>
      </c>
      <c r="AW11">
        <f>((0.075/0.135)*100)</f>
        <v>55.55555555555555</v>
      </c>
      <c r="AX11">
        <f>((0.07/0.125)*100)</f>
        <v>56.000000000000007</v>
      </c>
      <c r="AY11">
        <f>((0.065/0.125)*100)</f>
        <v>52</v>
      </c>
      <c r="BA11">
        <f>((0.06/0.12)*100)</f>
        <v>50</v>
      </c>
      <c r="BB11">
        <f>((0.06/0.135)*100)</f>
        <v>44.444444444444443</v>
      </c>
      <c r="BC11">
        <f>((0.055/0.125)*100)</f>
        <v>44</v>
      </c>
      <c r="BD11">
        <f>((0.06/0.125)*100)</f>
        <v>48</v>
      </c>
      <c r="BF11">
        <f>ABS($B$11-$D$11)</f>
        <v>1.9564170000000001</v>
      </c>
      <c r="BG11">
        <f>ABS($F$11-$H$11)</f>
        <v>2.3590799999999996</v>
      </c>
      <c r="BL11">
        <f>SQRT((ABS($A$11-$E$11)^2+(ABS($B$11-$F$11)^2)))</f>
        <v>2.4577106131302187</v>
      </c>
      <c r="BM11">
        <f>SQRT((ABS($C$11-$G$12)^2+(ABS($D$11-$H$12)^2)))</f>
        <v>1.3226719015878576</v>
      </c>
      <c r="BO11">
        <f>SQRT((ABS($A$11-$G$12)^2+(ABS($B$11-$H$12)^2)))</f>
        <v>7.654176497161064</v>
      </c>
      <c r="BP11">
        <f>SQRT((ABS($C$11-$E$11)^2+(ABS($D$11-$F$11)^2)))</f>
        <v>5.7665517176101284</v>
      </c>
      <c r="BR11">
        <f>DEGREES(ACOS((5.65150094844775^2+15.3675887477806^2-11.041896663437^2)/(2*5.65150094844775*15.3675887477806)))</f>
        <v>32.694846963243364</v>
      </c>
      <c r="BS11">
        <f>DEGREES(ACOS((13.8749995740844^2+18.2750156982469^2-5.65150094844775^2)/(2*13.8749995740844*18.2750156982469)))</f>
        <v>12.788149145425573</v>
      </c>
      <c r="BU11">
        <v>12</v>
      </c>
      <c r="BV11">
        <v>2</v>
      </c>
      <c r="BW11">
        <v>5</v>
      </c>
      <c r="BX11">
        <v>10</v>
      </c>
      <c r="BY11">
        <v>15</v>
      </c>
      <c r="BZ11">
        <v>2</v>
      </c>
      <c r="CA11">
        <v>9</v>
      </c>
      <c r="CB11">
        <v>0</v>
      </c>
      <c r="CC11">
        <v>14</v>
      </c>
      <c r="CD11">
        <v>0</v>
      </c>
      <c r="CE11">
        <v>9</v>
      </c>
      <c r="CF11">
        <v>2</v>
      </c>
      <c r="CG11">
        <v>13</v>
      </c>
      <c r="CH11">
        <v>10</v>
      </c>
      <c r="CI11">
        <v>1</v>
      </c>
      <c r="CJ11">
        <v>8</v>
      </c>
      <c r="CL11">
        <v>12</v>
      </c>
      <c r="CM11">
        <v>2</v>
      </c>
      <c r="CN11">
        <v>4</v>
      </c>
      <c r="CO11">
        <v>9</v>
      </c>
      <c r="CP11">
        <v>12</v>
      </c>
      <c r="CQ11">
        <v>2</v>
      </c>
      <c r="CR11">
        <v>5</v>
      </c>
      <c r="CS11">
        <v>0</v>
      </c>
      <c r="CT11">
        <v>11</v>
      </c>
      <c r="CU11">
        <v>4</v>
      </c>
      <c r="CV11">
        <v>5</v>
      </c>
      <c r="CW11">
        <v>6</v>
      </c>
      <c r="CX11">
        <v>12</v>
      </c>
      <c r="CY11">
        <v>9</v>
      </c>
      <c r="CZ11">
        <v>0</v>
      </c>
      <c r="DA11">
        <v>7</v>
      </c>
      <c r="DC11">
        <f>((2/12)*100)</f>
        <v>16.666666666666664</v>
      </c>
      <c r="DD11">
        <f>((5/12)*100)</f>
        <v>41.666666666666671</v>
      </c>
      <c r="DE11">
        <f>((10/12)*100)</f>
        <v>83.333333333333343</v>
      </c>
      <c r="DF11">
        <f>((2/15)*100)</f>
        <v>13.333333333333334</v>
      </c>
      <c r="DG11">
        <f>((9/15)*100)</f>
        <v>60</v>
      </c>
      <c r="DH11">
        <f>((0/15)*100)</f>
        <v>0</v>
      </c>
      <c r="DI11">
        <f>((0/14)*100)</f>
        <v>0</v>
      </c>
      <c r="DJ11">
        <f>((9/14)*100)</f>
        <v>64.285714285714292</v>
      </c>
      <c r="DK11">
        <f>((2/14)*100)</f>
        <v>14.285714285714285</v>
      </c>
      <c r="DL11">
        <f>((10/13)*100)</f>
        <v>76.923076923076934</v>
      </c>
      <c r="DM11">
        <f>((1/13)*100)</f>
        <v>7.6923076923076925</v>
      </c>
      <c r="DN11">
        <f>((8/13)*100)</f>
        <v>61.53846153846154</v>
      </c>
      <c r="DP11">
        <f>((2/12)*100)</f>
        <v>16.666666666666664</v>
      </c>
      <c r="DQ11">
        <f>((4/12)*100)</f>
        <v>33.333333333333329</v>
      </c>
      <c r="DR11">
        <f>((9/12)*100)</f>
        <v>75</v>
      </c>
      <c r="DS11">
        <f>((2/12)*100)</f>
        <v>16.666666666666664</v>
      </c>
      <c r="DT11">
        <f>((5/12)*100)</f>
        <v>41.666666666666671</v>
      </c>
      <c r="DU11">
        <f>((0/12)*100)</f>
        <v>0</v>
      </c>
      <c r="DV11">
        <f>((4/11)*100)</f>
        <v>36.363636363636367</v>
      </c>
      <c r="DW11">
        <f>((5/11)*100)</f>
        <v>45.454545454545453</v>
      </c>
      <c r="DX11">
        <f>((6/11)*100)</f>
        <v>54.54545454545454</v>
      </c>
      <c r="DY11">
        <f>((9/12)*100)</f>
        <v>75</v>
      </c>
      <c r="DZ11">
        <f>((0/12)*100)</f>
        <v>0</v>
      </c>
      <c r="EA11">
        <f>((7/12)*100)</f>
        <v>58.333333333333336</v>
      </c>
    </row>
    <row r="12" spans="1:131" x14ac:dyDescent="0.25">
      <c r="A12">
        <v>245.520228</v>
      </c>
      <c r="B12">
        <v>5.2386569999999999</v>
      </c>
      <c r="C12">
        <v>253.85307900000001</v>
      </c>
      <c r="D12">
        <v>3.9098890000000002</v>
      </c>
      <c r="E12">
        <v>243.72806</v>
      </c>
      <c r="F12">
        <v>5.8870430000000002</v>
      </c>
      <c r="G12">
        <v>232.96176399999999</v>
      </c>
      <c r="H12">
        <v>3.435441</v>
      </c>
      <c r="P12">
        <f>(18/200)</f>
        <v>0.09</v>
      </c>
      <c r="S12">
        <f>(18/200)</f>
        <v>0.09</v>
      </c>
      <c r="BF12">
        <f>ABS($B$12-$D$12)</f>
        <v>1.3287679999999997</v>
      </c>
      <c r="BG12">
        <f>ABS($F$12-$H$12)</f>
        <v>2.4516020000000003</v>
      </c>
      <c r="BI12">
        <v>3.8392379999999999</v>
      </c>
      <c r="BJ12">
        <v>2.6275855000000004</v>
      </c>
      <c r="BP12">
        <f>SQRT((ABS($C$12-$E$12)^2+(ABS($D$12-$F$12)^2)))</f>
        <v>10.316256476555688</v>
      </c>
      <c r="CL12">
        <v>18</v>
      </c>
      <c r="CM12">
        <v>5</v>
      </c>
      <c r="CN12">
        <v>4</v>
      </c>
      <c r="CO12">
        <v>16</v>
      </c>
      <c r="CX12">
        <v>18</v>
      </c>
      <c r="CY12">
        <v>16</v>
      </c>
      <c r="CZ12">
        <v>3</v>
      </c>
      <c r="DA12">
        <v>6</v>
      </c>
      <c r="DP12">
        <f>((5/18)*100)</f>
        <v>27.777777777777779</v>
      </c>
      <c r="DQ12">
        <f>((4/18)*100)</f>
        <v>22.222222222222221</v>
      </c>
      <c r="DR12">
        <f>((16/18)*100)</f>
        <v>88.888888888888886</v>
      </c>
      <c r="DY12">
        <f>((16/18)*100)</f>
        <v>88.888888888888886</v>
      </c>
      <c r="DZ12">
        <f>((3/18)*100)</f>
        <v>16.666666666666664</v>
      </c>
      <c r="EA12">
        <f>((6/18)*100)</f>
        <v>33.333333333333329</v>
      </c>
    </row>
    <row r="13" spans="1:131" x14ac:dyDescent="0.25">
      <c r="A13" t="s">
        <v>22</v>
      </c>
      <c r="B13" t="s">
        <v>22</v>
      </c>
      <c r="C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</row>
    <row r="14" spans="1:131" x14ac:dyDescent="0.25">
      <c r="A14">
        <v>66.663726999999994</v>
      </c>
      <c r="B14">
        <v>9.9109820000000006</v>
      </c>
      <c r="C14">
        <v>57.609822000000001</v>
      </c>
      <c r="D14">
        <v>8.6734460000000002</v>
      </c>
      <c r="E14">
        <v>44.592312</v>
      </c>
      <c r="F14">
        <v>10.866673</v>
      </c>
      <c r="G14">
        <v>58.760711999999998</v>
      </c>
      <c r="H14">
        <v>7.5329249999999996</v>
      </c>
      <c r="K14">
        <f>(13/200)</f>
        <v>6.5000000000000002E-2</v>
      </c>
      <c r="L14">
        <f>(12/200)</f>
        <v>0.06</v>
      </c>
      <c r="M14">
        <f>(12/200)</f>
        <v>0.06</v>
      </c>
      <c r="N14">
        <f>(12/200)</f>
        <v>0.06</v>
      </c>
      <c r="P14">
        <f>(10/200)</f>
        <v>0.05</v>
      </c>
      <c r="Q14">
        <f>(12/200)</f>
        <v>0.06</v>
      </c>
      <c r="R14">
        <f>(13/200)</f>
        <v>6.5000000000000002E-2</v>
      </c>
      <c r="S14">
        <f>(11/200)</f>
        <v>5.5E-2</v>
      </c>
      <c r="U14">
        <f>0.065+0.05</f>
        <v>0.115</v>
      </c>
      <c r="V14">
        <f>0.06+0.06</f>
        <v>0.12</v>
      </c>
      <c r="W14">
        <f>0.06+0.065</f>
        <v>0.125</v>
      </c>
      <c r="X14">
        <f>0.06+0.055</f>
        <v>0.11499999999999999</v>
      </c>
      <c r="Z14">
        <f>SQRT((ABS($A$15-$A$14)^2+(ABS($B$15-$B$14)^2)))</f>
        <v>19.7379976340385</v>
      </c>
      <c r="AA14">
        <f>SQRT((ABS($C$15-$C$14)^2+(ABS($D$15-$D$14)^2)))</f>
        <v>20.344393313740529</v>
      </c>
      <c r="AB14">
        <f>SQRT((ABS($E$15-$E$14)^2+(ABS($F$15-$F$14)^2)))</f>
        <v>21.50737499979747</v>
      </c>
      <c r="AC14">
        <f>SQRT((ABS($G$15-$G$14)^2+(ABS($H$15-$H$14)^2)))</f>
        <v>20.995583650560281</v>
      </c>
      <c r="AJ14">
        <f>1/0.115</f>
        <v>8.695652173913043</v>
      </c>
      <c r="AK14">
        <f>1/0.12</f>
        <v>8.3333333333333339</v>
      </c>
      <c r="AL14">
        <f>1/0.125</f>
        <v>8</v>
      </c>
      <c r="AM14">
        <f>1/0.115</f>
        <v>8.695652173913043</v>
      </c>
      <c r="AO14">
        <f t="shared" ref="AO14:AO21" si="4">$Z14/$U14</f>
        <v>171.63476203511738</v>
      </c>
      <c r="AP14">
        <f t="shared" ref="AP14:AP21" si="5">$AA14/$V14</f>
        <v>169.53661094783774</v>
      </c>
      <c r="AQ14">
        <f t="shared" ref="AQ14:AQ21" si="6">$AB14/$W14</f>
        <v>172.05899999837976</v>
      </c>
      <c r="AR14">
        <f t="shared" ref="AR14:AR20" si="7">$AC14/$X14</f>
        <v>182.57029261356769</v>
      </c>
      <c r="AV14">
        <f>((0.065/0.115)*100)</f>
        <v>56.521739130434781</v>
      </c>
      <c r="AW14">
        <f>((0.06/0.12)*100)</f>
        <v>50</v>
      </c>
      <c r="AX14">
        <f>((0.06/0.125)*100)</f>
        <v>48</v>
      </c>
      <c r="AY14">
        <f>((0.06/0.115)*100)</f>
        <v>52.173913043478258</v>
      </c>
      <c r="BA14">
        <f>((0.05/0.115)*100)</f>
        <v>43.478260869565219</v>
      </c>
      <c r="BB14">
        <f>((0.06/0.12)*100)</f>
        <v>50</v>
      </c>
      <c r="BC14">
        <f>((0.065/0.125)*100)</f>
        <v>52</v>
      </c>
      <c r="BD14">
        <f>((0.055/0.115)*100)</f>
        <v>47.826086956521735</v>
      </c>
      <c r="BF14">
        <f>ABS($B$14-$D$14)</f>
        <v>1.2375360000000004</v>
      </c>
      <c r="BG14">
        <f>ABS($F$14-$H$14)</f>
        <v>3.3337480000000008</v>
      </c>
      <c r="BL14">
        <f>SQRT((ABS($A$14-$E$15)^2+(ABS($B$14-$F$15)^2)))</f>
        <v>0.72114586547590165</v>
      </c>
      <c r="BM14">
        <f>SQRT((ABS($C$14-$G$14)^2+(ABS($D$14-$H$14)^2)))</f>
        <v>1.6202888457127003</v>
      </c>
      <c r="BO14">
        <f>SQRT((ABS($A$14-$G$14)^2+(ABS($B$14-$H$14)^2)))</f>
        <v>8.2530479936490089</v>
      </c>
      <c r="BP14">
        <f>SQRT((ABS($C$14-$E$15)^2+(ABS($D$14-$F$15)^2)))</f>
        <v>8.6482769057448685</v>
      </c>
      <c r="BR14">
        <f>DEGREES(ACOS((14.308268816783^2+19.232764950543^2-6.1596087498997^2)/(2*14.308268816783*19.232764950543)))</f>
        <v>12.806079000401459</v>
      </c>
      <c r="BS14">
        <f>DEGREES(ACOS((7.85623126302995^2+20.9955836505603^2-14.308268816783^2)/(2*7.85623126302995*20.9955836505603)))</f>
        <v>25.478855697700414</v>
      </c>
      <c r="BU14">
        <v>13</v>
      </c>
      <c r="BV14">
        <v>4</v>
      </c>
      <c r="BW14">
        <v>4</v>
      </c>
      <c r="BX14">
        <v>9</v>
      </c>
      <c r="BY14">
        <v>12</v>
      </c>
      <c r="BZ14">
        <v>3</v>
      </c>
      <c r="CA14">
        <v>11</v>
      </c>
      <c r="CB14">
        <v>2</v>
      </c>
      <c r="CC14">
        <v>12</v>
      </c>
      <c r="CD14">
        <v>2</v>
      </c>
      <c r="CE14">
        <v>11</v>
      </c>
      <c r="CF14">
        <v>3</v>
      </c>
      <c r="CG14">
        <v>12</v>
      </c>
      <c r="CH14">
        <v>9</v>
      </c>
      <c r="CI14">
        <v>4</v>
      </c>
      <c r="CJ14">
        <v>5</v>
      </c>
      <c r="CL14">
        <v>10</v>
      </c>
      <c r="CM14">
        <v>1</v>
      </c>
      <c r="CN14">
        <v>0</v>
      </c>
      <c r="CO14">
        <v>7</v>
      </c>
      <c r="CP14">
        <v>12</v>
      </c>
      <c r="CQ14">
        <v>1</v>
      </c>
      <c r="CR14">
        <v>11</v>
      </c>
      <c r="CS14">
        <v>0</v>
      </c>
      <c r="CT14">
        <v>13</v>
      </c>
      <c r="CU14">
        <v>0</v>
      </c>
      <c r="CV14">
        <v>11</v>
      </c>
      <c r="CW14">
        <v>0</v>
      </c>
      <c r="CX14">
        <v>11</v>
      </c>
      <c r="CY14">
        <v>7</v>
      </c>
      <c r="CZ14">
        <v>1</v>
      </c>
      <c r="DA14">
        <v>2</v>
      </c>
      <c r="DC14">
        <f>((4/13)*100)</f>
        <v>30.76923076923077</v>
      </c>
      <c r="DD14">
        <f>((4/13)*100)</f>
        <v>30.76923076923077</v>
      </c>
      <c r="DE14">
        <f>((9/13)*100)</f>
        <v>69.230769230769226</v>
      </c>
      <c r="DF14">
        <f>((3/12)*100)</f>
        <v>25</v>
      </c>
      <c r="DG14">
        <f>((11/12)*100)</f>
        <v>91.666666666666657</v>
      </c>
      <c r="DH14">
        <f>((2/12)*100)</f>
        <v>16.666666666666664</v>
      </c>
      <c r="DI14">
        <f>((2/12)*100)</f>
        <v>16.666666666666664</v>
      </c>
      <c r="DJ14">
        <f>((11/12)*100)</f>
        <v>91.666666666666657</v>
      </c>
      <c r="DK14">
        <f>((3/12)*100)</f>
        <v>25</v>
      </c>
      <c r="DL14">
        <f>((9/12)*100)</f>
        <v>75</v>
      </c>
      <c r="DM14">
        <f>((4/12)*100)</f>
        <v>33.333333333333329</v>
      </c>
      <c r="DN14">
        <f>((5/12)*100)</f>
        <v>41.666666666666671</v>
      </c>
      <c r="DP14">
        <f>((1/10)*100)</f>
        <v>10</v>
      </c>
      <c r="DQ14">
        <f>((0/10)*100)</f>
        <v>0</v>
      </c>
      <c r="DR14">
        <f>((7/10)*100)</f>
        <v>70</v>
      </c>
      <c r="DS14">
        <f>((1/12)*100)</f>
        <v>8.3333333333333321</v>
      </c>
      <c r="DT14">
        <f>((11/12)*100)</f>
        <v>91.666666666666657</v>
      </c>
      <c r="DU14">
        <f>((0/12)*100)</f>
        <v>0</v>
      </c>
      <c r="DV14">
        <f>((0/13)*100)</f>
        <v>0</v>
      </c>
      <c r="DW14">
        <f>((11/13)*100)</f>
        <v>84.615384615384613</v>
      </c>
      <c r="DX14">
        <f>((0/13)*100)</f>
        <v>0</v>
      </c>
      <c r="DY14">
        <f>((7/11)*100)</f>
        <v>63.636363636363633</v>
      </c>
      <c r="DZ14">
        <f>((1/11)*100)</f>
        <v>9.0909090909090917</v>
      </c>
      <c r="EA14">
        <f>((2/11)*100)</f>
        <v>18.181818181818183</v>
      </c>
    </row>
    <row r="15" spans="1:131" x14ac:dyDescent="0.25">
      <c r="A15">
        <v>86.343157000000005</v>
      </c>
      <c r="B15">
        <v>8.3915790000000001</v>
      </c>
      <c r="C15">
        <v>77.927263000000011</v>
      </c>
      <c r="D15">
        <v>7.6265790000000004</v>
      </c>
      <c r="E15">
        <v>66.093540000000004</v>
      </c>
      <c r="F15">
        <v>10.352499999999999</v>
      </c>
      <c r="G15">
        <v>79.693105000000003</v>
      </c>
      <c r="H15">
        <v>5.9052100000000003</v>
      </c>
      <c r="K15">
        <f>(12/200)</f>
        <v>0.06</v>
      </c>
      <c r="L15">
        <f>(13/200)</f>
        <v>6.5000000000000002E-2</v>
      </c>
      <c r="M15">
        <f>(12/200)</f>
        <v>0.06</v>
      </c>
      <c r="N15">
        <f>(13/200)</f>
        <v>6.5000000000000002E-2</v>
      </c>
      <c r="P15">
        <f>(9/200)</f>
        <v>4.4999999999999998E-2</v>
      </c>
      <c r="Q15">
        <f>(9/200)</f>
        <v>4.4999999999999998E-2</v>
      </c>
      <c r="R15">
        <f>(9/200)</f>
        <v>4.4999999999999998E-2</v>
      </c>
      <c r="S15">
        <f>(9/200)</f>
        <v>4.4999999999999998E-2</v>
      </c>
      <c r="U15">
        <f>0.06+0.045</f>
        <v>0.105</v>
      </c>
      <c r="V15">
        <f>0.065+0.045</f>
        <v>0.11</v>
      </c>
      <c r="W15">
        <f>0.06+0.045</f>
        <v>0.105</v>
      </c>
      <c r="X15">
        <f>0.065+0.045</f>
        <v>0.11</v>
      </c>
      <c r="Z15">
        <f>SQRT((ABS($A$16-$A$15)^2+(ABS($B$16-$B$15)^2)))</f>
        <v>23.187444823039787</v>
      </c>
      <c r="AA15">
        <f>SQRT((ABS($C$16-$C$15)^2+(ABS($D$16-$D$15)^2)))</f>
        <v>21.973230511898997</v>
      </c>
      <c r="AB15">
        <f>SQRT((ABS($E$16-$E$15)^2+(ABS($F$16-$F$15)^2)))</f>
        <v>19.232764950543014</v>
      </c>
      <c r="AC15">
        <f>SQRT((ABS($G$16-$G$15)^2+(ABS($H$16-$H$15)^2)))</f>
        <v>24.240557145126129</v>
      </c>
      <c r="AJ15">
        <f>1/0.105</f>
        <v>9.5238095238095237</v>
      </c>
      <c r="AK15">
        <f>1/0.11</f>
        <v>9.0909090909090917</v>
      </c>
      <c r="AL15">
        <f>1/0.105</f>
        <v>9.5238095238095237</v>
      </c>
      <c r="AM15">
        <f>1/0.11</f>
        <v>9.0909090909090917</v>
      </c>
      <c r="AO15">
        <f t="shared" si="4"/>
        <v>220.83280783847417</v>
      </c>
      <c r="AP15">
        <f t="shared" si="5"/>
        <v>199.7566410172636</v>
      </c>
      <c r="AQ15">
        <f t="shared" si="6"/>
        <v>183.16919000517157</v>
      </c>
      <c r="AR15">
        <f t="shared" si="7"/>
        <v>220.36870131932844</v>
      </c>
      <c r="AV15">
        <f>((0.06/0.105)*100)</f>
        <v>57.142857142857139</v>
      </c>
      <c r="AW15">
        <f>((0.065/0.11)*100)</f>
        <v>59.090909090909093</v>
      </c>
      <c r="AX15">
        <f>((0.06/0.105)*100)</f>
        <v>57.142857142857139</v>
      </c>
      <c r="AY15">
        <f>((0.065/0.11)*100)</f>
        <v>59.090909090909093</v>
      </c>
      <c r="BA15">
        <f>((0.045/0.105)*100)</f>
        <v>42.857142857142854</v>
      </c>
      <c r="BB15">
        <f>((0.045/0.11)*100)</f>
        <v>40.909090909090907</v>
      </c>
      <c r="BC15">
        <f>((0.045/0.105)*100)</f>
        <v>42.857142857142854</v>
      </c>
      <c r="BD15">
        <f>((0.045/0.11)*100)</f>
        <v>40.909090909090907</v>
      </c>
      <c r="BF15">
        <f>ABS($B$15-$D$15)</f>
        <v>0.76499999999999968</v>
      </c>
      <c r="BG15">
        <f>ABS($F$15-$H$15)</f>
        <v>4.4472899999999989</v>
      </c>
      <c r="BL15">
        <f>SQRT((ABS($A$15-$E$16)^2+(ABS($B$15-$F$16)^2)))</f>
        <v>1.1143734878298261</v>
      </c>
      <c r="BM15">
        <f>SQRT((ABS($C$15-$G$15)^2+(ABS($D$15-$H$15)^2)))</f>
        <v>2.4660310628872808</v>
      </c>
      <c r="BO15">
        <f>SQRT((ABS($A$15-$G$15)^2+(ABS($B$15-$H$15)^2)))</f>
        <v>7.0996635418071063</v>
      </c>
      <c r="BP15">
        <f>SQRT((ABS($C$15-$E$16)^2+(ABS($D$15-$F$16)^2)))</f>
        <v>7.3779633908618605</v>
      </c>
      <c r="BR15">
        <f>DEGREES(ACOS((19.209874508027^2+22.5739843229808^2-5.44916029189324^2)/(2*19.209874508027*22.5739843229808)))</f>
        <v>11.815521723982018</v>
      </c>
      <c r="BS15">
        <f>DEGREES(ACOS((6.1596087498997^2+24.2405571451261^2-19.209874508027^2)/(2*6.1596087498997*24.2405571451261)))</f>
        <v>30.792702148039393</v>
      </c>
      <c r="BU15">
        <v>12</v>
      </c>
      <c r="BV15">
        <v>3</v>
      </c>
      <c r="BW15">
        <v>4</v>
      </c>
      <c r="BX15">
        <v>9</v>
      </c>
      <c r="BY15">
        <v>13</v>
      </c>
      <c r="BZ15">
        <v>4</v>
      </c>
      <c r="CA15">
        <v>11</v>
      </c>
      <c r="CB15">
        <v>4</v>
      </c>
      <c r="CC15">
        <v>12</v>
      </c>
      <c r="CD15">
        <v>3</v>
      </c>
      <c r="CE15">
        <v>11</v>
      </c>
      <c r="CF15">
        <v>5</v>
      </c>
      <c r="CG15">
        <v>13</v>
      </c>
      <c r="CH15">
        <v>9</v>
      </c>
      <c r="CI15">
        <v>4</v>
      </c>
      <c r="CJ15">
        <v>7</v>
      </c>
      <c r="CL15">
        <v>9</v>
      </c>
      <c r="CM15">
        <v>0</v>
      </c>
      <c r="CN15">
        <v>0</v>
      </c>
      <c r="CO15">
        <v>6</v>
      </c>
      <c r="CP15">
        <v>9</v>
      </c>
      <c r="CQ15">
        <v>0</v>
      </c>
      <c r="CR15">
        <v>8</v>
      </c>
      <c r="CS15">
        <v>1</v>
      </c>
      <c r="CT15">
        <v>9</v>
      </c>
      <c r="CU15">
        <v>0</v>
      </c>
      <c r="CV15">
        <v>8</v>
      </c>
      <c r="CW15">
        <v>2</v>
      </c>
      <c r="CX15">
        <v>9</v>
      </c>
      <c r="CY15">
        <v>6</v>
      </c>
      <c r="CZ15">
        <v>0</v>
      </c>
      <c r="DA15">
        <v>2</v>
      </c>
      <c r="DC15">
        <f>((3/12)*100)</f>
        <v>25</v>
      </c>
      <c r="DD15">
        <f>((4/12)*100)</f>
        <v>33.333333333333329</v>
      </c>
      <c r="DE15">
        <f>((9/12)*100)</f>
        <v>75</v>
      </c>
      <c r="DF15">
        <f>((4/13)*100)</f>
        <v>30.76923076923077</v>
      </c>
      <c r="DG15">
        <f>((11/13)*100)</f>
        <v>84.615384615384613</v>
      </c>
      <c r="DH15">
        <f>((4/13)*100)</f>
        <v>30.76923076923077</v>
      </c>
      <c r="DI15">
        <f>((3/12)*100)</f>
        <v>25</v>
      </c>
      <c r="DJ15">
        <f>((11/12)*100)</f>
        <v>91.666666666666657</v>
      </c>
      <c r="DK15">
        <f>((5/12)*100)</f>
        <v>41.666666666666671</v>
      </c>
      <c r="DL15">
        <f>((9/13)*100)</f>
        <v>69.230769230769226</v>
      </c>
      <c r="DM15">
        <f>((4/13)*100)</f>
        <v>30.76923076923077</v>
      </c>
      <c r="DN15">
        <f>((7/13)*100)</f>
        <v>53.846153846153847</v>
      </c>
      <c r="DP15">
        <f>((0/9)*100)</f>
        <v>0</v>
      </c>
      <c r="DQ15">
        <f>((0/9)*100)</f>
        <v>0</v>
      </c>
      <c r="DR15">
        <f>((6/9)*100)</f>
        <v>66.666666666666657</v>
      </c>
      <c r="DS15">
        <f>((0/9)*100)</f>
        <v>0</v>
      </c>
      <c r="DT15">
        <f>((8/9)*100)</f>
        <v>88.888888888888886</v>
      </c>
      <c r="DU15">
        <f>((1/9)*100)</f>
        <v>11.111111111111111</v>
      </c>
      <c r="DV15">
        <f>((0/9)*100)</f>
        <v>0</v>
      </c>
      <c r="DW15">
        <f>((8/9)*100)</f>
        <v>88.888888888888886</v>
      </c>
      <c r="DX15">
        <f>((2/9)*100)</f>
        <v>22.222222222222221</v>
      </c>
      <c r="DY15">
        <f>((6/9)*100)</f>
        <v>66.666666666666657</v>
      </c>
      <c r="DZ15">
        <f>((0/9)*100)</f>
        <v>0</v>
      </c>
      <c r="EA15">
        <f>((2/9)*100)</f>
        <v>22.222222222222221</v>
      </c>
    </row>
    <row r="16" spans="1:131" x14ac:dyDescent="0.25">
      <c r="A16">
        <v>109.46347400000002</v>
      </c>
      <c r="B16">
        <v>6.6284739999999998</v>
      </c>
      <c r="C16">
        <v>99.827738000000011</v>
      </c>
      <c r="D16">
        <v>5.8399470000000004</v>
      </c>
      <c r="E16">
        <v>85.244</v>
      </c>
      <c r="F16">
        <v>8.5751059999999999</v>
      </c>
      <c r="G16">
        <v>103.83747500000001</v>
      </c>
      <c r="H16">
        <v>3.7478950000000002</v>
      </c>
      <c r="K16">
        <f>(13/200)</f>
        <v>6.5000000000000002E-2</v>
      </c>
      <c r="L16">
        <f>(14/200)</f>
        <v>7.0000000000000007E-2</v>
      </c>
      <c r="M16">
        <f>(10/200)</f>
        <v>0.05</v>
      </c>
      <c r="N16">
        <f>(11/200)</f>
        <v>5.5E-2</v>
      </c>
      <c r="P16">
        <f>(7/200)</f>
        <v>3.5000000000000003E-2</v>
      </c>
      <c r="Q16">
        <f>(9/200)</f>
        <v>4.4999999999999998E-2</v>
      </c>
      <c r="R16">
        <f>(8/200)</f>
        <v>0.04</v>
      </c>
      <c r="S16">
        <f>(9/200)</f>
        <v>4.4999999999999998E-2</v>
      </c>
      <c r="U16">
        <f>0.065+0.035</f>
        <v>0.1</v>
      </c>
      <c r="V16">
        <f>0.07+0.045</f>
        <v>0.115</v>
      </c>
      <c r="W16">
        <f>0.05+0.04</f>
        <v>0.09</v>
      </c>
      <c r="X16">
        <f>0.055+0.045</f>
        <v>0.1</v>
      </c>
      <c r="Z16">
        <f>SQRT((ABS($A$17-$A$16)^2+(ABS($B$17-$B$16)^2)))</f>
        <v>24.678046677571288</v>
      </c>
      <c r="AA16">
        <f>SQRT((ABS($C$17-$C$16)^2+(ABS($D$17-$D$16)^2)))</f>
        <v>27.204368751895725</v>
      </c>
      <c r="AB16">
        <f>SQRT((ABS($E$17-$E$16)^2+(ABS($F$17-$F$16)^2)))</f>
        <v>22.573984322980834</v>
      </c>
      <c r="AC16">
        <f>SQRT((ABS($G$17-$G$16)^2+(ABS($H$17-$H$16)^2)))</f>
        <v>27.040002031360739</v>
      </c>
      <c r="AJ16">
        <f>1/0.1</f>
        <v>10</v>
      </c>
      <c r="AK16">
        <f>1/0.115</f>
        <v>8.695652173913043</v>
      </c>
      <c r="AL16">
        <f>1/0.09</f>
        <v>11.111111111111111</v>
      </c>
      <c r="AM16">
        <f>1/0.1</f>
        <v>10</v>
      </c>
      <c r="AO16">
        <f t="shared" si="4"/>
        <v>246.78046677571288</v>
      </c>
      <c r="AP16">
        <f t="shared" si="5"/>
        <v>236.55972827735411</v>
      </c>
      <c r="AQ16">
        <f t="shared" si="6"/>
        <v>250.82204803312038</v>
      </c>
      <c r="AR16">
        <f t="shared" si="7"/>
        <v>270.4000203136074</v>
      </c>
      <c r="AV16">
        <f>((0.065/0.1)*100)</f>
        <v>65</v>
      </c>
      <c r="AW16">
        <f>((0.07/0.115)*100)</f>
        <v>60.869565217391312</v>
      </c>
      <c r="AX16">
        <f>((0.05/0.09)*100)</f>
        <v>55.555555555555557</v>
      </c>
      <c r="AY16">
        <f>((0.055/0.1)*100)</f>
        <v>54.999999999999993</v>
      </c>
      <c r="BA16">
        <f>((0.035/0.1)*100)</f>
        <v>35</v>
      </c>
      <c r="BB16">
        <f>((0.045/0.115)*100)</f>
        <v>39.130434782608688</v>
      </c>
      <c r="BC16">
        <f>((0.04/0.09)*100)</f>
        <v>44.44444444444445</v>
      </c>
      <c r="BD16">
        <f>((0.045/0.1)*100)</f>
        <v>44.999999999999993</v>
      </c>
      <c r="BF16">
        <f>ABS($B$16-$D$16)</f>
        <v>0.78852699999999931</v>
      </c>
      <c r="BG16">
        <f>ABS($F$16-$H$16)</f>
        <v>4.8272110000000001</v>
      </c>
      <c r="BL16">
        <f>SQRT((ABS($A$16-$E$17)^2+(ABS($B$16-$F$17)^2)))</f>
        <v>1.8833247096016201</v>
      </c>
      <c r="BM16">
        <f>SQRT((ABS($C$16-$G$16)^2+(ABS($D$16-$H$16)^2)))</f>
        <v>4.5226842007676158</v>
      </c>
      <c r="BO16">
        <f>SQRT((ABS($A$16-$G$16)^2+(ABS($B$16-$H$16)^2)))</f>
        <v>6.3205696043348878</v>
      </c>
      <c r="BP16">
        <f>SQRT((ABS($C$16-$E$17)^2+(ABS($D$16-$F$17)^2)))</f>
        <v>8.1349610771012912</v>
      </c>
      <c r="BR16">
        <f>DEGREES(ACOS((23.6646674978022^2+24.8528460255521^2-3.76257864819873^2)/(2*23.6646674978022*24.8528460255521)))</f>
        <v>8.4421122976092491</v>
      </c>
      <c r="BS16">
        <f>DEGREES(ACOS((3.76257864819873^2+29.9133372176335^2-28.0701770633592^2)/(2*3.76257864819873*29.9133372176335)))</f>
        <v>57.475134731221949</v>
      </c>
      <c r="BU16">
        <v>13</v>
      </c>
      <c r="BV16">
        <v>7</v>
      </c>
      <c r="BW16">
        <v>4</v>
      </c>
      <c r="BX16">
        <v>7</v>
      </c>
      <c r="BY16">
        <v>14</v>
      </c>
      <c r="BZ16">
        <v>7</v>
      </c>
      <c r="CA16">
        <v>7</v>
      </c>
      <c r="CB16">
        <v>5</v>
      </c>
      <c r="CC16">
        <v>10</v>
      </c>
      <c r="CD16">
        <v>3</v>
      </c>
      <c r="CE16">
        <v>7</v>
      </c>
      <c r="CF16">
        <v>7</v>
      </c>
      <c r="CG16">
        <v>11</v>
      </c>
      <c r="CH16">
        <v>7</v>
      </c>
      <c r="CI16">
        <v>3</v>
      </c>
      <c r="CJ16">
        <v>8</v>
      </c>
      <c r="CL16">
        <v>7</v>
      </c>
      <c r="CM16">
        <v>0</v>
      </c>
      <c r="CN16">
        <v>0</v>
      </c>
      <c r="CO16">
        <v>3</v>
      </c>
      <c r="CP16">
        <v>9</v>
      </c>
      <c r="CQ16">
        <v>0</v>
      </c>
      <c r="CR16">
        <v>6</v>
      </c>
      <c r="CS16">
        <v>0</v>
      </c>
      <c r="CT16">
        <v>8</v>
      </c>
      <c r="CU16">
        <v>0</v>
      </c>
      <c r="CV16">
        <v>6</v>
      </c>
      <c r="CW16">
        <v>2</v>
      </c>
      <c r="CX16">
        <v>9</v>
      </c>
      <c r="CY16">
        <v>3</v>
      </c>
      <c r="CZ16">
        <v>0</v>
      </c>
      <c r="DA16">
        <v>6</v>
      </c>
      <c r="DC16">
        <f>((7/13)*100)</f>
        <v>53.846153846153847</v>
      </c>
      <c r="DD16">
        <f>((4/13)*100)</f>
        <v>30.76923076923077</v>
      </c>
      <c r="DE16">
        <f>((7/13)*100)</f>
        <v>53.846153846153847</v>
      </c>
      <c r="DF16">
        <f>((7/14)*100)</f>
        <v>50</v>
      </c>
      <c r="DG16">
        <f>((7/14)*100)</f>
        <v>50</v>
      </c>
      <c r="DH16">
        <f>((5/14)*100)</f>
        <v>35.714285714285715</v>
      </c>
      <c r="DI16">
        <f>((3/10)*100)</f>
        <v>30</v>
      </c>
      <c r="DJ16">
        <f>((7/10)*100)</f>
        <v>70</v>
      </c>
      <c r="DK16">
        <f>((7/10)*100)</f>
        <v>70</v>
      </c>
      <c r="DL16">
        <f>((7/11)*100)</f>
        <v>63.636363636363633</v>
      </c>
      <c r="DM16">
        <f>((3/11)*100)</f>
        <v>27.27272727272727</v>
      </c>
      <c r="DN16">
        <f>((8/11)*100)</f>
        <v>72.727272727272734</v>
      </c>
      <c r="DP16">
        <f>((0/7)*100)</f>
        <v>0</v>
      </c>
      <c r="DQ16">
        <f>((0/7)*100)</f>
        <v>0</v>
      </c>
      <c r="DR16">
        <f>((3/7)*100)</f>
        <v>42.857142857142854</v>
      </c>
      <c r="DS16">
        <f>((0/9)*100)</f>
        <v>0</v>
      </c>
      <c r="DT16">
        <f>((6/9)*100)</f>
        <v>66.666666666666657</v>
      </c>
      <c r="DU16">
        <f>((0/9)*100)</f>
        <v>0</v>
      </c>
      <c r="DV16">
        <f>((0/8)*100)</f>
        <v>0</v>
      </c>
      <c r="DW16">
        <f>((6/8)*100)</f>
        <v>75</v>
      </c>
      <c r="DX16">
        <f>((2/8)*100)</f>
        <v>25</v>
      </c>
      <c r="DY16">
        <f>((3/9)*100)</f>
        <v>33.333333333333329</v>
      </c>
      <c r="DZ16">
        <f>((0/9)*100)</f>
        <v>0</v>
      </c>
      <c r="EA16">
        <f>((6/9)*100)</f>
        <v>66.666666666666657</v>
      </c>
    </row>
    <row r="17" spans="1:131" x14ac:dyDescent="0.25">
      <c r="A17">
        <v>134.10784200000001</v>
      </c>
      <c r="B17">
        <v>5.3396319999999999</v>
      </c>
      <c r="C17">
        <v>126.95310600000002</v>
      </c>
      <c r="D17">
        <v>3.768211</v>
      </c>
      <c r="E17">
        <v>107.79221000000001</v>
      </c>
      <c r="F17">
        <v>7.4966840000000001</v>
      </c>
      <c r="G17">
        <v>130.82504700000001</v>
      </c>
      <c r="H17">
        <v>2.0648420000000001</v>
      </c>
      <c r="K17">
        <f>(10/200)</f>
        <v>0.05</v>
      </c>
      <c r="L17">
        <f>(12/200)</f>
        <v>0.06</v>
      </c>
      <c r="M17">
        <f>(11/200)</f>
        <v>5.5E-2</v>
      </c>
      <c r="N17">
        <f>(11/200)</f>
        <v>5.5E-2</v>
      </c>
      <c r="P17">
        <f>(7/200)</f>
        <v>3.5000000000000003E-2</v>
      </c>
      <c r="Q17">
        <f>(8/200)</f>
        <v>0.04</v>
      </c>
      <c r="R17">
        <f>(9/200)</f>
        <v>4.4999999999999998E-2</v>
      </c>
      <c r="S17">
        <f>(9/200)</f>
        <v>4.4999999999999998E-2</v>
      </c>
      <c r="U17">
        <f>0.05+0.035</f>
        <v>8.5000000000000006E-2</v>
      </c>
      <c r="V17">
        <f>0.06+0.04</f>
        <v>0.1</v>
      </c>
      <c r="W17">
        <f>0.055+0.045</f>
        <v>0.1</v>
      </c>
      <c r="X17">
        <f>0.055+0.045</f>
        <v>0.1</v>
      </c>
      <c r="Z17">
        <f>SQRT((ABS($A$18-$A$17)^2+(ABS($B$18-$B$17)^2)))</f>
        <v>27.44337729261099</v>
      </c>
      <c r="AA17">
        <f>SQRT((ABS($C$18-$C$17)^2+(ABS($D$18-$D$17)^2)))</f>
        <v>31.340423141890081</v>
      </c>
      <c r="AB17">
        <f>SQRT((ABS($E$18-$E$17)^2+(ABS($F$18-$F$17)^2)))</f>
        <v>24.852846025552076</v>
      </c>
      <c r="AC17">
        <f>SQRT((ABS($G$18-$G$17)^2+(ABS($H$18-$H$17)^2)))</f>
        <v>29.913337217633501</v>
      </c>
      <c r="AJ17">
        <f>1/0.085</f>
        <v>11.76470588235294</v>
      </c>
      <c r="AK17">
        <f>1/0.1</f>
        <v>10</v>
      </c>
      <c r="AL17">
        <f>1/0.1</f>
        <v>10</v>
      </c>
      <c r="AM17">
        <f>1/0.1</f>
        <v>10</v>
      </c>
      <c r="AO17">
        <f t="shared" si="4"/>
        <v>322.86326226601165</v>
      </c>
      <c r="AP17">
        <f t="shared" si="5"/>
        <v>313.40423141890079</v>
      </c>
      <c r="AQ17">
        <f t="shared" si="6"/>
        <v>248.52846025552074</v>
      </c>
      <c r="AR17">
        <f t="shared" si="7"/>
        <v>299.133372176335</v>
      </c>
      <c r="AV17">
        <f>((0.05/0.085)*100)</f>
        <v>58.82352941176471</v>
      </c>
      <c r="AW17">
        <f>((0.06/0.1)*100)</f>
        <v>60</v>
      </c>
      <c r="AX17">
        <f>((0.055/0.1)*100)</f>
        <v>54.999999999999993</v>
      </c>
      <c r="AY17">
        <f>((0.055/0.1)*100)</f>
        <v>54.999999999999993</v>
      </c>
      <c r="BA17">
        <f>((0.035/0.085)*100)</f>
        <v>41.176470588235297</v>
      </c>
      <c r="BB17">
        <f>((0.04/0.1)*100)</f>
        <v>40</v>
      </c>
      <c r="BC17">
        <f>((0.045/0.1)*100)</f>
        <v>44.999999999999993</v>
      </c>
      <c r="BD17">
        <f>((0.045/0.1)*100)</f>
        <v>44.999999999999993</v>
      </c>
      <c r="BF17">
        <f>ABS($B$17-$D$17)</f>
        <v>1.571421</v>
      </c>
      <c r="BG17">
        <f>ABS($F$17-$H$17)</f>
        <v>5.4318419999999996</v>
      </c>
      <c r="BL17">
        <f>SQRT((ABS($A$17-$E$18)^2+(ABS($B$17-$F$18)^2)))</f>
        <v>1.552333585018375</v>
      </c>
      <c r="BM17">
        <f>SQRT((ABS($C$17-$G$17)^2+(ABS($D$17-$H$17)^2)))</f>
        <v>4.2300582806436537</v>
      </c>
      <c r="BO17">
        <f>SQRT((ABS($A$17-$G$17)^2+(ABS($B$17-$H$17)^2)))</f>
        <v>4.6369162765921228</v>
      </c>
      <c r="BP17">
        <f>SQRT((ABS($C$17-$E$18)^2+(ABS($D$17-$F$18)^2)))</f>
        <v>5.8379802170446613</v>
      </c>
      <c r="BR17">
        <f>DEGREES(ACOS((28.0701770633592^2+27.9660277679882^2-3.26356981670026^2)/(2*28.0701770633592*27.9660277679882)))</f>
        <v>6.6742410111581805</v>
      </c>
      <c r="BS17">
        <f>DEGREES(ACOS((3.26356981670026^2+23.775012324974^2-24.1940894060256^2)/(2*3.26356981670026*23.775012324974)))</f>
        <v>93.491928103040934</v>
      </c>
      <c r="BU17">
        <v>10</v>
      </c>
      <c r="BV17">
        <v>7</v>
      </c>
      <c r="BW17">
        <v>3</v>
      </c>
      <c r="BX17">
        <v>4</v>
      </c>
      <c r="BY17">
        <v>12</v>
      </c>
      <c r="BZ17">
        <v>7</v>
      </c>
      <c r="CA17">
        <v>5</v>
      </c>
      <c r="CB17">
        <v>3</v>
      </c>
      <c r="CC17">
        <v>11</v>
      </c>
      <c r="CD17">
        <v>4</v>
      </c>
      <c r="CE17">
        <v>5</v>
      </c>
      <c r="CF17">
        <v>8</v>
      </c>
      <c r="CG17">
        <v>11</v>
      </c>
      <c r="CH17">
        <v>4</v>
      </c>
      <c r="CI17">
        <v>3</v>
      </c>
      <c r="CJ17">
        <v>10</v>
      </c>
      <c r="CL17">
        <v>7</v>
      </c>
      <c r="CM17">
        <v>2</v>
      </c>
      <c r="CN17">
        <v>0</v>
      </c>
      <c r="CO17">
        <v>3</v>
      </c>
      <c r="CP17">
        <v>8</v>
      </c>
      <c r="CQ17">
        <v>2</v>
      </c>
      <c r="CR17">
        <v>2</v>
      </c>
      <c r="CS17">
        <v>0</v>
      </c>
      <c r="CT17">
        <v>9</v>
      </c>
      <c r="CU17">
        <v>0</v>
      </c>
      <c r="CV17">
        <v>2</v>
      </c>
      <c r="CW17">
        <v>6</v>
      </c>
      <c r="CX17">
        <v>9</v>
      </c>
      <c r="CY17">
        <v>3</v>
      </c>
      <c r="CZ17">
        <v>0</v>
      </c>
      <c r="DA17">
        <v>6</v>
      </c>
      <c r="DC17">
        <f>((7/10)*100)</f>
        <v>70</v>
      </c>
      <c r="DD17">
        <f>((3/10)*100)</f>
        <v>30</v>
      </c>
      <c r="DE17">
        <f>((4/10)*100)</f>
        <v>40</v>
      </c>
      <c r="DF17">
        <f>((7/12)*100)</f>
        <v>58.333333333333336</v>
      </c>
      <c r="DG17">
        <f>((5/12)*100)</f>
        <v>41.666666666666671</v>
      </c>
      <c r="DH17">
        <f>((3/12)*100)</f>
        <v>25</v>
      </c>
      <c r="DI17">
        <f>((4/11)*100)</f>
        <v>36.363636363636367</v>
      </c>
      <c r="DJ17">
        <f>((5/11)*100)</f>
        <v>45.454545454545453</v>
      </c>
      <c r="DK17">
        <f>((8/11)*100)</f>
        <v>72.727272727272734</v>
      </c>
      <c r="DL17">
        <f>((4/11)*100)</f>
        <v>36.363636363636367</v>
      </c>
      <c r="DM17">
        <f>((3/11)*100)</f>
        <v>27.27272727272727</v>
      </c>
      <c r="DN17">
        <f>((10/11)*100)</f>
        <v>90.909090909090907</v>
      </c>
      <c r="DP17">
        <f>((2/7)*100)</f>
        <v>28.571428571428569</v>
      </c>
      <c r="DQ17">
        <f>((0/7)*100)</f>
        <v>0</v>
      </c>
      <c r="DR17">
        <f>((3/7)*100)</f>
        <v>42.857142857142854</v>
      </c>
      <c r="DS17">
        <f>((2/8)*100)</f>
        <v>25</v>
      </c>
      <c r="DT17">
        <f>((2/8)*100)</f>
        <v>25</v>
      </c>
      <c r="DU17">
        <f>((0/8)*100)</f>
        <v>0</v>
      </c>
      <c r="DV17">
        <f>((0/9)*100)</f>
        <v>0</v>
      </c>
      <c r="DW17">
        <f>((2/9)*100)</f>
        <v>22.222222222222221</v>
      </c>
      <c r="DX17">
        <f>((6/9)*100)</f>
        <v>66.666666666666657</v>
      </c>
      <c r="DY17">
        <f>((3/9)*100)</f>
        <v>33.333333333333329</v>
      </c>
      <c r="DZ17">
        <f>((0/9)*100)</f>
        <v>0</v>
      </c>
      <c r="EA17">
        <f>((6/9)*100)</f>
        <v>66.666666666666657</v>
      </c>
    </row>
    <row r="18" spans="1:131" x14ac:dyDescent="0.25">
      <c r="A18">
        <v>161.42904799999999</v>
      </c>
      <c r="B18">
        <v>7.9262629999999996</v>
      </c>
      <c r="C18">
        <v>158.22857400000001</v>
      </c>
      <c r="D18">
        <v>5.7849469999999998</v>
      </c>
      <c r="E18">
        <v>132.556892</v>
      </c>
      <c r="F18">
        <v>5.4051580000000001</v>
      </c>
      <c r="G18">
        <v>160.61904800000002</v>
      </c>
      <c r="H18">
        <v>4.7341579999999999</v>
      </c>
      <c r="K18">
        <f>(12/200)</f>
        <v>0.06</v>
      </c>
      <c r="L18">
        <f>(10/200)</f>
        <v>0.05</v>
      </c>
      <c r="M18">
        <f>(11/200)</f>
        <v>5.5E-2</v>
      </c>
      <c r="N18">
        <f>(12/200)</f>
        <v>0.06</v>
      </c>
      <c r="P18">
        <f>(8/200)</f>
        <v>0.04</v>
      </c>
      <c r="Q18">
        <f>(8/200)</f>
        <v>0.04</v>
      </c>
      <c r="R18">
        <f>(7/200)</f>
        <v>3.5000000000000003E-2</v>
      </c>
      <c r="S18">
        <f>(8/200)</f>
        <v>0.04</v>
      </c>
      <c r="U18">
        <f>0.06+0.04</f>
        <v>0.1</v>
      </c>
      <c r="V18">
        <f>0.05+0.04</f>
        <v>0.09</v>
      </c>
      <c r="W18">
        <f>0.055+0.035</f>
        <v>0.09</v>
      </c>
      <c r="X18">
        <f>0.06+0.04</f>
        <v>0.1</v>
      </c>
      <c r="Z18">
        <f>SQRT((ABS($A$19-$A$18)^2+(ABS($B$19-$B$18)^2)))</f>
        <v>23.508037161658507</v>
      </c>
      <c r="AA18">
        <f>SQRT((ABS($C$19-$C$18)^2+(ABS($D$19-$D$18)^2)))</f>
        <v>20.852192098958216</v>
      </c>
      <c r="AB18">
        <f>SQRT((ABS($E$19-$E$18)^2+(ABS($F$19-$F$18)^2)))</f>
        <v>27.966027767988159</v>
      </c>
      <c r="AC18">
        <f>SQRT((ABS($G$19-$G$18)^2+(ABS($H$19-$H$18)^2)))</f>
        <v>23.775012324973968</v>
      </c>
      <c r="AJ18">
        <f>1/0.1</f>
        <v>10</v>
      </c>
      <c r="AK18">
        <f>1/0.09</f>
        <v>11.111111111111111</v>
      </c>
      <c r="AL18">
        <f>1/0.09</f>
        <v>11.111111111111111</v>
      </c>
      <c r="AM18">
        <f>1/0.1</f>
        <v>10</v>
      </c>
      <c r="AO18">
        <f t="shared" si="4"/>
        <v>235.08037161658507</v>
      </c>
      <c r="AP18">
        <f t="shared" si="5"/>
        <v>231.69102332175797</v>
      </c>
      <c r="AQ18">
        <f t="shared" si="6"/>
        <v>310.73364186653509</v>
      </c>
      <c r="AR18">
        <f t="shared" si="7"/>
        <v>237.75012324973966</v>
      </c>
      <c r="AV18">
        <f>((0.06/0.1)*100)</f>
        <v>60</v>
      </c>
      <c r="AW18">
        <f>((0.05/0.09)*100)</f>
        <v>55.555555555555557</v>
      </c>
      <c r="AX18">
        <f>((0.055/0.09)*100)</f>
        <v>61.111111111111114</v>
      </c>
      <c r="AY18">
        <f>((0.06/0.1)*100)</f>
        <v>60</v>
      </c>
      <c r="BA18">
        <f>((0.04/0.1)*100)</f>
        <v>40</v>
      </c>
      <c r="BB18">
        <f>((0.04/0.09)*100)</f>
        <v>44.44444444444445</v>
      </c>
      <c r="BC18">
        <f>((0.035/0.09)*100)</f>
        <v>38.888888888888893</v>
      </c>
      <c r="BD18">
        <f>((0.04/0.1)*100)</f>
        <v>40</v>
      </c>
      <c r="BF18">
        <f>ABS($B$18-$D$18)</f>
        <v>2.1413159999999998</v>
      </c>
      <c r="BG18">
        <f>ABS($F$18-$H$18)</f>
        <v>0.67100000000000026</v>
      </c>
      <c r="BL18">
        <f>SQRT((ABS($A$18-$E$19)^2+(ABS($B$18-$F$19)^2)))</f>
        <v>1.027908092726187</v>
      </c>
      <c r="BM18">
        <f>SQRT((ABS($C$18-$G$18)^2+(ABS($D$18-$H$18)^2)))</f>
        <v>2.6112302593216583</v>
      </c>
      <c r="BO18">
        <f>SQRT((ABS($A$18-$G$18)^2+(ABS($B$18-$H$18)^2)))</f>
        <v>3.293271068561614</v>
      </c>
      <c r="BP18">
        <f>SQRT((ABS($C$18-$E$19)^2+(ABS($D$18-$F$19)^2)))</f>
        <v>3.0973554358232711</v>
      </c>
      <c r="BR18">
        <f>DEGREES(ACOS((24.1940894060256^2+24.3340776278831^2-3.76933207409973^2)/(2*24.1940894060256*24.3340776278831)))</f>
        <v>8.9035313286702635</v>
      </c>
      <c r="BS18">
        <f>DEGREES(ACOS((3.76933207409973^2+23.6624295723302^2-23.5426626633046^2)/(2*3.76933207409973*23.6624295723302)))</f>
        <v>83.607337596440388</v>
      </c>
      <c r="BU18">
        <v>12</v>
      </c>
      <c r="BV18">
        <v>7</v>
      </c>
      <c r="BW18">
        <v>4</v>
      </c>
      <c r="BX18">
        <v>5</v>
      </c>
      <c r="BY18">
        <v>10</v>
      </c>
      <c r="BZ18">
        <v>7</v>
      </c>
      <c r="CA18">
        <v>3</v>
      </c>
      <c r="CB18">
        <v>2</v>
      </c>
      <c r="CC18">
        <v>11</v>
      </c>
      <c r="CD18">
        <v>3</v>
      </c>
      <c r="CE18">
        <v>3</v>
      </c>
      <c r="CF18">
        <v>10</v>
      </c>
      <c r="CG18">
        <v>12</v>
      </c>
      <c r="CH18">
        <v>5</v>
      </c>
      <c r="CI18">
        <v>4</v>
      </c>
      <c r="CJ18">
        <v>11</v>
      </c>
      <c r="CL18">
        <v>8</v>
      </c>
      <c r="CM18">
        <v>5</v>
      </c>
      <c r="CN18">
        <v>0</v>
      </c>
      <c r="CO18">
        <v>1</v>
      </c>
      <c r="CP18">
        <v>8</v>
      </c>
      <c r="CQ18">
        <v>5</v>
      </c>
      <c r="CR18">
        <v>0</v>
      </c>
      <c r="CS18">
        <v>0</v>
      </c>
      <c r="CT18">
        <v>7</v>
      </c>
      <c r="CU18">
        <v>0</v>
      </c>
      <c r="CV18">
        <v>0</v>
      </c>
      <c r="CW18">
        <v>6</v>
      </c>
      <c r="CX18">
        <v>8</v>
      </c>
      <c r="CY18">
        <v>1</v>
      </c>
      <c r="CZ18">
        <v>0</v>
      </c>
      <c r="DA18">
        <v>7</v>
      </c>
      <c r="DC18">
        <f>((7/12)*100)</f>
        <v>58.333333333333336</v>
      </c>
      <c r="DD18">
        <f>((4/12)*100)</f>
        <v>33.333333333333329</v>
      </c>
      <c r="DE18">
        <f>((5/12)*100)</f>
        <v>41.666666666666671</v>
      </c>
      <c r="DF18">
        <f>((7/10)*100)</f>
        <v>70</v>
      </c>
      <c r="DG18">
        <f>((3/10)*100)</f>
        <v>30</v>
      </c>
      <c r="DH18">
        <f>((2/10)*100)</f>
        <v>20</v>
      </c>
      <c r="DI18">
        <f>((3/11)*100)</f>
        <v>27.27272727272727</v>
      </c>
      <c r="DJ18">
        <f>((3/11)*100)</f>
        <v>27.27272727272727</v>
      </c>
      <c r="DK18">
        <f>((10/11)*100)</f>
        <v>90.909090909090907</v>
      </c>
      <c r="DL18">
        <f>((5/12)*100)</f>
        <v>41.666666666666671</v>
      </c>
      <c r="DM18">
        <f>((4/12)*100)</f>
        <v>33.333333333333329</v>
      </c>
      <c r="DN18">
        <f>((11/12)*100)</f>
        <v>91.666666666666657</v>
      </c>
      <c r="DP18">
        <f>((5/8)*100)</f>
        <v>62.5</v>
      </c>
      <c r="DQ18">
        <f>((0/8)*100)</f>
        <v>0</v>
      </c>
      <c r="DR18">
        <f>((1/8)*100)</f>
        <v>12.5</v>
      </c>
      <c r="DS18">
        <f>((5/8)*100)</f>
        <v>62.5</v>
      </c>
      <c r="DT18">
        <f>((0/8)*100)</f>
        <v>0</v>
      </c>
      <c r="DU18">
        <f>((0/8)*100)</f>
        <v>0</v>
      </c>
      <c r="DV18">
        <f>((0/7)*100)</f>
        <v>0</v>
      </c>
      <c r="DW18">
        <f>((0/7)*100)</f>
        <v>0</v>
      </c>
      <c r="DX18">
        <f>((6/7)*100)</f>
        <v>85.714285714285708</v>
      </c>
      <c r="DY18">
        <f>((1/8)*100)</f>
        <v>12.5</v>
      </c>
      <c r="DZ18">
        <f>((0/8)*100)</f>
        <v>0</v>
      </c>
      <c r="EA18">
        <f>((7/8)*100)</f>
        <v>87.5</v>
      </c>
    </row>
    <row r="19" spans="1:131" x14ac:dyDescent="0.25">
      <c r="A19">
        <v>184.917574</v>
      </c>
      <c r="B19">
        <v>8.8838419999999996</v>
      </c>
      <c r="C19">
        <v>179.05225799999999</v>
      </c>
      <c r="D19">
        <v>6.8749469999999997</v>
      </c>
      <c r="E19">
        <v>160.403154</v>
      </c>
      <c r="F19">
        <v>7.9905790000000003</v>
      </c>
      <c r="G19">
        <v>184.393732</v>
      </c>
      <c r="H19">
        <v>4.8591049999999996</v>
      </c>
      <c r="K19">
        <f>(12/200)</f>
        <v>0.06</v>
      </c>
      <c r="L19">
        <f>(12/200)</f>
        <v>0.06</v>
      </c>
      <c r="M19">
        <f>(12/200)</f>
        <v>0.06</v>
      </c>
      <c r="N19">
        <f>(11/200)</f>
        <v>5.5E-2</v>
      </c>
      <c r="P19">
        <f>(8/200)</f>
        <v>0.04</v>
      </c>
      <c r="Q19">
        <f>(8/200)</f>
        <v>0.04</v>
      </c>
      <c r="R19">
        <f>(8/200)</f>
        <v>0.04</v>
      </c>
      <c r="S19">
        <f>(9/200)</f>
        <v>4.4999999999999998E-2</v>
      </c>
      <c r="U19">
        <f>0.06+0.04</f>
        <v>0.1</v>
      </c>
      <c r="V19">
        <f>0.06+0.04</f>
        <v>0.1</v>
      </c>
      <c r="W19">
        <f>0.06+0.04</f>
        <v>0.1</v>
      </c>
      <c r="X19">
        <f>0.055+0.045</f>
        <v>0.1</v>
      </c>
      <c r="Z19">
        <f>SQRT((ABS($A$20-$A$19)^2+(ABS($B$20-$B$19)^2)))</f>
        <v>25.009932386993629</v>
      </c>
      <c r="AA19">
        <f>SQRT((ABS($C$20-$C$19)^2+(ABS($D$20-$D$19)^2)))</f>
        <v>25.533372305523027</v>
      </c>
      <c r="AB19">
        <f>SQRT((ABS($E$20-$E$19)^2+(ABS($F$20-$F$19)^2)))</f>
        <v>24.334077627883119</v>
      </c>
      <c r="AC19">
        <f>SQRT((ABS($G$20-$G$19)^2+(ABS($H$20-$H$19)^2)))</f>
        <v>23.662429572330232</v>
      </c>
      <c r="AJ19">
        <f>1/0.1</f>
        <v>10</v>
      </c>
      <c r="AK19">
        <f>1/0.1</f>
        <v>10</v>
      </c>
      <c r="AL19">
        <f>1/0.1</f>
        <v>10</v>
      </c>
      <c r="AM19">
        <f>1/0.1</f>
        <v>10</v>
      </c>
      <c r="AO19">
        <f t="shared" si="4"/>
        <v>250.09932386993628</v>
      </c>
      <c r="AP19">
        <f t="shared" si="5"/>
        <v>255.33372305523025</v>
      </c>
      <c r="AQ19">
        <f t="shared" si="6"/>
        <v>243.34077627883119</v>
      </c>
      <c r="AR19">
        <f t="shared" si="7"/>
        <v>236.62429572330231</v>
      </c>
      <c r="AV19">
        <f>((0.06/0.1)*100)</f>
        <v>60</v>
      </c>
      <c r="AW19">
        <f>((0.06/0.1)*100)</f>
        <v>60</v>
      </c>
      <c r="AX19">
        <f>((0.06/0.1)*100)</f>
        <v>60</v>
      </c>
      <c r="AY19">
        <f>((0.055/0.1)*100)</f>
        <v>54.999999999999993</v>
      </c>
      <c r="BA19">
        <f>((0.04/0.1)*100)</f>
        <v>40</v>
      </c>
      <c r="BB19">
        <f>((0.04/0.1)*100)</f>
        <v>40</v>
      </c>
      <c r="BC19">
        <f>((0.04/0.1)*100)</f>
        <v>40</v>
      </c>
      <c r="BD19">
        <f>((0.045/0.1)*100)</f>
        <v>44.999999999999993</v>
      </c>
      <c r="BF19">
        <f>ABS($B$19-$D$19)</f>
        <v>2.0088949999999999</v>
      </c>
      <c r="BG19">
        <f>ABS($F$19-$H$19)</f>
        <v>3.1314740000000008</v>
      </c>
      <c r="BL19">
        <f>SQRT((ABS($A$19-$E$20)^2+(ABS($B$19-$F$20)^2)))</f>
        <v>0.32948713370933702</v>
      </c>
      <c r="BM19">
        <f>SQRT((ABS($C$19-$G$19)^2+(ABS($D$19-$H$19)^2)))</f>
        <v>5.7091998968016577</v>
      </c>
      <c r="BO19">
        <f>SQRT((ABS($A$19-$G$19)^2+(ABS($B$19-$H$19)^2)))</f>
        <v>4.0586843139289606</v>
      </c>
      <c r="BP19">
        <f>SQRT((ABS($C$19-$E$20)^2+(ABS($D$19-$F$20)^2)))</f>
        <v>5.9372388472866104</v>
      </c>
      <c r="BR19">
        <f>DEGREES(ACOS((23.5426626633046^2+24.0836221929454^2-3.80508279091388^2)/(2*23.5426626633046*24.0836221929454)))</f>
        <v>9.0723120555112793</v>
      </c>
      <c r="BS19">
        <f>DEGREES(ACOS((3.80508279091388^2+20.0777310284425^2-19.8920920785906^2)/(2*3.80508279091388*20.0777310284425)))</f>
        <v>81.759974091954618</v>
      </c>
      <c r="BU19">
        <v>12</v>
      </c>
      <c r="BV19">
        <v>7</v>
      </c>
      <c r="BW19">
        <v>4</v>
      </c>
      <c r="BX19">
        <v>4</v>
      </c>
      <c r="BY19">
        <v>12</v>
      </c>
      <c r="BZ19">
        <v>7</v>
      </c>
      <c r="CA19">
        <v>5</v>
      </c>
      <c r="CB19">
        <v>4</v>
      </c>
      <c r="CC19">
        <v>12</v>
      </c>
      <c r="CD19">
        <v>4</v>
      </c>
      <c r="CE19">
        <v>5</v>
      </c>
      <c r="CF19">
        <v>11</v>
      </c>
      <c r="CG19">
        <v>11</v>
      </c>
      <c r="CH19">
        <v>4</v>
      </c>
      <c r="CI19">
        <v>4</v>
      </c>
      <c r="CJ19">
        <v>11</v>
      </c>
      <c r="CL19">
        <v>8</v>
      </c>
      <c r="CM19">
        <v>3</v>
      </c>
      <c r="CN19">
        <v>0</v>
      </c>
      <c r="CO19">
        <v>1</v>
      </c>
      <c r="CP19">
        <v>8</v>
      </c>
      <c r="CQ19">
        <v>3</v>
      </c>
      <c r="CR19">
        <v>1</v>
      </c>
      <c r="CS19">
        <v>0</v>
      </c>
      <c r="CT19">
        <v>8</v>
      </c>
      <c r="CU19">
        <v>0</v>
      </c>
      <c r="CV19">
        <v>1</v>
      </c>
      <c r="CW19">
        <v>7</v>
      </c>
      <c r="CX19">
        <v>9</v>
      </c>
      <c r="CY19">
        <v>1</v>
      </c>
      <c r="CZ19">
        <v>1</v>
      </c>
      <c r="DA19">
        <v>8</v>
      </c>
      <c r="DC19">
        <f>((7/12)*100)</f>
        <v>58.333333333333336</v>
      </c>
      <c r="DD19">
        <f>((4/12)*100)</f>
        <v>33.333333333333329</v>
      </c>
      <c r="DE19">
        <f>((4/12)*100)</f>
        <v>33.333333333333329</v>
      </c>
      <c r="DF19">
        <f>((7/12)*100)</f>
        <v>58.333333333333336</v>
      </c>
      <c r="DG19">
        <f>((5/12)*100)</f>
        <v>41.666666666666671</v>
      </c>
      <c r="DH19">
        <f>((4/12)*100)</f>
        <v>33.333333333333329</v>
      </c>
      <c r="DI19">
        <f>((4/12)*100)</f>
        <v>33.333333333333329</v>
      </c>
      <c r="DJ19">
        <f>((5/12)*100)</f>
        <v>41.666666666666671</v>
      </c>
      <c r="DK19">
        <f>((11/12)*100)</f>
        <v>91.666666666666657</v>
      </c>
      <c r="DL19">
        <f>((4/11)*100)</f>
        <v>36.363636363636367</v>
      </c>
      <c r="DM19">
        <f>((4/11)*100)</f>
        <v>36.363636363636367</v>
      </c>
      <c r="DN19">
        <f>((11/11)*100)</f>
        <v>100</v>
      </c>
      <c r="DP19">
        <f>((3/8)*100)</f>
        <v>37.5</v>
      </c>
      <c r="DQ19">
        <f>((0/8)*100)</f>
        <v>0</v>
      </c>
      <c r="DR19">
        <f>((1/8)*100)</f>
        <v>12.5</v>
      </c>
      <c r="DS19">
        <f>((3/8)*100)</f>
        <v>37.5</v>
      </c>
      <c r="DT19">
        <f>((1/8)*100)</f>
        <v>12.5</v>
      </c>
      <c r="DU19">
        <f>((0/8)*100)</f>
        <v>0</v>
      </c>
      <c r="DV19">
        <f>((0/8)*100)</f>
        <v>0</v>
      </c>
      <c r="DW19">
        <f>((1/8)*100)</f>
        <v>12.5</v>
      </c>
      <c r="DX19">
        <f>((7/8)*100)</f>
        <v>87.5</v>
      </c>
      <c r="DY19">
        <f>((1/9)*100)</f>
        <v>11.111111111111111</v>
      </c>
      <c r="DZ19">
        <f>((1/9)*100)</f>
        <v>11.111111111111111</v>
      </c>
      <c r="EA19">
        <f>((8/9)*100)</f>
        <v>88.888888888888886</v>
      </c>
    </row>
    <row r="20" spans="1:131" x14ac:dyDescent="0.25">
      <c r="A20">
        <v>209.926886</v>
      </c>
      <c r="B20">
        <v>8.7076849999999997</v>
      </c>
      <c r="C20">
        <v>204.585623</v>
      </c>
      <c r="D20">
        <v>6.8556319999999999</v>
      </c>
      <c r="E20">
        <v>184.72925800000002</v>
      </c>
      <c r="F20">
        <v>8.6134740000000001</v>
      </c>
      <c r="G20">
        <v>208.05020400000001</v>
      </c>
      <c r="H20">
        <v>5.390053</v>
      </c>
      <c r="K20">
        <f>(13/200)</f>
        <v>6.5000000000000002E-2</v>
      </c>
      <c r="L20">
        <f>(10/200)</f>
        <v>0.05</v>
      </c>
      <c r="M20">
        <f>(12/200)</f>
        <v>0.06</v>
      </c>
      <c r="N20">
        <f>(12/200)</f>
        <v>0.06</v>
      </c>
      <c r="P20">
        <f>(8/200)</f>
        <v>0.04</v>
      </c>
      <c r="Q20">
        <f>(8/200)</f>
        <v>0.04</v>
      </c>
      <c r="R20">
        <f>(8/200)</f>
        <v>0.04</v>
      </c>
      <c r="S20">
        <f>(8/200)</f>
        <v>0.04</v>
      </c>
      <c r="U20">
        <f>0.065+0.04</f>
        <v>0.10500000000000001</v>
      </c>
      <c r="V20">
        <f>0.05+0.04</f>
        <v>0.09</v>
      </c>
      <c r="W20">
        <f>0.06+0.04</f>
        <v>0.1</v>
      </c>
      <c r="X20">
        <f>0.06+0.04</f>
        <v>0.1</v>
      </c>
      <c r="Z20">
        <f>SQRT((ABS($A$21-$A$20)^2+(ABS($B$21-$B$20)^2)))</f>
        <v>22.001916929695138</v>
      </c>
      <c r="AA20">
        <f>SQRT((ABS($C$21-$C$20)^2+(ABS($D$21-$D$20)^2)))</f>
        <v>19.908264008172818</v>
      </c>
      <c r="AB20">
        <f>SQRT((ABS($E$21-$E$20)^2+(ABS($F$21-$F$20)^2)))</f>
        <v>24.083622192945366</v>
      </c>
      <c r="AC20">
        <f>SQRT((ABS($G$21-$G$20)^2+(ABS($H$21-$H$20)^2)))</f>
        <v>20.077731028442518</v>
      </c>
      <c r="AJ20">
        <f>1/0.105</f>
        <v>9.5238095238095237</v>
      </c>
      <c r="AK20">
        <f>1/0.09</f>
        <v>11.111111111111111</v>
      </c>
      <c r="AL20">
        <f>1/0.1</f>
        <v>10</v>
      </c>
      <c r="AM20">
        <f>1/0.1</f>
        <v>10</v>
      </c>
      <c r="AO20">
        <f t="shared" si="4"/>
        <v>209.54206599709653</v>
      </c>
      <c r="AP20">
        <f t="shared" si="5"/>
        <v>221.20293342414243</v>
      </c>
      <c r="AQ20">
        <f t="shared" si="6"/>
        <v>240.83622192945364</v>
      </c>
      <c r="AR20">
        <f t="shared" si="7"/>
        <v>200.77731028442517</v>
      </c>
      <c r="AV20">
        <f>((0.065/0.105)*100)</f>
        <v>61.904761904761905</v>
      </c>
      <c r="AW20">
        <f>((0.05/0.09)*100)</f>
        <v>55.555555555555557</v>
      </c>
      <c r="AX20">
        <f>((0.06/0.1)*100)</f>
        <v>60</v>
      </c>
      <c r="AY20">
        <f>((0.06/0.1)*100)</f>
        <v>60</v>
      </c>
      <c r="BA20">
        <f>((0.04/0.105)*100)</f>
        <v>38.095238095238102</v>
      </c>
      <c r="BB20">
        <f>((0.04/0.09)*100)</f>
        <v>44.44444444444445</v>
      </c>
      <c r="BC20">
        <f>((0.04/0.1)*100)</f>
        <v>40</v>
      </c>
      <c r="BD20">
        <f>((0.04/0.1)*100)</f>
        <v>40</v>
      </c>
      <c r="BF20">
        <f>ABS($B$20-$D$20)</f>
        <v>1.8520529999999997</v>
      </c>
      <c r="BG20">
        <f>ABS($F$20-$H$20)</f>
        <v>3.2234210000000001</v>
      </c>
      <c r="BL20">
        <f>SQRT((ABS($A$20-$E$21)^2+(ABS($B$20-$F$21)^2)))</f>
        <v>1.1924929276809224</v>
      </c>
      <c r="BM20">
        <f>SQRT((ABS($C$20-$G$20)^2+(ABS($D$20-$H$20)^2)))</f>
        <v>3.7618138325549904</v>
      </c>
      <c r="BO20">
        <f>SQRT((ABS($A$20-$G$20)^2+(ABS($B$20-$H$20)^2)))</f>
        <v>3.8116423516048767</v>
      </c>
      <c r="BP20">
        <f>SQRT((ABS($C$20-$E$21)^2+(ABS($D$20-$F$21)^2)))</f>
        <v>4.7903762847844131</v>
      </c>
      <c r="BR20">
        <f>DEGREES(ACOS((19.8920920785906^2+20.2494870888644^2-3.8676748245049^2)/(2*19.8920920785906*20.2494870888644)))</f>
        <v>11.011126166754931</v>
      </c>
      <c r="BU20">
        <v>13</v>
      </c>
      <c r="BV20">
        <v>5</v>
      </c>
      <c r="BW20">
        <v>3</v>
      </c>
      <c r="BX20">
        <v>6</v>
      </c>
      <c r="BY20">
        <v>10</v>
      </c>
      <c r="BZ20">
        <v>5</v>
      </c>
      <c r="CA20">
        <v>5</v>
      </c>
      <c r="CB20">
        <v>4</v>
      </c>
      <c r="CC20">
        <v>12</v>
      </c>
      <c r="CD20">
        <v>4</v>
      </c>
      <c r="CE20">
        <v>5</v>
      </c>
      <c r="CF20">
        <v>11</v>
      </c>
      <c r="CG20">
        <v>12</v>
      </c>
      <c r="CH20">
        <v>6</v>
      </c>
      <c r="CI20">
        <v>5</v>
      </c>
      <c r="CJ20">
        <v>9</v>
      </c>
      <c r="CL20">
        <v>8</v>
      </c>
      <c r="CM20">
        <v>3</v>
      </c>
      <c r="CN20">
        <v>0</v>
      </c>
      <c r="CO20">
        <v>1</v>
      </c>
      <c r="CP20">
        <v>8</v>
      </c>
      <c r="CQ20">
        <v>3</v>
      </c>
      <c r="CR20">
        <v>1</v>
      </c>
      <c r="CS20">
        <v>1</v>
      </c>
      <c r="CT20">
        <v>8</v>
      </c>
      <c r="CU20">
        <v>0</v>
      </c>
      <c r="CV20">
        <v>1</v>
      </c>
      <c r="CW20">
        <v>8</v>
      </c>
      <c r="CX20">
        <v>8</v>
      </c>
      <c r="CY20">
        <v>1</v>
      </c>
      <c r="CZ20">
        <v>2</v>
      </c>
      <c r="DA20">
        <v>7</v>
      </c>
      <c r="DC20">
        <f>((5/13)*100)</f>
        <v>38.461538461538467</v>
      </c>
      <c r="DD20">
        <f>((3/13)*100)</f>
        <v>23.076923076923077</v>
      </c>
      <c r="DE20">
        <f>((6/13)*100)</f>
        <v>46.153846153846153</v>
      </c>
      <c r="DF20">
        <f>((5/10)*100)</f>
        <v>50</v>
      </c>
      <c r="DG20">
        <f>((5/10)*100)</f>
        <v>50</v>
      </c>
      <c r="DH20">
        <f>((4/10)*100)</f>
        <v>40</v>
      </c>
      <c r="DI20">
        <f>((4/12)*100)</f>
        <v>33.333333333333329</v>
      </c>
      <c r="DJ20">
        <f>((5/12)*100)</f>
        <v>41.666666666666671</v>
      </c>
      <c r="DK20">
        <f>((11/12)*100)</f>
        <v>91.666666666666657</v>
      </c>
      <c r="DL20">
        <f>((6/12)*100)</f>
        <v>50</v>
      </c>
      <c r="DM20">
        <f>((5/12)*100)</f>
        <v>41.666666666666671</v>
      </c>
      <c r="DN20">
        <f>((9/12)*100)</f>
        <v>75</v>
      </c>
      <c r="DP20">
        <f>((3/8)*100)</f>
        <v>37.5</v>
      </c>
      <c r="DQ20">
        <f>((0/8)*100)</f>
        <v>0</v>
      </c>
      <c r="DR20">
        <f>((1/8)*100)</f>
        <v>12.5</v>
      </c>
      <c r="DS20">
        <f>((3/8)*100)</f>
        <v>37.5</v>
      </c>
      <c r="DT20">
        <f>((1/8)*100)</f>
        <v>12.5</v>
      </c>
      <c r="DU20">
        <f>((1/8)*100)</f>
        <v>12.5</v>
      </c>
      <c r="DV20">
        <f>((0/8)*100)</f>
        <v>0</v>
      </c>
      <c r="DW20">
        <f>((1/8)*100)</f>
        <v>12.5</v>
      </c>
      <c r="DX20">
        <f>((8/8)*100)</f>
        <v>100</v>
      </c>
      <c r="DY20">
        <f>((1/8)*100)</f>
        <v>12.5</v>
      </c>
      <c r="DZ20">
        <f>((2/8)*100)</f>
        <v>25</v>
      </c>
      <c r="EA20">
        <f>((7/8)*100)</f>
        <v>87.5</v>
      </c>
    </row>
    <row r="21" spans="1:131" x14ac:dyDescent="0.25">
      <c r="A21">
        <v>231.91492700000001</v>
      </c>
      <c r="B21">
        <v>7.9264029999999996</v>
      </c>
      <c r="C21">
        <v>224.492918</v>
      </c>
      <c r="D21">
        <v>6.6592099999999999</v>
      </c>
      <c r="E21">
        <v>208.80757399999999</v>
      </c>
      <c r="F21">
        <v>9.1189999999999998</v>
      </c>
      <c r="G21">
        <v>228.09582399999999</v>
      </c>
      <c r="H21">
        <v>4.254975</v>
      </c>
      <c r="K21">
        <f>(11/200)</f>
        <v>5.5E-2</v>
      </c>
      <c r="L21">
        <f>(11/200)</f>
        <v>5.5E-2</v>
      </c>
      <c r="M21">
        <f>(11/200)</f>
        <v>5.5E-2</v>
      </c>
      <c r="P21">
        <f>(8/200)</f>
        <v>0.04</v>
      </c>
      <c r="Q21">
        <f>(9/200)</f>
        <v>4.4999999999999998E-2</v>
      </c>
      <c r="R21">
        <f>(10/200)</f>
        <v>0.05</v>
      </c>
      <c r="S21">
        <f>(8/200)</f>
        <v>0.04</v>
      </c>
      <c r="U21">
        <f>0.055+0.04</f>
        <v>9.5000000000000001E-2</v>
      </c>
      <c r="V21">
        <f>0.055+0.045</f>
        <v>0.1</v>
      </c>
      <c r="W21">
        <f>0.055+0.05</f>
        <v>0.10500000000000001</v>
      </c>
      <c r="Z21">
        <f>SQRT((ABS($A$22-$A$21)^2+(ABS($B$22-$B$21)^2)))</f>
        <v>19.775243737588319</v>
      </c>
      <c r="AA21">
        <f>SQRT((ABS($C$22-$C$21)^2+(ABS($D$22-$D$21)^2)))</f>
        <v>21.167360171283942</v>
      </c>
      <c r="AB21">
        <f>SQRT((ABS($E$22-$E$21)^2+(ABS($F$22-$F$21)^2)))</f>
        <v>20.249487088864356</v>
      </c>
      <c r="AJ21">
        <f>1/0.095</f>
        <v>10.526315789473685</v>
      </c>
      <c r="AK21">
        <f>1/0.1</f>
        <v>10</v>
      </c>
      <c r="AL21">
        <f>1/0.105</f>
        <v>9.5238095238095237</v>
      </c>
      <c r="AO21">
        <f t="shared" si="4"/>
        <v>208.16046039566652</v>
      </c>
      <c r="AP21">
        <f t="shared" si="5"/>
        <v>211.6736017128394</v>
      </c>
      <c r="AQ21">
        <f t="shared" si="6"/>
        <v>192.85225798918432</v>
      </c>
      <c r="AV21">
        <f>((0.055/0.095)*100)</f>
        <v>57.894736842105267</v>
      </c>
      <c r="AW21">
        <f>((0.055/0.1)*100)</f>
        <v>54.999999999999993</v>
      </c>
      <c r="AX21">
        <f>((0.055/0.105)*100)</f>
        <v>52.380952380952387</v>
      </c>
      <c r="BA21">
        <f>((0.04/0.095)*100)</f>
        <v>42.105263157894733</v>
      </c>
      <c r="BB21">
        <f>((0.045/0.1)*100)</f>
        <v>44.999999999999993</v>
      </c>
      <c r="BC21">
        <f>((0.05/0.105)*100)</f>
        <v>47.61904761904762</v>
      </c>
      <c r="BF21">
        <f>ABS($B$21-$D$21)</f>
        <v>1.2671929999999998</v>
      </c>
      <c r="BG21">
        <f>ABS($F$21-$H$21)</f>
        <v>4.8640249999999998</v>
      </c>
      <c r="BI21">
        <v>4.7738659999999999</v>
      </c>
      <c r="BJ21">
        <v>5.9694500000000001</v>
      </c>
      <c r="BL21">
        <f>SQRT((ABS($A$21-$E$22)^2+(ABS($B$21-$F$22)^2)))</f>
        <v>2.8894931418146785</v>
      </c>
      <c r="BM21">
        <f>SQRT((ABS($C$21-$G$21)^2+(ABS($D$21-$H$21)^2)))</f>
        <v>4.3314290459455673</v>
      </c>
      <c r="BO21">
        <f>SQRT((ABS($A$21-$G$21)^2+(ABS($B$21-$H$21)^2)))</f>
        <v>5.2976344988865636</v>
      </c>
      <c r="BP21">
        <f>SQRT((ABS($C$21-$E$22)^2+(ABS($D$21-$F$22)^2)))</f>
        <v>4.7303565483206365</v>
      </c>
      <c r="BU21">
        <v>11</v>
      </c>
      <c r="BV21">
        <v>4</v>
      </c>
      <c r="BW21">
        <v>1</v>
      </c>
      <c r="BX21">
        <v>5</v>
      </c>
      <c r="BY21">
        <v>11</v>
      </c>
      <c r="BZ21">
        <v>4</v>
      </c>
      <c r="CA21">
        <v>7</v>
      </c>
      <c r="CB21">
        <v>5</v>
      </c>
      <c r="CC21">
        <v>11</v>
      </c>
      <c r="CD21">
        <v>3</v>
      </c>
      <c r="CE21">
        <v>7</v>
      </c>
      <c r="CF21">
        <v>9</v>
      </c>
      <c r="CL21">
        <v>8</v>
      </c>
      <c r="CM21">
        <v>1</v>
      </c>
      <c r="CN21">
        <v>0</v>
      </c>
      <c r="CO21">
        <v>2</v>
      </c>
      <c r="CP21">
        <v>9</v>
      </c>
      <c r="CQ21">
        <v>1</v>
      </c>
      <c r="CR21">
        <v>5</v>
      </c>
      <c r="CS21">
        <v>2</v>
      </c>
      <c r="CT21">
        <v>10</v>
      </c>
      <c r="CU21">
        <v>0</v>
      </c>
      <c r="CV21">
        <v>5</v>
      </c>
      <c r="CW21">
        <v>7</v>
      </c>
      <c r="CX21">
        <v>8</v>
      </c>
      <c r="CY21">
        <v>2</v>
      </c>
      <c r="CZ21">
        <v>2</v>
      </c>
      <c r="DA21">
        <v>6</v>
      </c>
      <c r="DC21">
        <f>((4/11)*100)</f>
        <v>36.363636363636367</v>
      </c>
      <c r="DD21">
        <f>((1/11)*100)</f>
        <v>9.0909090909090917</v>
      </c>
      <c r="DE21">
        <f>((5/11)*100)</f>
        <v>45.454545454545453</v>
      </c>
      <c r="DF21">
        <f>((4/11)*100)</f>
        <v>36.363636363636367</v>
      </c>
      <c r="DG21">
        <f>((7/11)*100)</f>
        <v>63.636363636363633</v>
      </c>
      <c r="DH21">
        <f>((5/11)*100)</f>
        <v>45.454545454545453</v>
      </c>
      <c r="DI21">
        <f>((3/11)*100)</f>
        <v>27.27272727272727</v>
      </c>
      <c r="DJ21">
        <f>((7/11)*100)</f>
        <v>63.636363636363633</v>
      </c>
      <c r="DK21">
        <f>((9/11)*100)</f>
        <v>81.818181818181827</v>
      </c>
      <c r="DP21">
        <f>((1/8)*100)</f>
        <v>12.5</v>
      </c>
      <c r="DQ21">
        <f>((0/8)*100)</f>
        <v>0</v>
      </c>
      <c r="DR21">
        <f>((2/8)*100)</f>
        <v>25</v>
      </c>
      <c r="DS21">
        <f>((1/9)*100)</f>
        <v>11.111111111111111</v>
      </c>
      <c r="DT21">
        <f>((5/9)*100)</f>
        <v>55.555555555555557</v>
      </c>
      <c r="DU21">
        <f>((2/9)*100)</f>
        <v>22.222222222222221</v>
      </c>
      <c r="DV21">
        <f>((0/10)*100)</f>
        <v>0</v>
      </c>
      <c r="DW21">
        <f>((5/10)*100)</f>
        <v>50</v>
      </c>
      <c r="DX21">
        <f>((7/10)*100)</f>
        <v>70</v>
      </c>
      <c r="DY21">
        <f>((2/8)*100)</f>
        <v>25</v>
      </c>
      <c r="DZ21">
        <f>((2/8)*100)</f>
        <v>25</v>
      </c>
      <c r="EA21">
        <f>((6/8)*100)</f>
        <v>75</v>
      </c>
    </row>
    <row r="22" spans="1:131" x14ac:dyDescent="0.25">
      <c r="A22">
        <v>251.68972600000001</v>
      </c>
      <c r="B22">
        <v>8.0590279999999996</v>
      </c>
      <c r="C22">
        <v>245.651061</v>
      </c>
      <c r="D22">
        <v>6.0346130000000002</v>
      </c>
      <c r="E22">
        <v>229.026614</v>
      </c>
      <c r="F22">
        <v>8.0089780000000008</v>
      </c>
      <c r="Q22">
        <f>(11/200)</f>
        <v>5.5E-2</v>
      </c>
      <c r="R22">
        <f>(10/200)</f>
        <v>0.05</v>
      </c>
      <c r="BF22">
        <f>ABS($B$22-$D$22)</f>
        <v>2.0244149999999994</v>
      </c>
      <c r="BS22">
        <f>DEGREES(ACOS((3.68827370100336^2+21.6141874787072^2-20.8041935395836^2)/(2*3.68827370100336*21.6141874787072)))</f>
        <v>72.493202563280306</v>
      </c>
      <c r="CP22">
        <v>11</v>
      </c>
      <c r="CQ22">
        <v>4</v>
      </c>
      <c r="CR22">
        <v>6</v>
      </c>
      <c r="CS22">
        <v>2</v>
      </c>
      <c r="CT22">
        <v>10</v>
      </c>
      <c r="CU22">
        <v>0</v>
      </c>
      <c r="CV22">
        <v>6</v>
      </c>
      <c r="CW22">
        <v>6</v>
      </c>
      <c r="DS22">
        <f>((4/11)*100)</f>
        <v>36.363636363636367</v>
      </c>
      <c r="DT22">
        <f>((6/11)*100)</f>
        <v>54.54545454545454</v>
      </c>
      <c r="DU22">
        <f>((2/11)*100)</f>
        <v>18.181818181818183</v>
      </c>
      <c r="DV22">
        <f>((0/10)*100)</f>
        <v>0</v>
      </c>
      <c r="DW22">
        <f>((6/10)*100)</f>
        <v>60</v>
      </c>
      <c r="DX22">
        <f>((6/10)*100)</f>
        <v>60</v>
      </c>
    </row>
    <row r="23" spans="1:131" x14ac:dyDescent="0.25">
      <c r="A23" t="s">
        <v>22</v>
      </c>
      <c r="B23" t="s">
        <v>22</v>
      </c>
      <c r="C23" t="s">
        <v>22</v>
      </c>
      <c r="D23" t="s">
        <v>22</v>
      </c>
      <c r="E23" t="s">
        <v>22</v>
      </c>
      <c r="F23" t="s">
        <v>22</v>
      </c>
      <c r="G23" t="s">
        <v>22</v>
      </c>
      <c r="H23" t="s">
        <v>22</v>
      </c>
      <c r="BR23">
        <f>DEGREES(ACOS((20.8041935395836^2+20.9236840363754^2-3.23627815440839^2)/(2*20.8041935395836*20.9236840363754)))</f>
        <v>8.8902399265803567</v>
      </c>
      <c r="BS23">
        <f>DEGREES(ACOS((3.23627815440839^2+17.9488660545084^2-17.9170282981602^2)/(2*3.23627815440839*17.9488660545084)))</f>
        <v>84.261879708302672</v>
      </c>
    </row>
    <row r="24" spans="1:131" x14ac:dyDescent="0.25">
      <c r="A24">
        <v>49.45158</v>
      </c>
      <c r="B24">
        <v>10.129388000000001</v>
      </c>
      <c r="C24">
        <v>43.54515</v>
      </c>
      <c r="D24">
        <v>7.8112170000000001</v>
      </c>
      <c r="E24">
        <v>46.420669000000004</v>
      </c>
      <c r="F24">
        <v>10.203739000000001</v>
      </c>
      <c r="G24">
        <v>45.283661000000002</v>
      </c>
      <c r="H24">
        <v>6.6950960000000004</v>
      </c>
      <c r="K24">
        <f>(12/200)</f>
        <v>0.06</v>
      </c>
      <c r="L24">
        <f>(11/200)</f>
        <v>5.5E-2</v>
      </c>
      <c r="M24">
        <f>(11/200)</f>
        <v>5.5E-2</v>
      </c>
      <c r="N24">
        <f>(12/200)</f>
        <v>0.06</v>
      </c>
      <c r="P24">
        <f>(10/200)</f>
        <v>0.05</v>
      </c>
      <c r="Q24">
        <f>(11/200)</f>
        <v>5.5E-2</v>
      </c>
      <c r="R24">
        <f>(12/200)</f>
        <v>0.06</v>
      </c>
      <c r="S24">
        <f>(10/200)</f>
        <v>0.05</v>
      </c>
      <c r="U24">
        <f>0.06+0.05</f>
        <v>0.11</v>
      </c>
      <c r="V24">
        <f>0.055+0.055</f>
        <v>0.11</v>
      </c>
      <c r="W24">
        <f>0.055+0.06</f>
        <v>0.11499999999999999</v>
      </c>
      <c r="X24">
        <f>0.06+0.05</f>
        <v>0.11</v>
      </c>
      <c r="Z24">
        <f>SQRT((ABS($A$25-$A$24)^2+(ABS($B$25-$B$24)^2)))</f>
        <v>21.34083415174679</v>
      </c>
      <c r="AA24">
        <f>SQRT((ABS($C$25-$C$24)^2+(ABS($D$25-$D$24)^2)))</f>
        <v>20.038419831211048</v>
      </c>
      <c r="AB24">
        <f>SQRT((ABS($E$25-$E$24)^2+(ABS($F$25-$F$24)^2)))</f>
        <v>20.923684036375359</v>
      </c>
      <c r="AC24">
        <f>SQRT((ABS($G$25-$G$24)^2+(ABS($H$25-$H$24)^2)))</f>
        <v>21.614187478707155</v>
      </c>
      <c r="AJ24">
        <f>1/0.11</f>
        <v>9.0909090909090917</v>
      </c>
      <c r="AK24">
        <f>1/0.11</f>
        <v>9.0909090909090917</v>
      </c>
      <c r="AL24">
        <f>1/0.115</f>
        <v>8.695652173913043</v>
      </c>
      <c r="AM24">
        <f>1/0.11</f>
        <v>9.0909090909090917</v>
      </c>
      <c r="AO24">
        <f t="shared" ref="AO24:AO32" si="8">$Z24/$U24</f>
        <v>194.0075831976981</v>
      </c>
      <c r="AP24">
        <f t="shared" ref="AP24:AP32" si="9">$AA24/$V24</f>
        <v>182.16745301100951</v>
      </c>
      <c r="AQ24">
        <f t="shared" ref="AQ24:AQ31" si="10">$AB24/$W24</f>
        <v>181.94507857717704</v>
      </c>
      <c r="AR24">
        <f t="shared" ref="AR24:AR31" si="11">$AC24/$X24</f>
        <v>196.4926134427923</v>
      </c>
      <c r="AV24">
        <f>((0.06/0.11)*100)</f>
        <v>54.54545454545454</v>
      </c>
      <c r="AW24">
        <f>((0.055/0.11)*100)</f>
        <v>50</v>
      </c>
      <c r="AX24">
        <f>((0.055/0.115)*100)</f>
        <v>47.826086956521735</v>
      </c>
      <c r="AY24">
        <f>((0.06/0.11)*100)</f>
        <v>54.54545454545454</v>
      </c>
      <c r="BA24">
        <f>((0.05/0.11)*100)</f>
        <v>45.45454545454546</v>
      </c>
      <c r="BB24">
        <f>((0.055/0.11)*100)</f>
        <v>50</v>
      </c>
      <c r="BC24">
        <f>((0.06/0.115)*100)</f>
        <v>52.173913043478258</v>
      </c>
      <c r="BD24">
        <f>((0.05/0.11)*100)</f>
        <v>45.45454545454546</v>
      </c>
      <c r="BF24">
        <f>ABS($B$24-$D$24)</f>
        <v>2.3181710000000004</v>
      </c>
      <c r="BG24">
        <f>ABS($F$24-$H$24)</f>
        <v>3.5086430000000002</v>
      </c>
      <c r="BL24">
        <f>SQRT((ABS($A$24-$E$24)^2+(ABS($B$24-$F$24)^2)))</f>
        <v>3.0318228116303194</v>
      </c>
      <c r="BM24">
        <f>SQRT((ABS($C$24-$G$24)^2+(ABS($D$24-$H$24)^2)))</f>
        <v>2.0659493178105817</v>
      </c>
      <c r="BO24">
        <f>SQRT((ABS($A$24-$G$24)^2+(ABS($B$24-$H$24)^2)))</f>
        <v>5.4005472252194018</v>
      </c>
      <c r="BP24">
        <f>SQRT((ABS($C$24-$E$24)^2+(ABS($D$24-$F$24)^2)))</f>
        <v>3.7406912516064494</v>
      </c>
      <c r="BR24">
        <f>DEGREES(ACOS((17.9170282981602^2+18.7640656314276^2-3.45962285394015^2)/(2*17.9170282981602*18.7640656314276)))</f>
        <v>10.496371794426656</v>
      </c>
      <c r="BS24">
        <f>DEGREES(ACOS((3.45962285394015^2+22.3367581650313^2-21.5507212695512^2)/(2*3.45962285394015*22.3367581650313)))</f>
        <v>72.503487009167785</v>
      </c>
      <c r="BU24">
        <v>12</v>
      </c>
      <c r="BV24">
        <v>6</v>
      </c>
      <c r="BW24">
        <v>2</v>
      </c>
      <c r="BX24">
        <v>5</v>
      </c>
      <c r="BY24">
        <v>11</v>
      </c>
      <c r="BZ24">
        <v>6</v>
      </c>
      <c r="CA24">
        <v>3</v>
      </c>
      <c r="CB24">
        <v>2</v>
      </c>
      <c r="CC24">
        <v>11</v>
      </c>
      <c r="CD24">
        <v>2</v>
      </c>
      <c r="CE24">
        <v>4</v>
      </c>
      <c r="CF24">
        <v>9</v>
      </c>
      <c r="CG24">
        <v>12</v>
      </c>
      <c r="CH24">
        <v>5</v>
      </c>
      <c r="CI24">
        <v>2</v>
      </c>
      <c r="CJ24">
        <v>9</v>
      </c>
      <c r="CL24">
        <v>10</v>
      </c>
      <c r="CM24">
        <v>5</v>
      </c>
      <c r="CN24">
        <v>2</v>
      </c>
      <c r="CO24">
        <v>3</v>
      </c>
      <c r="CP24">
        <v>11</v>
      </c>
      <c r="CQ24">
        <v>5</v>
      </c>
      <c r="CR24">
        <v>0</v>
      </c>
      <c r="CS24">
        <v>0</v>
      </c>
      <c r="CT24">
        <v>12</v>
      </c>
      <c r="CU24">
        <v>2</v>
      </c>
      <c r="CV24">
        <v>4</v>
      </c>
      <c r="CW24">
        <v>9</v>
      </c>
      <c r="CX24">
        <v>10</v>
      </c>
      <c r="CY24">
        <v>3</v>
      </c>
      <c r="CZ24">
        <v>1</v>
      </c>
      <c r="DA24">
        <v>9</v>
      </c>
      <c r="DC24">
        <f>((6/12)*100)</f>
        <v>50</v>
      </c>
      <c r="DD24">
        <f>((2/12)*100)</f>
        <v>16.666666666666664</v>
      </c>
      <c r="DE24">
        <f>((5/12)*100)</f>
        <v>41.666666666666671</v>
      </c>
      <c r="DF24">
        <f>((6/11)*100)</f>
        <v>54.54545454545454</v>
      </c>
      <c r="DG24">
        <f>((3/11)*100)</f>
        <v>27.27272727272727</v>
      </c>
      <c r="DH24">
        <f>((2/11)*100)</f>
        <v>18.181818181818183</v>
      </c>
      <c r="DI24">
        <f>((2/11)*100)</f>
        <v>18.181818181818183</v>
      </c>
      <c r="DJ24">
        <f>((4/11)*100)</f>
        <v>36.363636363636367</v>
      </c>
      <c r="DK24">
        <f>((9/11)*100)</f>
        <v>81.818181818181827</v>
      </c>
      <c r="DL24">
        <f>((5/12)*100)</f>
        <v>41.666666666666671</v>
      </c>
      <c r="DM24">
        <f>((2/12)*100)</f>
        <v>16.666666666666664</v>
      </c>
      <c r="DN24">
        <f>((9/12)*100)</f>
        <v>75</v>
      </c>
      <c r="DP24">
        <f>((5/10)*100)</f>
        <v>50</v>
      </c>
      <c r="DQ24">
        <f>((2/10)*100)</f>
        <v>20</v>
      </c>
      <c r="DR24">
        <f>((3/10)*100)</f>
        <v>30</v>
      </c>
      <c r="DS24">
        <f>((5/11)*100)</f>
        <v>45.454545454545453</v>
      </c>
      <c r="DT24">
        <f>((0/11)*100)</f>
        <v>0</v>
      </c>
      <c r="DU24">
        <f>((0/11)*100)</f>
        <v>0</v>
      </c>
      <c r="DV24">
        <f>((2/12)*100)</f>
        <v>16.666666666666664</v>
      </c>
      <c r="DW24">
        <f>((4/12)*100)</f>
        <v>33.333333333333329</v>
      </c>
      <c r="DX24">
        <f>((9/12)*100)</f>
        <v>75</v>
      </c>
      <c r="DY24">
        <f>((3/10)*100)</f>
        <v>30</v>
      </c>
      <c r="DZ24">
        <f>((1/10)*100)</f>
        <v>10</v>
      </c>
      <c r="EA24">
        <f>((9/10)*100)</f>
        <v>90</v>
      </c>
    </row>
    <row r="25" spans="1:131" x14ac:dyDescent="0.25">
      <c r="A25">
        <v>70.786579000000003</v>
      </c>
      <c r="B25">
        <v>9.630369</v>
      </c>
      <c r="C25">
        <v>63.578186000000002</v>
      </c>
      <c r="D25">
        <v>8.2756930000000004</v>
      </c>
      <c r="E25">
        <v>67.339031000000006</v>
      </c>
      <c r="F25">
        <v>9.7318440000000006</v>
      </c>
      <c r="G25">
        <v>66.897186000000005</v>
      </c>
      <c r="H25">
        <v>6.5258700000000003</v>
      </c>
      <c r="K25">
        <f>(11/200)</f>
        <v>5.5E-2</v>
      </c>
      <c r="L25">
        <f>(11/200)</f>
        <v>5.5E-2</v>
      </c>
      <c r="M25">
        <f>(12/200)</f>
        <v>0.06</v>
      </c>
      <c r="N25">
        <f>(11/200)</f>
        <v>5.5E-2</v>
      </c>
      <c r="P25">
        <f>(10/200)</f>
        <v>0.05</v>
      </c>
      <c r="Q25">
        <f>(11/200)</f>
        <v>5.5E-2</v>
      </c>
      <c r="R25">
        <f>(9/200)</f>
        <v>4.4999999999999998E-2</v>
      </c>
      <c r="S25">
        <f>(11/200)</f>
        <v>5.5E-2</v>
      </c>
      <c r="U25">
        <f>0.055+0.05</f>
        <v>0.10500000000000001</v>
      </c>
      <c r="V25">
        <f>0.055+0.055</f>
        <v>0.11</v>
      </c>
      <c r="W25">
        <f>0.06+0.045</f>
        <v>0.105</v>
      </c>
      <c r="X25">
        <f>0.055+0.055</f>
        <v>0.11</v>
      </c>
      <c r="Z25">
        <f>SQRT((ABS($A$26-$A$25)^2+(ABS($B$26-$B$25)^2)))</f>
        <v>15.480220213394452</v>
      </c>
      <c r="AA25">
        <f>SQRT((ABS($C$26-$C$25)^2+(ABS($D$26-$D$25)^2)))</f>
        <v>18.07991043208504</v>
      </c>
      <c r="AB25">
        <f>SQRT((ABS($E$26-$E$25)^2+(ABS($F$26-$F$25)^2)))</f>
        <v>18.764065631427567</v>
      </c>
      <c r="AC25">
        <f>SQRT((ABS($G$26-$G$25)^2+(ABS($H$26-$H$25)^2)))</f>
        <v>17.948866054508436</v>
      </c>
      <c r="AJ25">
        <f>1/0.105</f>
        <v>9.5238095238095237</v>
      </c>
      <c r="AK25">
        <f>1/0.11</f>
        <v>9.0909090909090917</v>
      </c>
      <c r="AL25">
        <f>1/0.105</f>
        <v>9.5238095238095237</v>
      </c>
      <c r="AM25">
        <f>1/0.11</f>
        <v>9.0909090909090917</v>
      </c>
      <c r="AO25">
        <f t="shared" si="8"/>
        <v>147.43066869899477</v>
      </c>
      <c r="AP25">
        <f t="shared" si="9"/>
        <v>164.362822109864</v>
      </c>
      <c r="AQ25">
        <f t="shared" si="10"/>
        <v>178.70538696597683</v>
      </c>
      <c r="AR25">
        <f t="shared" si="11"/>
        <v>163.17150958644032</v>
      </c>
      <c r="AV25">
        <f>((0.055/0.105)*100)</f>
        <v>52.380952380952387</v>
      </c>
      <c r="AW25">
        <f>((0.055/0.11)*100)</f>
        <v>50</v>
      </c>
      <c r="AX25">
        <f>((0.06/0.105)*100)</f>
        <v>57.142857142857139</v>
      </c>
      <c r="AY25">
        <f>((0.055/0.11)*100)</f>
        <v>50</v>
      </c>
      <c r="BA25">
        <f>((0.05/0.105)*100)</f>
        <v>47.61904761904762</v>
      </c>
      <c r="BB25">
        <f>((0.055/0.11)*100)</f>
        <v>50</v>
      </c>
      <c r="BC25">
        <f>((0.045/0.105)*100)</f>
        <v>42.857142857142854</v>
      </c>
      <c r="BD25">
        <f>((0.055/0.11)*100)</f>
        <v>50</v>
      </c>
      <c r="BF25">
        <f>ABS($B$25-$D$25)</f>
        <v>1.3546759999999995</v>
      </c>
      <c r="BG25">
        <f>ABS($F$25-$H$25)</f>
        <v>3.2059740000000003</v>
      </c>
      <c r="BL25">
        <f>SQRT((ABS($A$25-$E$25)^2+(ABS($B$25-$F$25)^2)))</f>
        <v>3.4490410823776778</v>
      </c>
      <c r="BM25">
        <f>SQRT((ABS($C$25-$G$25)^2+(ABS($D$25-$H$25)^2)))</f>
        <v>3.7520183276909798</v>
      </c>
      <c r="BO25">
        <f>SQRT((ABS($A$25-$G$25)^2+(ABS($B$25-$H$25)^2)))</f>
        <v>4.9764738469572993</v>
      </c>
      <c r="BP25">
        <f>SQRT((ABS($C$25-$E$25)^2+(ABS($D$25-$F$25)^2)))</f>
        <v>4.0329060054538868</v>
      </c>
      <c r="BR25">
        <f>DEGREES(ACOS((21.5507212695512^2+22.9084606847571^2-3.776891404574^2)/(2*21.5507212695512*22.9084606847571)))</f>
        <v>9.0977983330223466</v>
      </c>
      <c r="BS25">
        <f>DEGREES(ACOS((3.776891404574^2+23.8727690925552^2-22.3667997907842^2)/(2*3.776891404574*23.8727690925552)))</f>
        <v>62.272921982418744</v>
      </c>
      <c r="BU25">
        <v>11</v>
      </c>
      <c r="BV25">
        <v>6</v>
      </c>
      <c r="BW25">
        <v>3</v>
      </c>
      <c r="BX25">
        <v>3</v>
      </c>
      <c r="BY25">
        <v>11</v>
      </c>
      <c r="BZ25">
        <v>6</v>
      </c>
      <c r="CA25">
        <v>4</v>
      </c>
      <c r="CB25">
        <v>2</v>
      </c>
      <c r="CC25">
        <v>12</v>
      </c>
      <c r="CD25">
        <v>3</v>
      </c>
      <c r="CE25">
        <v>5</v>
      </c>
      <c r="CF25">
        <v>11</v>
      </c>
      <c r="CG25">
        <v>11</v>
      </c>
      <c r="CH25">
        <v>3</v>
      </c>
      <c r="CI25">
        <v>4</v>
      </c>
      <c r="CJ25">
        <v>11</v>
      </c>
      <c r="CL25">
        <v>10</v>
      </c>
      <c r="CM25">
        <v>5</v>
      </c>
      <c r="CN25">
        <v>1</v>
      </c>
      <c r="CO25">
        <v>3</v>
      </c>
      <c r="CP25">
        <v>11</v>
      </c>
      <c r="CQ25">
        <v>5</v>
      </c>
      <c r="CR25">
        <v>4</v>
      </c>
      <c r="CS25">
        <v>1</v>
      </c>
      <c r="CT25">
        <v>9</v>
      </c>
      <c r="CU25">
        <v>1</v>
      </c>
      <c r="CV25">
        <v>2</v>
      </c>
      <c r="CW25">
        <v>9</v>
      </c>
      <c r="CX25">
        <v>11</v>
      </c>
      <c r="CY25">
        <v>3</v>
      </c>
      <c r="CZ25">
        <v>2</v>
      </c>
      <c r="DA25">
        <v>9</v>
      </c>
      <c r="DC25">
        <f>((6/11)*100)</f>
        <v>54.54545454545454</v>
      </c>
      <c r="DD25">
        <f>((3/11)*100)</f>
        <v>27.27272727272727</v>
      </c>
      <c r="DE25">
        <f>((3/11)*100)</f>
        <v>27.27272727272727</v>
      </c>
      <c r="DF25">
        <f>((6/11)*100)</f>
        <v>54.54545454545454</v>
      </c>
      <c r="DG25">
        <f>((4/11)*100)</f>
        <v>36.363636363636367</v>
      </c>
      <c r="DH25">
        <f>((2/11)*100)</f>
        <v>18.181818181818183</v>
      </c>
      <c r="DI25">
        <f>((3/12)*100)</f>
        <v>25</v>
      </c>
      <c r="DJ25">
        <f>((5/12)*100)</f>
        <v>41.666666666666671</v>
      </c>
      <c r="DK25">
        <f>((11/12)*100)</f>
        <v>91.666666666666657</v>
      </c>
      <c r="DL25">
        <f>((3/11)*100)</f>
        <v>27.27272727272727</v>
      </c>
      <c r="DM25">
        <f>((4/11)*100)</f>
        <v>36.363636363636367</v>
      </c>
      <c r="DN25">
        <f>((11/11)*100)</f>
        <v>100</v>
      </c>
      <c r="DP25">
        <f>((5/10)*100)</f>
        <v>50</v>
      </c>
      <c r="DQ25">
        <f>((1/10)*100)</f>
        <v>10</v>
      </c>
      <c r="DR25">
        <f>((3/10)*100)</f>
        <v>30</v>
      </c>
      <c r="DS25">
        <f>((5/11)*100)</f>
        <v>45.454545454545453</v>
      </c>
      <c r="DT25">
        <f>((4/11)*100)</f>
        <v>36.363636363636367</v>
      </c>
      <c r="DU25">
        <f>((1/11)*100)</f>
        <v>9.0909090909090917</v>
      </c>
      <c r="DV25">
        <f>((1/9)*100)</f>
        <v>11.111111111111111</v>
      </c>
      <c r="DW25">
        <f>((2/9)*100)</f>
        <v>22.222222222222221</v>
      </c>
      <c r="DX25">
        <f>((9/9)*100)</f>
        <v>100</v>
      </c>
      <c r="DY25">
        <f>((3/11)*100)</f>
        <v>27.27272727272727</v>
      </c>
      <c r="DZ25">
        <f>((2/11)*100)</f>
        <v>18.181818181818183</v>
      </c>
      <c r="EA25">
        <f>((9/11)*100)</f>
        <v>81.818181818181827</v>
      </c>
    </row>
    <row r="26" spans="1:131" x14ac:dyDescent="0.25">
      <c r="A26">
        <v>86.220210000000009</v>
      </c>
      <c r="B26">
        <v>8.4302639999999993</v>
      </c>
      <c r="C26">
        <v>81.615527000000014</v>
      </c>
      <c r="D26">
        <v>7.0357370000000001</v>
      </c>
      <c r="E26">
        <v>86.092051000000012</v>
      </c>
      <c r="F26">
        <v>9.0881050000000005</v>
      </c>
      <c r="G26">
        <v>84.833895000000012</v>
      </c>
      <c r="H26">
        <v>5.8653680000000001</v>
      </c>
      <c r="K26">
        <f t="shared" ref="K26:L29" si="12">(13/200)</f>
        <v>6.5000000000000002E-2</v>
      </c>
      <c r="L26">
        <f t="shared" si="12"/>
        <v>6.5000000000000002E-2</v>
      </c>
      <c r="M26">
        <f>(14/200)</f>
        <v>7.0000000000000007E-2</v>
      </c>
      <c r="N26">
        <f>(13/200)</f>
        <v>6.5000000000000002E-2</v>
      </c>
      <c r="P26">
        <f>(9/200)</f>
        <v>4.4999999999999998E-2</v>
      </c>
      <c r="Q26">
        <f>(9/200)</f>
        <v>4.4999999999999998E-2</v>
      </c>
      <c r="R26">
        <f>(10/200)</f>
        <v>0.05</v>
      </c>
      <c r="S26">
        <f>(9/200)</f>
        <v>4.4999999999999998E-2</v>
      </c>
      <c r="U26">
        <f>0.065+0.045</f>
        <v>0.11</v>
      </c>
      <c r="V26">
        <f>0.065+0.045</f>
        <v>0.11</v>
      </c>
      <c r="W26">
        <f>0.07+0.05</f>
        <v>0.12000000000000001</v>
      </c>
      <c r="X26">
        <f>0.065+0.045</f>
        <v>0.11</v>
      </c>
      <c r="Z26">
        <f>SQRT((ABS($A$27-$A$26)^2+(ABS($B$27-$B$26)^2)))</f>
        <v>22.554470455928154</v>
      </c>
      <c r="AA26">
        <f>SQRT((ABS($C$27-$C$26)^2+(ABS($D$27-$D$26)^2)))</f>
        <v>21.202024901637095</v>
      </c>
      <c r="AB26">
        <f>SQRT((ABS($E$27-$E$26)^2+(ABS($F$27-$F$26)^2)))</f>
        <v>22.908460684757149</v>
      </c>
      <c r="AC26">
        <f>SQRT((ABS($G$27-$G$26)^2+(ABS($H$27-$H$26)^2)))</f>
        <v>22.336758165031281</v>
      </c>
      <c r="AJ26">
        <f>1/0.11</f>
        <v>9.0909090909090917</v>
      </c>
      <c r="AK26">
        <f>1/0.11</f>
        <v>9.0909090909090917</v>
      </c>
      <c r="AL26">
        <f>1/0.12</f>
        <v>8.3333333333333339</v>
      </c>
      <c r="AM26">
        <f>1/0.11</f>
        <v>9.0909090909090917</v>
      </c>
      <c r="AO26">
        <f t="shared" si="8"/>
        <v>205.04064050843778</v>
      </c>
      <c r="AP26">
        <f t="shared" si="9"/>
        <v>192.74568092397359</v>
      </c>
      <c r="AQ26">
        <f t="shared" si="10"/>
        <v>190.90383903964289</v>
      </c>
      <c r="AR26">
        <f t="shared" si="11"/>
        <v>203.06143786392073</v>
      </c>
      <c r="AV26">
        <f>((0.065/0.11)*100)</f>
        <v>59.090909090909093</v>
      </c>
      <c r="AW26">
        <f>((0.065/0.11)*100)</f>
        <v>59.090909090909093</v>
      </c>
      <c r="AX26">
        <f>((0.07/0.12)*100)</f>
        <v>58.333333333333336</v>
      </c>
      <c r="AY26">
        <f>((0.065/0.11)*100)</f>
        <v>59.090909090909093</v>
      </c>
      <c r="BA26">
        <f>((0.045/0.11)*100)</f>
        <v>40.909090909090907</v>
      </c>
      <c r="BB26">
        <f>((0.045/0.11)*100)</f>
        <v>40.909090909090907</v>
      </c>
      <c r="BC26">
        <f>((0.05/0.12)*100)</f>
        <v>41.666666666666671</v>
      </c>
      <c r="BD26">
        <f>((0.045/0.11)*100)</f>
        <v>40.909090909090907</v>
      </c>
      <c r="BF26">
        <f>ABS($B$26-$D$26)</f>
        <v>1.3945269999999992</v>
      </c>
      <c r="BG26">
        <f>ABS($F$26-$H$26)</f>
        <v>3.2227370000000004</v>
      </c>
      <c r="BL26">
        <f>SQRT((ABS($A$26-$E$26)^2+(ABS($B$26-$F$26)^2)))</f>
        <v>0.670208557511765</v>
      </c>
      <c r="BM26">
        <f>SQRT((ABS($C$26-$G$26)^2+(ABS($D$26-$H$26)^2)))</f>
        <v>3.4245665681345701</v>
      </c>
      <c r="BO26">
        <f>SQRT((ABS($A$26-$G$26)^2+(ABS($B$26-$H$26)^2)))</f>
        <v>2.9155721171051465</v>
      </c>
      <c r="BP26">
        <f>SQRT((ABS($C$26-$E$26)^2+(ABS($D$26-$F$26)^2)))</f>
        <v>4.9245793251809822</v>
      </c>
      <c r="BR26">
        <f>DEGREES(ACOS((22.3667997907842^2+23.3264094918734^2-3.45148518464762^2)/(2*22.3667997907842*23.3264094918734)))</f>
        <v>8.3236747691333512</v>
      </c>
      <c r="BS26">
        <f>DEGREES(ACOS((3.45148518464762^2+28.2071868670778^2-26.9491941307881^2)/(2*3.45148518464762*28.2071868670778)))</f>
        <v>65.321126116234936</v>
      </c>
      <c r="BU26">
        <v>13</v>
      </c>
      <c r="BV26">
        <v>8</v>
      </c>
      <c r="BW26">
        <v>3</v>
      </c>
      <c r="BX26">
        <v>5</v>
      </c>
      <c r="BY26">
        <v>13</v>
      </c>
      <c r="BZ26">
        <v>8</v>
      </c>
      <c r="CA26">
        <v>5</v>
      </c>
      <c r="CB26">
        <v>4</v>
      </c>
      <c r="CC26">
        <v>14</v>
      </c>
      <c r="CD26">
        <v>4</v>
      </c>
      <c r="CE26">
        <v>7</v>
      </c>
      <c r="CF26">
        <v>11</v>
      </c>
      <c r="CG26">
        <v>13</v>
      </c>
      <c r="CH26">
        <v>5</v>
      </c>
      <c r="CI26">
        <v>4</v>
      </c>
      <c r="CJ26">
        <v>11</v>
      </c>
      <c r="CL26">
        <v>9</v>
      </c>
      <c r="CM26">
        <v>4</v>
      </c>
      <c r="CN26">
        <v>0</v>
      </c>
      <c r="CO26">
        <v>1</v>
      </c>
      <c r="CP26">
        <v>9</v>
      </c>
      <c r="CQ26">
        <v>4</v>
      </c>
      <c r="CR26">
        <v>2</v>
      </c>
      <c r="CS26">
        <v>2</v>
      </c>
      <c r="CT26">
        <v>10</v>
      </c>
      <c r="CU26">
        <v>0</v>
      </c>
      <c r="CV26">
        <v>2</v>
      </c>
      <c r="CW26">
        <v>8</v>
      </c>
      <c r="CX26">
        <v>9</v>
      </c>
      <c r="CY26">
        <v>1</v>
      </c>
      <c r="CZ26">
        <v>0</v>
      </c>
      <c r="DA26">
        <v>8</v>
      </c>
      <c r="DC26">
        <f>((8/13)*100)</f>
        <v>61.53846153846154</v>
      </c>
      <c r="DD26">
        <f>((3/13)*100)</f>
        <v>23.076923076923077</v>
      </c>
      <c r="DE26">
        <f>((5/13)*100)</f>
        <v>38.461538461538467</v>
      </c>
      <c r="DF26">
        <f>((8/13)*100)</f>
        <v>61.53846153846154</v>
      </c>
      <c r="DG26">
        <f>((5/13)*100)</f>
        <v>38.461538461538467</v>
      </c>
      <c r="DH26">
        <f>((4/13)*100)</f>
        <v>30.76923076923077</v>
      </c>
      <c r="DI26">
        <f>((4/14)*100)</f>
        <v>28.571428571428569</v>
      </c>
      <c r="DJ26">
        <f>((7/14)*100)</f>
        <v>50</v>
      </c>
      <c r="DK26">
        <f>((11/14)*100)</f>
        <v>78.571428571428569</v>
      </c>
      <c r="DL26">
        <f>((5/13)*100)</f>
        <v>38.461538461538467</v>
      </c>
      <c r="DM26">
        <f>((4/13)*100)</f>
        <v>30.76923076923077</v>
      </c>
      <c r="DN26">
        <f>((11/13)*100)</f>
        <v>84.615384615384613</v>
      </c>
      <c r="DP26">
        <f>((4/9)*100)</f>
        <v>44.444444444444443</v>
      </c>
      <c r="DQ26">
        <f>((0/9)*100)</f>
        <v>0</v>
      </c>
      <c r="DR26">
        <f>((1/9)*100)</f>
        <v>11.111111111111111</v>
      </c>
      <c r="DS26">
        <f>((4/9)*100)</f>
        <v>44.444444444444443</v>
      </c>
      <c r="DT26">
        <f>((2/9)*100)</f>
        <v>22.222222222222221</v>
      </c>
      <c r="DU26">
        <f>((2/9)*100)</f>
        <v>22.222222222222221</v>
      </c>
      <c r="DV26">
        <f>((0/10)*100)</f>
        <v>0</v>
      </c>
      <c r="DW26">
        <f>((2/10)*100)</f>
        <v>20</v>
      </c>
      <c r="DX26">
        <f>((8/10)*100)</f>
        <v>80</v>
      </c>
      <c r="DY26">
        <f>((1/9)*100)</f>
        <v>11.111111111111111</v>
      </c>
      <c r="DZ26">
        <f>((0/9)*100)</f>
        <v>0</v>
      </c>
      <c r="EA26">
        <f>((8/9)*100)</f>
        <v>88.888888888888886</v>
      </c>
    </row>
    <row r="27" spans="1:131" x14ac:dyDescent="0.25">
      <c r="A27">
        <v>108.74631600000001</v>
      </c>
      <c r="B27">
        <v>7.299474</v>
      </c>
      <c r="C27">
        <v>102.761369</v>
      </c>
      <c r="D27">
        <v>5.4932629999999998</v>
      </c>
      <c r="E27">
        <v>108.95684100000001</v>
      </c>
      <c r="F27">
        <v>7.6742629999999998</v>
      </c>
      <c r="G27">
        <v>107.120789</v>
      </c>
      <c r="H27">
        <v>4.3736839999999999</v>
      </c>
      <c r="K27">
        <f t="shared" si="12"/>
        <v>6.5000000000000002E-2</v>
      </c>
      <c r="L27">
        <f t="shared" si="12"/>
        <v>6.5000000000000002E-2</v>
      </c>
      <c r="M27">
        <f>(13/200)</f>
        <v>6.5000000000000002E-2</v>
      </c>
      <c r="N27">
        <f>(12/200)</f>
        <v>0.06</v>
      </c>
      <c r="P27">
        <f>(10/200)</f>
        <v>0.05</v>
      </c>
      <c r="Q27">
        <f>(9/200)</f>
        <v>4.4999999999999998E-2</v>
      </c>
      <c r="R27">
        <f>(9/200)</f>
        <v>4.4999999999999998E-2</v>
      </c>
      <c r="S27">
        <f>(10/200)</f>
        <v>0.05</v>
      </c>
      <c r="U27">
        <f>0.065+0.05</f>
        <v>0.115</v>
      </c>
      <c r="V27">
        <f>0.065+0.045</f>
        <v>0.11</v>
      </c>
      <c r="W27">
        <f>0.065+0.045</f>
        <v>0.11</v>
      </c>
      <c r="X27">
        <f>0.06+0.05</f>
        <v>0.11</v>
      </c>
      <c r="Z27">
        <f>SQRT((ABS($A$28-$A$27)^2+(ABS($B$28-$B$27)^2)))</f>
        <v>23.055497443461704</v>
      </c>
      <c r="AA27">
        <f>SQRT((ABS($C$28-$C$27)^2+(ABS($D$28-$D$27)^2)))</f>
        <v>23.92947519256294</v>
      </c>
      <c r="AB27">
        <f>SQRT((ABS($E$28-$E$27)^2+(ABS($F$28-$F$27)^2)))</f>
        <v>23.326409491873381</v>
      </c>
      <c r="AC27">
        <f>SQRT((ABS($G$28-$G$27)^2+(ABS($H$28-$H$27)^2)))</f>
        <v>23.87276909255516</v>
      </c>
      <c r="AJ27">
        <f>1/0.115</f>
        <v>8.695652173913043</v>
      </c>
      <c r="AK27">
        <f>1/0.11</f>
        <v>9.0909090909090917</v>
      </c>
      <c r="AL27">
        <f>1/0.11</f>
        <v>9.0909090909090917</v>
      </c>
      <c r="AM27">
        <f>1/0.11</f>
        <v>9.0909090909090917</v>
      </c>
      <c r="AO27">
        <f t="shared" si="8"/>
        <v>200.48258646488438</v>
      </c>
      <c r="AP27">
        <f t="shared" si="9"/>
        <v>217.54068356875399</v>
      </c>
      <c r="AQ27">
        <f t="shared" si="10"/>
        <v>212.05826810793982</v>
      </c>
      <c r="AR27">
        <f t="shared" si="11"/>
        <v>217.02517356868327</v>
      </c>
      <c r="AV27">
        <f>((0.065/0.115)*100)</f>
        <v>56.521739130434781</v>
      </c>
      <c r="AW27">
        <f>((0.065/0.11)*100)</f>
        <v>59.090909090909093</v>
      </c>
      <c r="AX27">
        <f>((0.065/0.11)*100)</f>
        <v>59.090909090909093</v>
      </c>
      <c r="AY27">
        <f>((0.06/0.11)*100)</f>
        <v>54.54545454545454</v>
      </c>
      <c r="BA27">
        <f>((0.05/0.115)*100)</f>
        <v>43.478260869565219</v>
      </c>
      <c r="BB27">
        <f>((0.045/0.11)*100)</f>
        <v>40.909090909090907</v>
      </c>
      <c r="BC27">
        <f>((0.045/0.11)*100)</f>
        <v>40.909090909090907</v>
      </c>
      <c r="BD27">
        <f>((0.05/0.11)*100)</f>
        <v>45.45454545454546</v>
      </c>
      <c r="BF27">
        <f>ABS($B$27-$D$27)</f>
        <v>1.8062110000000002</v>
      </c>
      <c r="BG27">
        <f>ABS($F$27-$H$27)</f>
        <v>3.3005789999999999</v>
      </c>
      <c r="BL27">
        <f>SQRT((ABS($A$27-$E$27)^2+(ABS($B$27-$F$27)^2)))</f>
        <v>0.42986924773237917</v>
      </c>
      <c r="BM27">
        <f>SQRT((ABS($C$27-$G$27)^2+(ABS($D$27-$H$27)^2)))</f>
        <v>4.5008887870776144</v>
      </c>
      <c r="BO27">
        <f>SQRT((ABS($A$27-$G$27)^2+(ABS($B$27-$H$27)^2)))</f>
        <v>3.3470263147798849</v>
      </c>
      <c r="BP27">
        <f>SQRT((ABS($C$27-$E$27)^2+(ABS($D$27-$F$27)^2)))</f>
        <v>6.568153035883384</v>
      </c>
      <c r="BR27">
        <f>DEGREES(ACOS((26.9491941307881^2+27.5569224003173^2-3.13583477598246^2)/(2*26.9491941307881*27.5569224003173)))</f>
        <v>6.4715084500153086</v>
      </c>
      <c r="BS27">
        <f>DEGREES(ACOS((24.0554180155252^2+22.9553528355515^2-3.40148799197543^2)/(2*24.0554180155252*22.9553528355515)))</f>
        <v>7.8540501984305235</v>
      </c>
      <c r="BU27">
        <v>13</v>
      </c>
      <c r="BV27">
        <v>7</v>
      </c>
      <c r="BW27">
        <v>4</v>
      </c>
      <c r="BX27">
        <v>5</v>
      </c>
      <c r="BY27">
        <v>13</v>
      </c>
      <c r="BZ27">
        <v>7</v>
      </c>
      <c r="CA27">
        <v>7</v>
      </c>
      <c r="CB27">
        <v>4</v>
      </c>
      <c r="CC27">
        <v>13</v>
      </c>
      <c r="CD27">
        <v>5</v>
      </c>
      <c r="CE27">
        <v>7</v>
      </c>
      <c r="CF27">
        <v>10</v>
      </c>
      <c r="CG27">
        <v>12</v>
      </c>
      <c r="CH27">
        <v>5</v>
      </c>
      <c r="CI27">
        <v>4</v>
      </c>
      <c r="CJ27">
        <v>10</v>
      </c>
      <c r="CL27">
        <v>10</v>
      </c>
      <c r="CM27">
        <v>4</v>
      </c>
      <c r="CN27">
        <v>0</v>
      </c>
      <c r="CO27">
        <v>2</v>
      </c>
      <c r="CP27">
        <v>9</v>
      </c>
      <c r="CQ27">
        <v>4</v>
      </c>
      <c r="CR27">
        <v>2</v>
      </c>
      <c r="CS27">
        <v>0</v>
      </c>
      <c r="CT27">
        <v>9</v>
      </c>
      <c r="CU27">
        <v>0</v>
      </c>
      <c r="CV27">
        <v>3</v>
      </c>
      <c r="CW27">
        <v>7</v>
      </c>
      <c r="CX27">
        <v>10</v>
      </c>
      <c r="CY27">
        <v>2</v>
      </c>
      <c r="CZ27">
        <v>1</v>
      </c>
      <c r="DA27">
        <v>7</v>
      </c>
      <c r="DC27">
        <f>((7/13)*100)</f>
        <v>53.846153846153847</v>
      </c>
      <c r="DD27">
        <f>((4/13)*100)</f>
        <v>30.76923076923077</v>
      </c>
      <c r="DE27">
        <f>((5/13)*100)</f>
        <v>38.461538461538467</v>
      </c>
      <c r="DF27">
        <f>((7/13)*100)</f>
        <v>53.846153846153847</v>
      </c>
      <c r="DG27">
        <f>((7/13)*100)</f>
        <v>53.846153846153847</v>
      </c>
      <c r="DH27">
        <f>((4/13)*100)</f>
        <v>30.76923076923077</v>
      </c>
      <c r="DI27">
        <f>((5/13)*100)</f>
        <v>38.461538461538467</v>
      </c>
      <c r="DJ27">
        <f>((7/13)*100)</f>
        <v>53.846153846153847</v>
      </c>
      <c r="DK27">
        <f>((10/13)*100)</f>
        <v>76.923076923076934</v>
      </c>
      <c r="DL27">
        <f>((5/12)*100)</f>
        <v>41.666666666666671</v>
      </c>
      <c r="DM27">
        <f>((4/12)*100)</f>
        <v>33.333333333333329</v>
      </c>
      <c r="DN27">
        <f>((10/12)*100)</f>
        <v>83.333333333333343</v>
      </c>
      <c r="DP27">
        <f>((4/10)*100)</f>
        <v>40</v>
      </c>
      <c r="DQ27">
        <f>((0/10)*100)</f>
        <v>0</v>
      </c>
      <c r="DR27">
        <f>((2/10)*100)</f>
        <v>20</v>
      </c>
      <c r="DS27">
        <f>((4/9)*100)</f>
        <v>44.444444444444443</v>
      </c>
      <c r="DT27">
        <f>((2/9)*100)</f>
        <v>22.222222222222221</v>
      </c>
      <c r="DU27">
        <f>((0/9)*100)</f>
        <v>0</v>
      </c>
      <c r="DV27">
        <f>((0/9)*100)</f>
        <v>0</v>
      </c>
      <c r="DW27">
        <f>((3/9)*100)</f>
        <v>33.333333333333329</v>
      </c>
      <c r="DX27">
        <f>((7/9)*100)</f>
        <v>77.777777777777786</v>
      </c>
      <c r="DY27">
        <f>((2/10)*100)</f>
        <v>20</v>
      </c>
      <c r="DZ27">
        <f>((1/10)*100)</f>
        <v>10</v>
      </c>
      <c r="EA27">
        <f>((7/10)*100)</f>
        <v>70</v>
      </c>
    </row>
    <row r="28" spans="1:131" x14ac:dyDescent="0.25">
      <c r="A28">
        <v>131.78252900000001</v>
      </c>
      <c r="B28">
        <v>6.3566839999999996</v>
      </c>
      <c r="C28">
        <v>126.677316</v>
      </c>
      <c r="D28">
        <v>4.6887369999999997</v>
      </c>
      <c r="E28">
        <v>132.27378900000002</v>
      </c>
      <c r="F28">
        <v>7.0099470000000004</v>
      </c>
      <c r="G28">
        <v>130.98684</v>
      </c>
      <c r="H28">
        <v>3.8073679999999999</v>
      </c>
      <c r="K28">
        <f t="shared" si="12"/>
        <v>6.5000000000000002E-2</v>
      </c>
      <c r="L28">
        <f t="shared" si="12"/>
        <v>6.5000000000000002E-2</v>
      </c>
      <c r="M28">
        <f>(12/200)</f>
        <v>0.06</v>
      </c>
      <c r="N28">
        <f>(13/200)</f>
        <v>6.5000000000000002E-2</v>
      </c>
      <c r="P28">
        <f>(8/200)</f>
        <v>0.04</v>
      </c>
      <c r="Q28">
        <f>(9/200)</f>
        <v>4.4999999999999998E-2</v>
      </c>
      <c r="R28">
        <f>(8/200)</f>
        <v>0.04</v>
      </c>
      <c r="S28">
        <f>(10/200)</f>
        <v>0.05</v>
      </c>
      <c r="U28">
        <f>0.065+0.04</f>
        <v>0.10500000000000001</v>
      </c>
      <c r="V28">
        <f>0.065+0.045</f>
        <v>0.11</v>
      </c>
      <c r="W28">
        <f>0.06+0.04</f>
        <v>0.1</v>
      </c>
      <c r="X28">
        <f>0.065+0.05</f>
        <v>0.115</v>
      </c>
      <c r="Z28">
        <f>SQRT((ABS($A$29-$A$28)^2+(ABS($B$29-$B$28)^2)))</f>
        <v>28.140434306400351</v>
      </c>
      <c r="AA28">
        <f>SQRT((ABS($C$29-$C$28)^2+(ABS($D$29-$D$28)^2)))</f>
        <v>29.032141894992023</v>
      </c>
      <c r="AB28">
        <f>SQRT((ABS($E$29-$E$28)^2+(ABS($F$29-$F$28)^2)))</f>
        <v>27.556922400317241</v>
      </c>
      <c r="AC28">
        <f>SQRT((ABS($G$29-$G$28)^2+(ABS($H$29-$H$28)^2)))</f>
        <v>28.207186867077784</v>
      </c>
      <c r="AJ28">
        <f>1/0.105</f>
        <v>9.5238095238095237</v>
      </c>
      <c r="AK28">
        <f>1/0.11</f>
        <v>9.0909090909090917</v>
      </c>
      <c r="AL28">
        <f>1/0.1</f>
        <v>10</v>
      </c>
      <c r="AM28">
        <f>1/0.115</f>
        <v>8.695652173913043</v>
      </c>
      <c r="AO28">
        <f t="shared" si="8"/>
        <v>268.00413625143187</v>
      </c>
      <c r="AP28">
        <f t="shared" si="9"/>
        <v>263.92856268174569</v>
      </c>
      <c r="AQ28">
        <f t="shared" si="10"/>
        <v>275.56922400317239</v>
      </c>
      <c r="AR28">
        <f t="shared" si="11"/>
        <v>245.27988580067637</v>
      </c>
      <c r="AV28">
        <f>((0.065/0.105)*100)</f>
        <v>61.904761904761905</v>
      </c>
      <c r="AW28">
        <f>((0.065/0.11)*100)</f>
        <v>59.090909090909093</v>
      </c>
      <c r="AX28">
        <f>((0.06/0.1)*100)</f>
        <v>60</v>
      </c>
      <c r="AY28">
        <f>((0.065/0.115)*100)</f>
        <v>56.521739130434781</v>
      </c>
      <c r="BA28">
        <f>((0.04/0.105)*100)</f>
        <v>38.095238095238102</v>
      </c>
      <c r="BB28">
        <f>((0.045/0.11)*100)</f>
        <v>40.909090909090907</v>
      </c>
      <c r="BC28">
        <f>((0.04/0.1)*100)</f>
        <v>40</v>
      </c>
      <c r="BD28">
        <f>((0.05/0.115)*100)</f>
        <v>43.478260869565219</v>
      </c>
      <c r="BF28">
        <f>ABS($B$28-$D$28)</f>
        <v>1.6679469999999998</v>
      </c>
      <c r="BG28">
        <f>ABS($F$28-$H$28)</f>
        <v>3.2025790000000005</v>
      </c>
      <c r="BL28">
        <f>SQRT((ABS($A$28-$E$28)^2+(ABS($B$28-$F$28)^2)))</f>
        <v>0.81736707467882019</v>
      </c>
      <c r="BM28">
        <f>SQRT((ABS($C$28-$G$28)^2+(ABS($D$28-$H$28)^2)))</f>
        <v>4.3987280457806168</v>
      </c>
      <c r="BO28">
        <f>SQRT((ABS($A$28-$G$28)^2+(ABS($B$28-$H$28)^2)))</f>
        <v>2.670605371929184</v>
      </c>
      <c r="BP28">
        <f>SQRT((ABS($C$28-$E$28)^2+(ABS($D$28-$F$28)^2)))</f>
        <v>6.0587561350354084</v>
      </c>
      <c r="BR28">
        <f>DEGREES(ACOS((24.5804357609154^2+25.2415217803175^2-3.13326144505338^2)/(2*24.5804357609154*25.2415217803175)))</f>
        <v>7.0494011989001262</v>
      </c>
      <c r="BS28">
        <f>DEGREES(ACOS((3.13326144505338^2+18.4234112666384^2-17.8373492160457^2)/(2*3.13326144505338*18.4234112666384)))</f>
        <v>74.388976360957926</v>
      </c>
      <c r="BU28">
        <v>13</v>
      </c>
      <c r="BV28">
        <v>8</v>
      </c>
      <c r="BW28">
        <v>5</v>
      </c>
      <c r="BX28">
        <v>4</v>
      </c>
      <c r="BY28">
        <v>13</v>
      </c>
      <c r="BZ28">
        <v>8</v>
      </c>
      <c r="CA28">
        <v>7</v>
      </c>
      <c r="CB28">
        <v>4</v>
      </c>
      <c r="CC28">
        <v>12</v>
      </c>
      <c r="CD28">
        <v>3</v>
      </c>
      <c r="CE28">
        <v>5</v>
      </c>
      <c r="CF28">
        <v>12</v>
      </c>
      <c r="CG28">
        <v>13</v>
      </c>
      <c r="CH28">
        <v>4</v>
      </c>
      <c r="CI28">
        <v>5</v>
      </c>
      <c r="CJ28">
        <v>12</v>
      </c>
      <c r="CL28">
        <v>8</v>
      </c>
      <c r="CM28">
        <v>3</v>
      </c>
      <c r="CN28">
        <v>0</v>
      </c>
      <c r="CO28">
        <v>1</v>
      </c>
      <c r="CP28">
        <v>9</v>
      </c>
      <c r="CQ28">
        <v>3</v>
      </c>
      <c r="CR28">
        <v>3</v>
      </c>
      <c r="CS28">
        <v>1</v>
      </c>
      <c r="CT28">
        <v>8</v>
      </c>
      <c r="CU28">
        <v>0</v>
      </c>
      <c r="CV28">
        <v>2</v>
      </c>
      <c r="CW28">
        <v>7</v>
      </c>
      <c r="CX28">
        <v>10</v>
      </c>
      <c r="CY28">
        <v>1</v>
      </c>
      <c r="CZ28">
        <v>1</v>
      </c>
      <c r="DA28">
        <v>7</v>
      </c>
      <c r="DC28">
        <f>((8/13)*100)</f>
        <v>61.53846153846154</v>
      </c>
      <c r="DD28">
        <f>((5/13)*100)</f>
        <v>38.461538461538467</v>
      </c>
      <c r="DE28">
        <f>((4/13)*100)</f>
        <v>30.76923076923077</v>
      </c>
      <c r="DF28">
        <f>((8/13)*100)</f>
        <v>61.53846153846154</v>
      </c>
      <c r="DG28">
        <f>((7/13)*100)</f>
        <v>53.846153846153847</v>
      </c>
      <c r="DH28">
        <f>((4/13)*100)</f>
        <v>30.76923076923077</v>
      </c>
      <c r="DI28">
        <f>((3/12)*100)</f>
        <v>25</v>
      </c>
      <c r="DJ28">
        <f>((5/12)*100)</f>
        <v>41.666666666666671</v>
      </c>
      <c r="DK28">
        <f>((12/12)*100)</f>
        <v>100</v>
      </c>
      <c r="DL28">
        <f>((4/13)*100)</f>
        <v>30.76923076923077</v>
      </c>
      <c r="DM28">
        <f>((5/13)*100)</f>
        <v>38.461538461538467</v>
      </c>
      <c r="DN28">
        <f>((12/13)*100)</f>
        <v>92.307692307692307</v>
      </c>
      <c r="DP28">
        <f>((3/8)*100)</f>
        <v>37.5</v>
      </c>
      <c r="DQ28">
        <f>((0/8)*100)</f>
        <v>0</v>
      </c>
      <c r="DR28">
        <f>((1/8)*100)</f>
        <v>12.5</v>
      </c>
      <c r="DS28">
        <f>((3/9)*100)</f>
        <v>33.333333333333329</v>
      </c>
      <c r="DT28">
        <f>((3/9)*100)</f>
        <v>33.333333333333329</v>
      </c>
      <c r="DU28">
        <f>((1/9)*100)</f>
        <v>11.111111111111111</v>
      </c>
      <c r="DV28">
        <f>((0/8)*100)</f>
        <v>0</v>
      </c>
      <c r="DW28">
        <f>((2/8)*100)</f>
        <v>25</v>
      </c>
      <c r="DX28">
        <f>((7/8)*100)</f>
        <v>87.5</v>
      </c>
      <c r="DY28">
        <f>((1/10)*100)</f>
        <v>10</v>
      </c>
      <c r="DZ28">
        <f>((1/10)*100)</f>
        <v>10</v>
      </c>
      <c r="EA28">
        <f>((7/10)*100)</f>
        <v>70</v>
      </c>
    </row>
    <row r="29" spans="1:131" x14ac:dyDescent="0.25">
      <c r="A29">
        <v>159.86673400000001</v>
      </c>
      <c r="B29">
        <v>8.1347369999999994</v>
      </c>
      <c r="C29">
        <v>155.67446999999999</v>
      </c>
      <c r="D29">
        <v>6.1136309999999998</v>
      </c>
      <c r="E29">
        <v>159.80289099999999</v>
      </c>
      <c r="F29">
        <v>8.2478949999999998</v>
      </c>
      <c r="G29">
        <v>159.16068100000001</v>
      </c>
      <c r="H29">
        <v>5.1785259999999997</v>
      </c>
      <c r="K29">
        <f t="shared" si="12"/>
        <v>6.5000000000000002E-2</v>
      </c>
      <c r="L29">
        <f t="shared" si="12"/>
        <v>6.5000000000000002E-2</v>
      </c>
      <c r="M29">
        <f>(14/200)</f>
        <v>7.0000000000000007E-2</v>
      </c>
      <c r="N29">
        <f>(13/200)</f>
        <v>6.5000000000000002E-2</v>
      </c>
      <c r="P29">
        <f>(9/200)</f>
        <v>4.4999999999999998E-2</v>
      </c>
      <c r="Q29">
        <f>(9/200)</f>
        <v>4.4999999999999998E-2</v>
      </c>
      <c r="R29">
        <f>(9/200)</f>
        <v>4.4999999999999998E-2</v>
      </c>
      <c r="S29">
        <f>(8/200)</f>
        <v>0.04</v>
      </c>
      <c r="U29">
        <f>0.065+0.045</f>
        <v>0.11</v>
      </c>
      <c r="V29">
        <f>0.065+0.045</f>
        <v>0.11</v>
      </c>
      <c r="W29">
        <f>0.07+0.045</f>
        <v>0.115</v>
      </c>
      <c r="X29">
        <f>0.065+0.04</f>
        <v>0.10500000000000001</v>
      </c>
      <c r="Z29">
        <f>SQRT((ABS($A$30-$A$29)^2+(ABS($B$30-$B$29)^2)))</f>
        <v>22.834918422467922</v>
      </c>
      <c r="AA29">
        <f>SQRT((ABS($C$30-$C$29)^2+(ABS($D$30-$D$29)^2)))</f>
        <v>21.395813351675756</v>
      </c>
      <c r="AB29">
        <f>SQRT((ABS($E$30-$E$29)^2+(ABS($F$30-$F$29)^2)))</f>
        <v>23.226709280761277</v>
      </c>
      <c r="AC29">
        <f>SQRT((ABS($G$30-$G$29)^2+(ABS($H$30-$H$29)^2)))</f>
        <v>22.955352835551547</v>
      </c>
      <c r="AJ29">
        <f>1/0.11</f>
        <v>9.0909090909090917</v>
      </c>
      <c r="AK29">
        <f>1/0.11</f>
        <v>9.0909090909090917</v>
      </c>
      <c r="AL29">
        <f>1/0.115</f>
        <v>8.695652173913043</v>
      </c>
      <c r="AM29">
        <f>1/0.105</f>
        <v>9.5238095238095237</v>
      </c>
      <c r="AO29">
        <f t="shared" si="8"/>
        <v>207.59016747698112</v>
      </c>
      <c r="AP29">
        <f t="shared" si="9"/>
        <v>194.50739410614324</v>
      </c>
      <c r="AQ29">
        <f t="shared" si="10"/>
        <v>201.97138505009806</v>
      </c>
      <c r="AR29">
        <f t="shared" si="11"/>
        <v>218.62240795763375</v>
      </c>
      <c r="AV29">
        <f>((0.065/0.11)*100)</f>
        <v>59.090909090909093</v>
      </c>
      <c r="AW29">
        <f>((0.065/0.11)*100)</f>
        <v>59.090909090909093</v>
      </c>
      <c r="AX29">
        <f>((0.07/0.115)*100)</f>
        <v>60.869565217391312</v>
      </c>
      <c r="AY29">
        <f>((0.065/0.105)*100)</f>
        <v>61.904761904761905</v>
      </c>
      <c r="BA29">
        <f>((0.045/0.11)*100)</f>
        <v>40.909090909090907</v>
      </c>
      <c r="BB29">
        <f>((0.045/0.11)*100)</f>
        <v>40.909090909090907</v>
      </c>
      <c r="BC29">
        <f>((0.045/0.115)*100)</f>
        <v>39.130434782608688</v>
      </c>
      <c r="BD29">
        <f>((0.04/0.105)*100)</f>
        <v>38.095238095238102</v>
      </c>
      <c r="BF29">
        <f>ABS($B$29-$D$29)</f>
        <v>2.0211059999999996</v>
      </c>
      <c r="BG29">
        <f>ABS($F$29-$H$29)</f>
        <v>3.069369</v>
      </c>
      <c r="BL29">
        <f>SQRT((ABS($A$29-$E$29)^2+(ABS($B$29-$F$29)^2)))</f>
        <v>0.12992560029879641</v>
      </c>
      <c r="BM29">
        <f>SQRT((ABS($C$29-$G$29)^2+(ABS($D$29-$H$29)^2)))</f>
        <v>3.6094443474787332</v>
      </c>
      <c r="BO29">
        <f>SQRT((ABS($A$29-$G$29)^2+(ABS($B$29-$H$29)^2)))</f>
        <v>3.0393575497677126</v>
      </c>
      <c r="BP29">
        <f>SQRT((ABS($C$29-$E$29)^2+(ABS($D$29-$F$29)^2)))</f>
        <v>4.6474662747498261</v>
      </c>
      <c r="BR29">
        <f>DEGREES(ACOS((17.8373492160457^2+20.0868613100553^2-3.6504049871306^2)/(2*17.8373492160457*20.0868613100553)))</f>
        <v>8.7105417747538034</v>
      </c>
      <c r="BU29">
        <v>13</v>
      </c>
      <c r="BV29">
        <v>8</v>
      </c>
      <c r="BW29">
        <v>4</v>
      </c>
      <c r="BX29">
        <v>5</v>
      </c>
      <c r="BY29">
        <v>13</v>
      </c>
      <c r="BZ29">
        <v>8</v>
      </c>
      <c r="CA29">
        <v>5</v>
      </c>
      <c r="CB29">
        <v>5</v>
      </c>
      <c r="CC29">
        <v>14</v>
      </c>
      <c r="CD29">
        <v>6</v>
      </c>
      <c r="CE29">
        <v>6</v>
      </c>
      <c r="CF29">
        <v>12</v>
      </c>
      <c r="CG29">
        <v>13</v>
      </c>
      <c r="CH29">
        <v>5</v>
      </c>
      <c r="CI29">
        <v>4</v>
      </c>
      <c r="CJ29">
        <v>12</v>
      </c>
      <c r="CL29">
        <v>9</v>
      </c>
      <c r="CM29">
        <v>4</v>
      </c>
      <c r="CN29">
        <v>0</v>
      </c>
      <c r="CO29">
        <v>0</v>
      </c>
      <c r="CP29">
        <v>9</v>
      </c>
      <c r="CQ29">
        <v>4</v>
      </c>
      <c r="CR29">
        <v>2</v>
      </c>
      <c r="CS29">
        <v>1</v>
      </c>
      <c r="CT29">
        <v>9</v>
      </c>
      <c r="CU29">
        <v>0</v>
      </c>
      <c r="CV29">
        <v>1</v>
      </c>
      <c r="CW29">
        <v>8</v>
      </c>
      <c r="CX29">
        <v>8</v>
      </c>
      <c r="CY29">
        <v>0</v>
      </c>
      <c r="CZ29">
        <v>0</v>
      </c>
      <c r="DA29">
        <v>8</v>
      </c>
      <c r="DC29">
        <f>((8/13)*100)</f>
        <v>61.53846153846154</v>
      </c>
      <c r="DD29">
        <f>((4/13)*100)</f>
        <v>30.76923076923077</v>
      </c>
      <c r="DE29">
        <f>((5/13)*100)</f>
        <v>38.461538461538467</v>
      </c>
      <c r="DF29">
        <f>((8/13)*100)</f>
        <v>61.53846153846154</v>
      </c>
      <c r="DG29">
        <f>((5/13)*100)</f>
        <v>38.461538461538467</v>
      </c>
      <c r="DH29">
        <f>((5/13)*100)</f>
        <v>38.461538461538467</v>
      </c>
      <c r="DI29">
        <f>((6/14)*100)</f>
        <v>42.857142857142854</v>
      </c>
      <c r="DJ29">
        <f>((6/14)*100)</f>
        <v>42.857142857142854</v>
      </c>
      <c r="DK29">
        <f>((12/14)*100)</f>
        <v>85.714285714285708</v>
      </c>
      <c r="DL29">
        <f>((5/13)*100)</f>
        <v>38.461538461538467</v>
      </c>
      <c r="DM29">
        <f>((4/13)*100)</f>
        <v>30.76923076923077</v>
      </c>
      <c r="DN29">
        <f>((12/13)*100)</f>
        <v>92.307692307692307</v>
      </c>
      <c r="DP29">
        <f>((4/9)*100)</f>
        <v>44.444444444444443</v>
      </c>
      <c r="DQ29">
        <f>((0/9)*100)</f>
        <v>0</v>
      </c>
      <c r="DR29">
        <f>((0/9)*100)</f>
        <v>0</v>
      </c>
      <c r="DS29">
        <f>((4/9)*100)</f>
        <v>44.444444444444443</v>
      </c>
      <c r="DT29">
        <f>((2/9)*100)</f>
        <v>22.222222222222221</v>
      </c>
      <c r="DU29">
        <f>((1/9)*100)</f>
        <v>11.111111111111111</v>
      </c>
      <c r="DV29">
        <f>((0/9)*100)</f>
        <v>0</v>
      </c>
      <c r="DW29">
        <f>((1/9)*100)</f>
        <v>11.111111111111111</v>
      </c>
      <c r="DX29">
        <f>((8/9)*100)</f>
        <v>88.888888888888886</v>
      </c>
      <c r="DY29">
        <f>((0/8)*100)</f>
        <v>0</v>
      </c>
      <c r="DZ29">
        <f>((0/8)*100)</f>
        <v>0</v>
      </c>
      <c r="EA29">
        <f>((8/8)*100)</f>
        <v>100</v>
      </c>
    </row>
    <row r="30" spans="1:131" x14ac:dyDescent="0.25">
      <c r="A30">
        <v>182.69710000000001</v>
      </c>
      <c r="B30">
        <v>7.6787900000000002</v>
      </c>
      <c r="C30">
        <v>177.062681</v>
      </c>
      <c r="D30">
        <v>5.5433159999999999</v>
      </c>
      <c r="E30">
        <v>183.02946700000001</v>
      </c>
      <c r="F30">
        <v>8.1692099999999996</v>
      </c>
      <c r="G30">
        <v>182.11426</v>
      </c>
      <c r="H30">
        <v>4.8931579999999997</v>
      </c>
      <c r="K30">
        <f>(13/200)</f>
        <v>6.5000000000000002E-2</v>
      </c>
      <c r="L30">
        <f>(12/200)</f>
        <v>0.06</v>
      </c>
      <c r="M30">
        <f>(14/200)</f>
        <v>7.0000000000000007E-2</v>
      </c>
      <c r="N30">
        <f>(14/200)</f>
        <v>7.0000000000000007E-2</v>
      </c>
      <c r="P30">
        <f>(8/200)</f>
        <v>0.04</v>
      </c>
      <c r="Q30">
        <f>(9/200)</f>
        <v>4.4999999999999998E-2</v>
      </c>
      <c r="R30">
        <f>(8/200)</f>
        <v>0.04</v>
      </c>
      <c r="S30">
        <f>(8/200)</f>
        <v>0.04</v>
      </c>
      <c r="U30">
        <f>0.065+0.04</f>
        <v>0.10500000000000001</v>
      </c>
      <c r="V30">
        <f>0.06+0.045</f>
        <v>0.105</v>
      </c>
      <c r="W30">
        <f>0.07+0.04</f>
        <v>0.11000000000000001</v>
      </c>
      <c r="X30">
        <f>0.07+0.04</f>
        <v>0.11000000000000001</v>
      </c>
      <c r="Z30">
        <f>SQRT((ABS($A$31-$A$30)^2+(ABS($B$31-$B$30)^2)))</f>
        <v>24.33465727454465</v>
      </c>
      <c r="AA30">
        <f>SQRT((ABS($C$31-$C$30)^2+(ABS($D$31-$D$30)^2)))</f>
        <v>24.341384122224643</v>
      </c>
      <c r="AB30">
        <f>SQRT((ABS($E$31-$E$30)^2+(ABS($F$31-$F$30)^2)))</f>
        <v>25.241521780317523</v>
      </c>
      <c r="AC30">
        <f>SQRT((ABS($G$31-$G$30)^2+(ABS($H$31-$H$30)^2)))</f>
        <v>25.277206802386164</v>
      </c>
      <c r="AJ30">
        <f>1/0.105</f>
        <v>9.5238095238095237</v>
      </c>
      <c r="AK30">
        <f>1/0.105</f>
        <v>9.5238095238095237</v>
      </c>
      <c r="AL30">
        <f>1/0.11</f>
        <v>9.0909090909090917</v>
      </c>
      <c r="AM30">
        <f>1/0.11</f>
        <v>9.0909090909090917</v>
      </c>
      <c r="AO30">
        <f t="shared" si="8"/>
        <v>231.75864070994902</v>
      </c>
      <c r="AP30">
        <f t="shared" si="9"/>
        <v>231.82270592594898</v>
      </c>
      <c r="AQ30">
        <f t="shared" si="10"/>
        <v>229.46837982106837</v>
      </c>
      <c r="AR30">
        <f t="shared" si="11"/>
        <v>229.79278911260147</v>
      </c>
      <c r="AV30">
        <f>((0.065/0.105)*100)</f>
        <v>61.904761904761905</v>
      </c>
      <c r="AW30">
        <f>((0.06/0.105)*100)</f>
        <v>57.142857142857139</v>
      </c>
      <c r="AX30">
        <f>((0.07/0.11)*100)</f>
        <v>63.636363636363647</v>
      </c>
      <c r="AY30">
        <f>((0.07/0.11)*100)</f>
        <v>63.636363636363647</v>
      </c>
      <c r="BA30">
        <f>((0.04/0.105)*100)</f>
        <v>38.095238095238102</v>
      </c>
      <c r="BB30">
        <f>((0.045/0.105)*100)</f>
        <v>42.857142857142854</v>
      </c>
      <c r="BC30">
        <f>((0.04/0.11)*100)</f>
        <v>36.363636363636367</v>
      </c>
      <c r="BD30">
        <f>((0.04/0.11)*100)</f>
        <v>36.363636363636367</v>
      </c>
      <c r="BF30">
        <f>ABS($B$30-$D$30)</f>
        <v>2.1354740000000003</v>
      </c>
      <c r="BG30">
        <f>ABS($F$30-$H$30)</f>
        <v>3.276052</v>
      </c>
      <c r="BL30">
        <f>SQRT((ABS($A$30-$E$30)^2+(ABS($B$30-$F$30)^2)))</f>
        <v>0.59243531215568401</v>
      </c>
      <c r="BM30">
        <f>SQRT((ABS($C$30-$G$30)^2+(ABS($D$30-$H$30)^2)))</f>
        <v>5.0932460983350332</v>
      </c>
      <c r="BO30">
        <f>SQRT((ABS($A$30-$G$30)^2+(ABS($B$30-$H$30)^2)))</f>
        <v>2.845952934435847</v>
      </c>
      <c r="BP30">
        <f>SQRT((ABS($C$30-$E$30)^2+(ABS($D$30-$F$30)^2)))</f>
        <v>6.5190378484123066</v>
      </c>
      <c r="BU30">
        <v>13</v>
      </c>
      <c r="BV30">
        <v>8</v>
      </c>
      <c r="BW30">
        <v>5</v>
      </c>
      <c r="BX30">
        <v>5</v>
      </c>
      <c r="BY30">
        <v>12</v>
      </c>
      <c r="BZ30">
        <v>8</v>
      </c>
      <c r="CA30">
        <v>6</v>
      </c>
      <c r="CB30">
        <v>4</v>
      </c>
      <c r="CC30">
        <v>14</v>
      </c>
      <c r="CD30">
        <v>5</v>
      </c>
      <c r="CE30">
        <v>7</v>
      </c>
      <c r="CF30">
        <v>12</v>
      </c>
      <c r="CG30">
        <v>14</v>
      </c>
      <c r="CH30">
        <v>5</v>
      </c>
      <c r="CI30">
        <v>5</v>
      </c>
      <c r="CJ30">
        <v>12</v>
      </c>
      <c r="CL30">
        <v>8</v>
      </c>
      <c r="CM30">
        <v>4</v>
      </c>
      <c r="CN30">
        <v>0</v>
      </c>
      <c r="CO30">
        <v>0</v>
      </c>
      <c r="CP30">
        <v>9</v>
      </c>
      <c r="CQ30">
        <v>4</v>
      </c>
      <c r="CR30">
        <v>1</v>
      </c>
      <c r="CS30">
        <v>0</v>
      </c>
      <c r="CT30">
        <v>8</v>
      </c>
      <c r="CU30">
        <v>0</v>
      </c>
      <c r="CV30">
        <v>2</v>
      </c>
      <c r="CW30">
        <v>6</v>
      </c>
      <c r="CX30">
        <v>8</v>
      </c>
      <c r="CY30">
        <v>0</v>
      </c>
      <c r="CZ30">
        <v>0</v>
      </c>
      <c r="DA30">
        <v>6</v>
      </c>
      <c r="DC30">
        <f>((8/13)*100)</f>
        <v>61.53846153846154</v>
      </c>
      <c r="DD30">
        <f>((5/13)*100)</f>
        <v>38.461538461538467</v>
      </c>
      <c r="DE30">
        <f>((5/13)*100)</f>
        <v>38.461538461538467</v>
      </c>
      <c r="DF30">
        <f>((8/12)*100)</f>
        <v>66.666666666666657</v>
      </c>
      <c r="DG30">
        <f>((6/12)*100)</f>
        <v>50</v>
      </c>
      <c r="DH30">
        <f>((4/12)*100)</f>
        <v>33.333333333333329</v>
      </c>
      <c r="DI30">
        <f>((5/14)*100)</f>
        <v>35.714285714285715</v>
      </c>
      <c r="DJ30">
        <f>((7/14)*100)</f>
        <v>50</v>
      </c>
      <c r="DK30">
        <f>((12/14)*100)</f>
        <v>85.714285714285708</v>
      </c>
      <c r="DL30">
        <f>((5/14)*100)</f>
        <v>35.714285714285715</v>
      </c>
      <c r="DM30">
        <f>((5/14)*100)</f>
        <v>35.714285714285715</v>
      </c>
      <c r="DN30">
        <f>((12/14)*100)</f>
        <v>85.714285714285708</v>
      </c>
      <c r="DP30">
        <f>((4/8)*100)</f>
        <v>50</v>
      </c>
      <c r="DQ30">
        <f>((0/8)*100)</f>
        <v>0</v>
      </c>
      <c r="DR30">
        <f>((0/8)*100)</f>
        <v>0</v>
      </c>
      <c r="DS30">
        <f>((4/9)*100)</f>
        <v>44.444444444444443</v>
      </c>
      <c r="DT30">
        <f>((1/9)*100)</f>
        <v>11.111111111111111</v>
      </c>
      <c r="DU30">
        <f>((0/9)*100)</f>
        <v>0</v>
      </c>
      <c r="DV30">
        <f>((0/8)*100)</f>
        <v>0</v>
      </c>
      <c r="DW30">
        <f>((2/8)*100)</f>
        <v>25</v>
      </c>
      <c r="DX30">
        <f>((6/8)*100)</f>
        <v>75</v>
      </c>
      <c r="DY30">
        <f>((0/8)*100)</f>
        <v>0</v>
      </c>
      <c r="DZ30">
        <f>((0/8)*100)</f>
        <v>0</v>
      </c>
      <c r="EA30">
        <f>((6/8)*100)</f>
        <v>75</v>
      </c>
    </row>
    <row r="31" spans="1:131" x14ac:dyDescent="0.25">
      <c r="A31">
        <v>207.02857</v>
      </c>
      <c r="B31">
        <v>7.2849469999999998</v>
      </c>
      <c r="C31">
        <v>201.403944</v>
      </c>
      <c r="D31">
        <v>5.6201049999999997</v>
      </c>
      <c r="E31">
        <v>208.26962900000001</v>
      </c>
      <c r="F31">
        <v>7.9072100000000001</v>
      </c>
      <c r="G31">
        <v>207.39146600000001</v>
      </c>
      <c r="H31">
        <v>4.899527</v>
      </c>
      <c r="K31">
        <f>(12/200)</f>
        <v>0.06</v>
      </c>
      <c r="L31">
        <f>(11/200)</f>
        <v>5.5E-2</v>
      </c>
      <c r="M31">
        <f>(15/200)</f>
        <v>7.4999999999999997E-2</v>
      </c>
      <c r="N31">
        <f>(13/200)</f>
        <v>6.5000000000000002E-2</v>
      </c>
      <c r="P31">
        <f>(9/200)</f>
        <v>4.4999999999999998E-2</v>
      </c>
      <c r="Q31">
        <f>(9/200)</f>
        <v>4.4999999999999998E-2</v>
      </c>
      <c r="R31">
        <f>(9/200)</f>
        <v>4.4999999999999998E-2</v>
      </c>
      <c r="S31">
        <f>(9/200)</f>
        <v>4.4999999999999998E-2</v>
      </c>
      <c r="U31">
        <f>0.06+0.045</f>
        <v>0.105</v>
      </c>
      <c r="V31">
        <f>0.055+0.045</f>
        <v>0.1</v>
      </c>
      <c r="W31">
        <f>0.075+0.045</f>
        <v>0.12</v>
      </c>
      <c r="X31">
        <f>0.065+0.045</f>
        <v>0.11</v>
      </c>
      <c r="Z31">
        <f>SQRT((ABS($A$32-$A$31)^2+(ABS($B$32-$B$31)^2)))</f>
        <v>19.951699830085481</v>
      </c>
      <c r="AA31">
        <f>SQRT((ABS($C$32-$C$31)^2+(ABS($D$32-$D$31)^2)))</f>
        <v>20.921723683672354</v>
      </c>
      <c r="AB31">
        <f>SQRT((ABS($E$32-$E$31)^2+(ABS($F$32-$F$31)^2)))</f>
        <v>20.086861310055298</v>
      </c>
      <c r="AC31">
        <f>SQRT((ABS($G$32-$G$31)^2+(ABS($H$32-$H$31)^2)))</f>
        <v>18.42341126663835</v>
      </c>
      <c r="AJ31">
        <f>1/0.105</f>
        <v>9.5238095238095237</v>
      </c>
      <c r="AK31">
        <f>1/0.1</f>
        <v>10</v>
      </c>
      <c r="AL31">
        <f>1/0.12</f>
        <v>8.3333333333333339</v>
      </c>
      <c r="AM31">
        <f>1/0.11</f>
        <v>9.0909090909090917</v>
      </c>
      <c r="AO31">
        <f t="shared" si="8"/>
        <v>190.01618885795696</v>
      </c>
      <c r="AP31">
        <f t="shared" si="9"/>
        <v>209.21723683672354</v>
      </c>
      <c r="AQ31">
        <f t="shared" si="10"/>
        <v>167.3905109171275</v>
      </c>
      <c r="AR31">
        <f t="shared" si="11"/>
        <v>167.48555696943956</v>
      </c>
      <c r="AV31">
        <f>((0.06/0.105)*100)</f>
        <v>57.142857142857139</v>
      </c>
      <c r="AW31">
        <f>((0.055/0.1)*100)</f>
        <v>54.999999999999993</v>
      </c>
      <c r="AX31">
        <f>((0.075/0.12)*100)</f>
        <v>62.5</v>
      </c>
      <c r="AY31">
        <f>((0.065/0.11)*100)</f>
        <v>59.090909090909093</v>
      </c>
      <c r="BA31">
        <f>((0.045/0.105)*100)</f>
        <v>42.857142857142854</v>
      </c>
      <c r="BB31">
        <f>((0.045/0.1)*100)</f>
        <v>44.999999999999993</v>
      </c>
      <c r="BC31">
        <f>((0.045/0.12)*100)</f>
        <v>37.5</v>
      </c>
      <c r="BD31">
        <f>((0.045/0.11)*100)</f>
        <v>40.909090909090907</v>
      </c>
      <c r="BF31">
        <f>ABS($B$31-$D$31)</f>
        <v>1.6648420000000002</v>
      </c>
      <c r="BG31">
        <f>ABS($F$31-$H$31)</f>
        <v>3.0076830000000001</v>
      </c>
      <c r="BL31">
        <f>SQRT((ABS($A$31-$E$31)^2+(ABS($B$31-$F$31)^2)))</f>
        <v>1.3883222546116654</v>
      </c>
      <c r="BM31">
        <f>SQRT((ABS($C$31-$G$31)^2+(ABS($D$31-$H$31)^2)))</f>
        <v>6.030725690542404</v>
      </c>
      <c r="BO31">
        <f>SQRT((ABS($A$31-$G$31)^2+(ABS($B$31-$H$31)^2)))</f>
        <v>2.4128659480410435</v>
      </c>
      <c r="BP31">
        <f>SQRT((ABS($C$31-$E$31)^2+(ABS($D$31-$F$31)^2)))</f>
        <v>7.2366069259184025</v>
      </c>
      <c r="BS31">
        <f>DEGREES(ACOS((4.34177866048847^2+19.8246057116406^2-17.7416916902055^2)/(2*4.34177866048847*19.8246057116406)))</f>
        <v>55.664348223969277</v>
      </c>
      <c r="BU31">
        <v>12</v>
      </c>
      <c r="BV31">
        <v>6</v>
      </c>
      <c r="BW31">
        <v>3</v>
      </c>
      <c r="BX31">
        <v>3</v>
      </c>
      <c r="BY31">
        <v>11</v>
      </c>
      <c r="BZ31">
        <v>6</v>
      </c>
      <c r="CA31">
        <v>7</v>
      </c>
      <c r="CB31">
        <v>5</v>
      </c>
      <c r="CC31">
        <v>15</v>
      </c>
      <c r="CD31">
        <v>6</v>
      </c>
      <c r="CE31">
        <v>10</v>
      </c>
      <c r="CF31">
        <v>11</v>
      </c>
      <c r="CG31">
        <v>13</v>
      </c>
      <c r="CH31">
        <v>4</v>
      </c>
      <c r="CI31">
        <v>6</v>
      </c>
      <c r="CJ31">
        <v>11</v>
      </c>
      <c r="CL31">
        <v>9</v>
      </c>
      <c r="CM31">
        <v>4</v>
      </c>
      <c r="CN31">
        <v>0</v>
      </c>
      <c r="CO31">
        <v>0</v>
      </c>
      <c r="CP31">
        <v>9</v>
      </c>
      <c r="CQ31">
        <v>4</v>
      </c>
      <c r="CR31">
        <v>2</v>
      </c>
      <c r="CS31">
        <v>0</v>
      </c>
      <c r="CT31">
        <v>9</v>
      </c>
      <c r="CU31">
        <v>0</v>
      </c>
      <c r="CV31">
        <v>5</v>
      </c>
      <c r="CW31">
        <v>7</v>
      </c>
      <c r="CX31">
        <v>9</v>
      </c>
      <c r="CY31">
        <v>0</v>
      </c>
      <c r="CZ31">
        <v>3</v>
      </c>
      <c r="DA31">
        <v>7</v>
      </c>
      <c r="DC31">
        <f>((6/12)*100)</f>
        <v>50</v>
      </c>
      <c r="DD31">
        <f>((3/12)*100)</f>
        <v>25</v>
      </c>
      <c r="DE31">
        <f>((3/12)*100)</f>
        <v>25</v>
      </c>
      <c r="DF31">
        <f>((6/11)*100)</f>
        <v>54.54545454545454</v>
      </c>
      <c r="DG31">
        <f>((7/11)*100)</f>
        <v>63.636363636363633</v>
      </c>
      <c r="DH31">
        <f>((5/11)*100)</f>
        <v>45.454545454545453</v>
      </c>
      <c r="DI31">
        <f>((6/15)*100)</f>
        <v>40</v>
      </c>
      <c r="DJ31">
        <f>((10/15)*100)</f>
        <v>66.666666666666657</v>
      </c>
      <c r="DK31">
        <f>((11/15)*100)</f>
        <v>73.333333333333329</v>
      </c>
      <c r="DL31">
        <f>((4/13)*100)</f>
        <v>30.76923076923077</v>
      </c>
      <c r="DM31">
        <f>((6/13)*100)</f>
        <v>46.153846153846153</v>
      </c>
      <c r="DN31">
        <f>((11/13)*100)</f>
        <v>84.615384615384613</v>
      </c>
      <c r="DP31">
        <f>((4/9)*100)</f>
        <v>44.444444444444443</v>
      </c>
      <c r="DQ31">
        <f>((0/9)*100)</f>
        <v>0</v>
      </c>
      <c r="DR31">
        <f>((0/9)*100)</f>
        <v>0</v>
      </c>
      <c r="DS31">
        <f>((4/9)*100)</f>
        <v>44.444444444444443</v>
      </c>
      <c r="DT31">
        <f>((2/9)*100)</f>
        <v>22.222222222222221</v>
      </c>
      <c r="DU31">
        <f>((0/9)*100)</f>
        <v>0</v>
      </c>
      <c r="DV31">
        <f>((0/9)*100)</f>
        <v>0</v>
      </c>
      <c r="DW31">
        <f>((5/9)*100)</f>
        <v>55.555555555555557</v>
      </c>
      <c r="DX31">
        <f>((7/9)*100)</f>
        <v>77.777777777777786</v>
      </c>
      <c r="DY31">
        <f>((0/9)*100)</f>
        <v>0</v>
      </c>
      <c r="DZ31">
        <f>((3/9)*100)</f>
        <v>33.333333333333329</v>
      </c>
      <c r="EA31">
        <f>((7/9)*100)</f>
        <v>77.777777777777786</v>
      </c>
    </row>
    <row r="32" spans="1:131" x14ac:dyDescent="0.25">
      <c r="A32">
        <v>226.972622</v>
      </c>
      <c r="B32">
        <v>6.7325739999999996</v>
      </c>
      <c r="C32">
        <v>222.31277499999999</v>
      </c>
      <c r="D32">
        <v>4.8857290000000004</v>
      </c>
      <c r="E32">
        <v>228.347703</v>
      </c>
      <c r="F32">
        <v>7.3131209999999998</v>
      </c>
      <c r="G32">
        <v>225.813635</v>
      </c>
      <c r="H32">
        <v>4.6855830000000003</v>
      </c>
      <c r="K32">
        <f>(14/200)</f>
        <v>7.0000000000000007E-2</v>
      </c>
      <c r="L32">
        <f>(10/200)</f>
        <v>0.05</v>
      </c>
      <c r="P32">
        <f>(9/200)</f>
        <v>4.4999999999999998E-2</v>
      </c>
      <c r="Q32">
        <f>(10/200)</f>
        <v>0.05</v>
      </c>
      <c r="R32">
        <f>(12/200)</f>
        <v>0.06</v>
      </c>
      <c r="S32">
        <f>(10/200)</f>
        <v>0.05</v>
      </c>
      <c r="U32">
        <f>0.07+0.045</f>
        <v>0.115</v>
      </c>
      <c r="V32">
        <f>0.05+0.05</f>
        <v>0.1</v>
      </c>
      <c r="Z32">
        <f>SQRT((ABS($A$33-$A$32)^2+(ABS($B$33-$B$32)^2)))</f>
        <v>20.137299858430808</v>
      </c>
      <c r="AA32">
        <f>SQRT((ABS($C$33-$C$32)^2+(ABS($D$33-$D$32)^2)))</f>
        <v>17.971979677754192</v>
      </c>
      <c r="AJ32">
        <f>1/0.115</f>
        <v>8.695652173913043</v>
      </c>
      <c r="AK32">
        <f>1/0.1</f>
        <v>10</v>
      </c>
      <c r="AO32">
        <f t="shared" si="8"/>
        <v>175.10695529070267</v>
      </c>
      <c r="AP32">
        <f t="shared" si="9"/>
        <v>179.71979677754192</v>
      </c>
      <c r="AV32">
        <f>((0.07/0.115)*100)</f>
        <v>60.869565217391312</v>
      </c>
      <c r="AW32">
        <f>((0.05/0.1)*100)</f>
        <v>50</v>
      </c>
      <c r="BA32">
        <f>((0.045/0.115)*100)</f>
        <v>39.130434782608688</v>
      </c>
      <c r="BB32">
        <f>((0.05/0.1)*100)</f>
        <v>50</v>
      </c>
      <c r="BF32">
        <f>ABS($B$32-$D$32)</f>
        <v>1.8468449999999992</v>
      </c>
      <c r="BG32">
        <f>ABS($F$32-$H$32)</f>
        <v>2.6275379999999995</v>
      </c>
      <c r="BI32">
        <v>3.8297670000000004</v>
      </c>
      <c r="BJ32">
        <v>3.1407204999999996</v>
      </c>
      <c r="BL32">
        <f>SQRT((ABS($A$32-$E$32)^2+(ABS($B$32-$F$32)^2)))</f>
        <v>1.4926093178625091</v>
      </c>
      <c r="BM32">
        <f>SQRT((ABS($C$32-$G$32)^2+(ABS($D$32-$H$32)^2)))</f>
        <v>3.506576558541981</v>
      </c>
      <c r="BO32">
        <f>SQRT((ABS($A$32-$G$32)^2+(ABS($B$32-$H$32)^2)))</f>
        <v>2.3523228988066216</v>
      </c>
      <c r="BP32">
        <f>SQRT((ABS($C$32-$E$32)^2+(ABS($D$32-$F$32)^2)))</f>
        <v>6.5048126711572634</v>
      </c>
      <c r="BR32">
        <f>DEGREES(ACOS((17.7416916902055^2+18.1165559086309^2-3.54751587865227^2)/(2*17.7416916902055*18.1165559086309)))</f>
        <v>11.292144840121461</v>
      </c>
      <c r="BS32">
        <f>DEGREES(ACOS((3.54751587865227^2+22.6020819982424^2-22.360633862415^2)/(2*3.54751587865227*22.6020819982424)))</f>
        <v>81.594656658529729</v>
      </c>
      <c r="BU32">
        <v>14</v>
      </c>
      <c r="BV32">
        <v>5</v>
      </c>
      <c r="BW32">
        <v>5</v>
      </c>
      <c r="BX32">
        <v>4</v>
      </c>
      <c r="BY32">
        <v>10</v>
      </c>
      <c r="BZ32">
        <v>5</v>
      </c>
      <c r="CA32">
        <v>10</v>
      </c>
      <c r="CB32">
        <v>6</v>
      </c>
      <c r="CL32">
        <v>9</v>
      </c>
      <c r="CM32">
        <v>4</v>
      </c>
      <c r="CN32">
        <v>0</v>
      </c>
      <c r="CO32">
        <v>0</v>
      </c>
      <c r="CP32">
        <v>10</v>
      </c>
      <c r="CQ32">
        <v>4</v>
      </c>
      <c r="CR32">
        <v>5</v>
      </c>
      <c r="CS32">
        <v>3</v>
      </c>
      <c r="CT32">
        <v>12</v>
      </c>
      <c r="CU32">
        <v>3</v>
      </c>
      <c r="CV32">
        <v>12</v>
      </c>
      <c r="CW32">
        <v>6</v>
      </c>
      <c r="CX32">
        <v>10</v>
      </c>
      <c r="CY32">
        <v>0</v>
      </c>
      <c r="CZ32">
        <v>6</v>
      </c>
      <c r="DA32">
        <v>6</v>
      </c>
      <c r="DC32">
        <f>((5/14)*100)</f>
        <v>35.714285714285715</v>
      </c>
      <c r="DD32">
        <f>((5/14)*100)</f>
        <v>35.714285714285715</v>
      </c>
      <c r="DE32">
        <f>((4/14)*100)</f>
        <v>28.571428571428569</v>
      </c>
      <c r="DF32">
        <f>((5/10)*100)</f>
        <v>50</v>
      </c>
      <c r="DG32">
        <f>((10/10)*100)</f>
        <v>100</v>
      </c>
      <c r="DH32">
        <f>((6/10)*100)</f>
        <v>60</v>
      </c>
      <c r="DP32">
        <f>((4/9)*100)</f>
        <v>44.444444444444443</v>
      </c>
      <c r="DQ32">
        <f>((0/9)*100)</f>
        <v>0</v>
      </c>
      <c r="DR32">
        <f>((0/9)*100)</f>
        <v>0</v>
      </c>
      <c r="DS32">
        <f>((4/10)*100)</f>
        <v>40</v>
      </c>
      <c r="DT32">
        <f>((5/10)*100)</f>
        <v>50</v>
      </c>
      <c r="DU32">
        <f>((3/10)*100)</f>
        <v>30</v>
      </c>
      <c r="DV32">
        <f>((3/12)*100)</f>
        <v>25</v>
      </c>
      <c r="DW32">
        <f>((12/12)*100)</f>
        <v>100</v>
      </c>
      <c r="DX32">
        <f>((6/12)*100)</f>
        <v>50</v>
      </c>
      <c r="DY32">
        <f>((0/10)*100)</f>
        <v>0</v>
      </c>
      <c r="DZ32">
        <f>((6/10)*100)</f>
        <v>60</v>
      </c>
      <c r="EA32">
        <f>((6/10)*100)</f>
        <v>60</v>
      </c>
    </row>
    <row r="33" spans="1:131" x14ac:dyDescent="0.25">
      <c r="A33">
        <v>247.10982100000001</v>
      </c>
      <c r="B33">
        <v>6.7963079999999998</v>
      </c>
      <c r="C33">
        <v>240.281147</v>
      </c>
      <c r="D33">
        <v>4.5256439999999998</v>
      </c>
      <c r="Q33">
        <f>(14/200)</f>
        <v>7.0000000000000007E-2</v>
      </c>
      <c r="BF33">
        <f>ABS($B$33-$D$33)</f>
        <v>2.270664</v>
      </c>
      <c r="BR33">
        <f>DEGREES(ACOS((22.360633862415^2+22.9068422213536^2-3.96453931298417^2)/(2*22.360633862415*22.9068422213536)))</f>
        <v>9.9534933685334916</v>
      </c>
      <c r="BS33">
        <f>DEGREES(ACOS((3.96453931298417^2+24.8222022123734^2-24.0311402344898^2)/(2*3.96453931298417*24.8222022123734)))</f>
        <v>73.965647648384461</v>
      </c>
      <c r="CP33">
        <v>14</v>
      </c>
      <c r="CQ33">
        <v>5</v>
      </c>
      <c r="CR33">
        <v>12</v>
      </c>
      <c r="CS33">
        <v>6</v>
      </c>
      <c r="DS33">
        <f>((5/14)*100)</f>
        <v>35.714285714285715</v>
      </c>
      <c r="DT33">
        <f>((12/14)*100)</f>
        <v>85.714285714285708</v>
      </c>
      <c r="DU33">
        <f>((6/14)*100)</f>
        <v>42.857142857142854</v>
      </c>
    </row>
    <row r="34" spans="1:131" x14ac:dyDescent="0.25">
      <c r="A34" t="s">
        <v>22</v>
      </c>
      <c r="B34" t="s">
        <v>22</v>
      </c>
      <c r="C34" t="s">
        <v>22</v>
      </c>
      <c r="D34" t="s">
        <v>22</v>
      </c>
      <c r="E34" t="s">
        <v>22</v>
      </c>
      <c r="F34" t="s">
        <v>22</v>
      </c>
      <c r="G34" t="s">
        <v>22</v>
      </c>
      <c r="H34" t="s">
        <v>22</v>
      </c>
      <c r="BR34">
        <f>DEGREES(ACOS((24.0311402344898^2+23.8007602543262^2-3.40786499729699^2)/(2*24.0311402344898*23.8007602543262)))</f>
        <v>8.1525633514931197</v>
      </c>
      <c r="BS34">
        <f>DEGREES(ACOS((3.40786499729699^2+19.8007003605254^2-20.000820259679^2)/(2*3.40786499729699*19.8007003605254)))</f>
        <v>88.45085130162731</v>
      </c>
    </row>
    <row r="35" spans="1:131" x14ac:dyDescent="0.25">
      <c r="A35">
        <v>232.746408</v>
      </c>
      <c r="B35">
        <v>4.3941780000000001</v>
      </c>
      <c r="C35">
        <v>220.96274500000001</v>
      </c>
      <c r="D35">
        <v>6.3700679999999998</v>
      </c>
      <c r="E35">
        <v>235.892866</v>
      </c>
      <c r="F35">
        <v>4.4516479999999996</v>
      </c>
      <c r="G35">
        <v>238.28225900000001</v>
      </c>
      <c r="H35">
        <v>8.0768160000000009</v>
      </c>
      <c r="K35">
        <f>(12/200)</f>
        <v>0.06</v>
      </c>
      <c r="L35">
        <f>(11/200)</f>
        <v>5.5E-2</v>
      </c>
      <c r="M35">
        <f>(10/200)</f>
        <v>0.05</v>
      </c>
      <c r="N35">
        <f>(11/200)</f>
        <v>5.5E-2</v>
      </c>
      <c r="P35">
        <f>(10/200)</f>
        <v>0.05</v>
      </c>
      <c r="Q35">
        <f>(11/200)</f>
        <v>5.5E-2</v>
      </c>
      <c r="R35">
        <f>(11/200)</f>
        <v>5.5E-2</v>
      </c>
      <c r="S35">
        <f>(12/200)</f>
        <v>0.06</v>
      </c>
      <c r="U35">
        <f>0.06+0.05</f>
        <v>0.11</v>
      </c>
      <c r="V35">
        <f>0.055+0.055</f>
        <v>0.11</v>
      </c>
      <c r="W35">
        <f>0.05+0.055</f>
        <v>0.10500000000000001</v>
      </c>
      <c r="X35">
        <f>0.055+0.06</f>
        <v>0.11499999999999999</v>
      </c>
      <c r="Z35">
        <f>SQRT((ABS($A$36-$A$35)^2+(ABS($B$36-$B$35)^2)))</f>
        <v>16.491860669668288</v>
      </c>
      <c r="AA35">
        <f>SQRT((ABS($C$36-$C$35)^2+(ABS($D$36-$D$35)^2)))</f>
        <v>19.933152746063495</v>
      </c>
      <c r="AB35">
        <f>SQRT((ABS($E$36-$E$35)^2+(ABS($F$36-$F$35)^2)))</f>
        <v>18.116555908630854</v>
      </c>
      <c r="AC35">
        <f>SQRT((ABS($G$36-$G$35)^2+(ABS($H$36-$H$35)^2)))</f>
        <v>19.824605711640618</v>
      </c>
      <c r="AJ35">
        <f>1/0.11</f>
        <v>9.0909090909090917</v>
      </c>
      <c r="AK35">
        <f>1/0.11</f>
        <v>9.0909090909090917</v>
      </c>
      <c r="AL35">
        <f>1/0.105</f>
        <v>9.5238095238095237</v>
      </c>
      <c r="AM35">
        <f>1/0.115</f>
        <v>8.695652173913043</v>
      </c>
      <c r="AO35">
        <f t="shared" ref="AO35:AO43" si="13">$Z35/$U35</f>
        <v>149.92600608789351</v>
      </c>
      <c r="AP35">
        <f t="shared" ref="AP35:AP42" si="14">$AA35/$V35</f>
        <v>181.21047950966815</v>
      </c>
      <c r="AQ35">
        <f t="shared" ref="AQ35:AQ42" si="15">$AB35/$W35</f>
        <v>172.53862770124621</v>
      </c>
      <c r="AR35">
        <f t="shared" ref="AR35:AR42" si="16">$AC35/$X35</f>
        <v>172.38787575339668</v>
      </c>
      <c r="AV35">
        <f>((0.06/0.11)*100)</f>
        <v>54.54545454545454</v>
      </c>
      <c r="AW35">
        <f>((0.055/0.11)*100)</f>
        <v>50</v>
      </c>
      <c r="AX35">
        <f>((0.05/0.105)*100)</f>
        <v>47.61904761904762</v>
      </c>
      <c r="AY35">
        <f>((0.055/0.115)*100)</f>
        <v>47.826086956521735</v>
      </c>
      <c r="BA35">
        <f>((0.05/0.11)*100)</f>
        <v>45.45454545454546</v>
      </c>
      <c r="BB35">
        <f>((0.055/0.11)*100)</f>
        <v>50</v>
      </c>
      <c r="BC35">
        <f>((0.055/0.105)*100)</f>
        <v>52.380952380952387</v>
      </c>
      <c r="BD35">
        <f>((0.06/0.115)*100)</f>
        <v>52.173913043478258</v>
      </c>
      <c r="BF35">
        <f>ABS($B$35-$D$35)</f>
        <v>1.9758899999999997</v>
      </c>
      <c r="BG35">
        <f>ABS($F$35-$H$35)</f>
        <v>3.6251680000000013</v>
      </c>
      <c r="BL35">
        <f>SQRT((ABS($A$35-$E$35)^2+(ABS($B$35-$F$35)^2)))</f>
        <v>3.1469828005033604</v>
      </c>
      <c r="BM35">
        <f>SQRT((ABS($C$35-$G$36)^2+(ABS($D$35-$H$36)^2)))</f>
        <v>2.8573656279113324</v>
      </c>
      <c r="BO35">
        <f>SQRT((ABS($A$35-$G$35)^2+(ABS($B$35-$H$35)^2)))</f>
        <v>6.6488697485546444</v>
      </c>
      <c r="BP35">
        <f>SQRT((ABS($C$35-$E$36)^2+(ABS($D$35-$F$36)^2)))</f>
        <v>3.816402181156096</v>
      </c>
      <c r="BR35">
        <f>DEGREES(ACOS((20.000820259679^2+19.0290751440942^2-2.60247471100144^2)/(2*20.000820259679*19.0290751440942)))</f>
        <v>7.0949445628396317</v>
      </c>
      <c r="BS35">
        <f>DEGREES(ACOS((32.7405351066528^2+34.5458901109486^2-4.17726133225203^2)/(2*32.7405351066528*34.5458901109486)))</f>
        <v>6.4210076154095024</v>
      </c>
      <c r="BU35">
        <v>12</v>
      </c>
      <c r="BV35">
        <v>5</v>
      </c>
      <c r="BW35">
        <v>1</v>
      </c>
      <c r="BX35">
        <v>5</v>
      </c>
      <c r="BY35">
        <v>11</v>
      </c>
      <c r="BZ35">
        <v>6</v>
      </c>
      <c r="CA35">
        <v>5</v>
      </c>
      <c r="CB35">
        <v>2</v>
      </c>
      <c r="CC35">
        <v>10</v>
      </c>
      <c r="CD35">
        <v>1</v>
      </c>
      <c r="CE35">
        <v>5</v>
      </c>
      <c r="CF35">
        <v>7</v>
      </c>
      <c r="CG35">
        <v>11</v>
      </c>
      <c r="CH35">
        <v>5</v>
      </c>
      <c r="CI35">
        <v>2</v>
      </c>
      <c r="CJ35">
        <v>7</v>
      </c>
      <c r="CL35">
        <v>10</v>
      </c>
      <c r="CM35">
        <v>0</v>
      </c>
      <c r="CN35">
        <v>0</v>
      </c>
      <c r="CO35">
        <v>5</v>
      </c>
      <c r="CP35">
        <v>11</v>
      </c>
      <c r="CQ35">
        <v>4</v>
      </c>
      <c r="CR35">
        <v>6</v>
      </c>
      <c r="CS35">
        <v>2</v>
      </c>
      <c r="CT35">
        <v>11</v>
      </c>
      <c r="CU35">
        <v>0</v>
      </c>
      <c r="CV35">
        <v>6</v>
      </c>
      <c r="CW35">
        <v>7</v>
      </c>
      <c r="CX35">
        <v>12</v>
      </c>
      <c r="CY35">
        <v>5</v>
      </c>
      <c r="CZ35">
        <v>2</v>
      </c>
      <c r="DA35">
        <v>7</v>
      </c>
      <c r="DC35">
        <f>((5/12)*100)</f>
        <v>41.666666666666671</v>
      </c>
      <c r="DD35">
        <f>((1/12)*100)</f>
        <v>8.3333333333333321</v>
      </c>
      <c r="DE35">
        <f>((5/12)*100)</f>
        <v>41.666666666666671</v>
      </c>
      <c r="DF35">
        <f>((6/11)*100)</f>
        <v>54.54545454545454</v>
      </c>
      <c r="DG35">
        <f>((5/11)*100)</f>
        <v>45.454545454545453</v>
      </c>
      <c r="DH35">
        <f>((2/11)*100)</f>
        <v>18.181818181818183</v>
      </c>
      <c r="DI35">
        <f>((1/10)*100)</f>
        <v>10</v>
      </c>
      <c r="DJ35">
        <f>((5/10)*100)</f>
        <v>50</v>
      </c>
      <c r="DK35">
        <f>((7/10)*100)</f>
        <v>70</v>
      </c>
      <c r="DL35">
        <f>((5/11)*100)</f>
        <v>45.454545454545453</v>
      </c>
      <c r="DM35">
        <f>((2/11)*100)</f>
        <v>18.181818181818183</v>
      </c>
      <c r="DN35">
        <f>((7/11)*100)</f>
        <v>63.636363636363633</v>
      </c>
      <c r="DP35">
        <f>((0/10)*100)</f>
        <v>0</v>
      </c>
      <c r="DQ35">
        <f>((0/10)*100)</f>
        <v>0</v>
      </c>
      <c r="DR35">
        <f>((5/10)*100)</f>
        <v>50</v>
      </c>
      <c r="DS35">
        <f>((4/11)*100)</f>
        <v>36.363636363636367</v>
      </c>
      <c r="DT35">
        <f>((6/11)*100)</f>
        <v>54.54545454545454</v>
      </c>
      <c r="DU35">
        <f>((2/11)*100)</f>
        <v>18.181818181818183</v>
      </c>
      <c r="DV35">
        <f>((0/11)*100)</f>
        <v>0</v>
      </c>
      <c r="DW35">
        <f>((6/11)*100)</f>
        <v>54.54545454545454</v>
      </c>
      <c r="DX35">
        <f>((7/11)*100)</f>
        <v>63.636363636363633</v>
      </c>
      <c r="DY35">
        <f>((5/12)*100)</f>
        <v>41.666666666666671</v>
      </c>
      <c r="DZ35">
        <f>((2/12)*100)</f>
        <v>16.666666666666664</v>
      </c>
      <c r="EA35">
        <f>((7/12)*100)</f>
        <v>58.333333333333336</v>
      </c>
    </row>
    <row r="36" spans="1:131" x14ac:dyDescent="0.25">
      <c r="A36">
        <v>216.25632200000001</v>
      </c>
      <c r="B36">
        <v>4.6361119999999998</v>
      </c>
      <c r="C36">
        <v>201.03447199999999</v>
      </c>
      <c r="D36">
        <v>6.8111050000000004</v>
      </c>
      <c r="E36">
        <v>217.77723800000001</v>
      </c>
      <c r="F36">
        <v>4.2682900000000004</v>
      </c>
      <c r="G36">
        <v>218.46035699999999</v>
      </c>
      <c r="H36">
        <v>7.7494129999999997</v>
      </c>
      <c r="K36">
        <f>(14/200)</f>
        <v>7.0000000000000007E-2</v>
      </c>
      <c r="L36">
        <f>(11/200)</f>
        <v>5.5E-2</v>
      </c>
      <c r="M36">
        <f>(12/200)</f>
        <v>0.06</v>
      </c>
      <c r="N36">
        <f>(12/200)</f>
        <v>0.06</v>
      </c>
      <c r="P36">
        <f>(9/200)</f>
        <v>4.4999999999999998E-2</v>
      </c>
      <c r="Q36">
        <f>(10/200)</f>
        <v>0.05</v>
      </c>
      <c r="R36">
        <f>(9/200)</f>
        <v>4.4999999999999998E-2</v>
      </c>
      <c r="S36">
        <f>(10/200)</f>
        <v>0.05</v>
      </c>
      <c r="U36">
        <f>0.07+0.045</f>
        <v>0.115</v>
      </c>
      <c r="V36">
        <f>0.055+0.05</f>
        <v>0.10500000000000001</v>
      </c>
      <c r="W36">
        <f>0.06+0.045</f>
        <v>0.105</v>
      </c>
      <c r="X36">
        <f>0.06+0.05</f>
        <v>0.11</v>
      </c>
      <c r="Z36">
        <f>SQRT((ABS($A$37-$A$36)^2+(ABS($B$37-$B$36)^2)))</f>
        <v>22.302029044141143</v>
      </c>
      <c r="AA36">
        <f>SQRT((ABS($C$37-$C$36)^2+(ABS($D$37-$D$36)^2)))</f>
        <v>23.947820804982097</v>
      </c>
      <c r="AB36">
        <f>SQRT((ABS($E$37-$E$36)^2+(ABS($F$37-$F$36)^2)))</f>
        <v>22.906842221353529</v>
      </c>
      <c r="AC36">
        <f>SQRT((ABS($G$37-$G$36)^2+(ABS($H$37-$H$36)^2)))</f>
        <v>22.602081998242369</v>
      </c>
      <c r="AJ36">
        <f>1/0.115</f>
        <v>8.695652173913043</v>
      </c>
      <c r="AK36">
        <f>1/0.105</f>
        <v>9.5238095238095237</v>
      </c>
      <c r="AL36">
        <f>1/0.105</f>
        <v>9.5238095238095237</v>
      </c>
      <c r="AM36">
        <f>1/0.11</f>
        <v>9.0909090909090917</v>
      </c>
      <c r="AO36">
        <f t="shared" si="13"/>
        <v>193.93068734035776</v>
      </c>
      <c r="AP36">
        <f t="shared" si="14"/>
        <v>228.07448385697234</v>
      </c>
      <c r="AQ36">
        <f t="shared" si="15"/>
        <v>218.16040210812886</v>
      </c>
      <c r="AR36">
        <f t="shared" si="16"/>
        <v>205.47347271129425</v>
      </c>
      <c r="AV36">
        <f>((0.07/0.115)*100)</f>
        <v>60.869565217391312</v>
      </c>
      <c r="AW36">
        <f>((0.055/0.105)*100)</f>
        <v>52.380952380952387</v>
      </c>
      <c r="AX36">
        <f>((0.06/0.105)*100)</f>
        <v>57.142857142857139</v>
      </c>
      <c r="AY36">
        <f>((0.06/0.11)*100)</f>
        <v>54.54545454545454</v>
      </c>
      <c r="BA36">
        <f>((0.045/0.115)*100)</f>
        <v>39.130434782608688</v>
      </c>
      <c r="BB36">
        <f>((0.05/0.105)*100)</f>
        <v>47.61904761904762</v>
      </c>
      <c r="BC36">
        <f>((0.045/0.105)*100)</f>
        <v>42.857142857142854</v>
      </c>
      <c r="BD36">
        <f>((0.05/0.11)*100)</f>
        <v>45.45454545454546</v>
      </c>
      <c r="BF36">
        <f>ABS($B$36-$D$36)</f>
        <v>2.1749930000000006</v>
      </c>
      <c r="BG36">
        <f>ABS($F$36-$H$36)</f>
        <v>3.4811229999999993</v>
      </c>
      <c r="BL36">
        <f>SQRT((ABS($A$36-$E$36)^2+(ABS($B$36-$F$36)^2)))</f>
        <v>1.5647614842972071</v>
      </c>
      <c r="BM36">
        <f>SQRT((ABS($C$36-$G$37)^2+(ABS($D$36-$H$37)^2)))</f>
        <v>5.5264664154308418</v>
      </c>
      <c r="BO36">
        <f>SQRT((ABS($A$36-$G$36)^2+(ABS($B$36-$H$36)^2)))</f>
        <v>3.8145004126131505</v>
      </c>
      <c r="BP36">
        <f>SQRT((ABS($C$36-$E$37)^2+(ABS($D$36-$F$37)^2)))</f>
        <v>6.4206135287408257</v>
      </c>
      <c r="BR36">
        <f>DEGREES(ACOS((4.17726133225203^2+27.6748930359193^2-25.6461783924981^2)/(2*4.17726133225203*27.6748930359193)))</f>
        <v>57.089638986032561</v>
      </c>
      <c r="BS36">
        <f>DEGREES(ACOS((25.6461783924981^2+26.485318458367^2-3.50619581086111^2)/(2*25.6461783924981*26.485318458367)))</f>
        <v>7.4893763524486943</v>
      </c>
      <c r="BU36">
        <v>14</v>
      </c>
      <c r="BV36">
        <v>6</v>
      </c>
      <c r="BW36">
        <v>5</v>
      </c>
      <c r="BX36">
        <v>7</v>
      </c>
      <c r="BY36">
        <v>11</v>
      </c>
      <c r="BZ36">
        <v>6</v>
      </c>
      <c r="CA36">
        <v>5</v>
      </c>
      <c r="CB36">
        <v>3</v>
      </c>
      <c r="CC36">
        <v>12</v>
      </c>
      <c r="CD36">
        <v>5</v>
      </c>
      <c r="CE36">
        <v>5</v>
      </c>
      <c r="CF36">
        <v>10</v>
      </c>
      <c r="CG36">
        <v>12</v>
      </c>
      <c r="CH36">
        <v>7</v>
      </c>
      <c r="CI36">
        <v>3</v>
      </c>
      <c r="CJ36">
        <v>10</v>
      </c>
      <c r="CL36">
        <v>9</v>
      </c>
      <c r="CM36">
        <v>4</v>
      </c>
      <c r="CN36">
        <v>0</v>
      </c>
      <c r="CO36">
        <v>3</v>
      </c>
      <c r="CP36">
        <v>10</v>
      </c>
      <c r="CQ36">
        <v>2</v>
      </c>
      <c r="CR36">
        <v>3</v>
      </c>
      <c r="CS36">
        <v>1</v>
      </c>
      <c r="CT36">
        <v>9</v>
      </c>
      <c r="CU36">
        <v>0</v>
      </c>
      <c r="CV36">
        <v>3</v>
      </c>
      <c r="CW36">
        <v>7</v>
      </c>
      <c r="CX36">
        <v>10</v>
      </c>
      <c r="CY36">
        <v>3</v>
      </c>
      <c r="CZ36">
        <v>1</v>
      </c>
      <c r="DA36">
        <v>7</v>
      </c>
      <c r="DC36">
        <f>((6/14)*100)</f>
        <v>42.857142857142854</v>
      </c>
      <c r="DD36">
        <f>((5/14)*100)</f>
        <v>35.714285714285715</v>
      </c>
      <c r="DE36">
        <f>((7/14)*100)</f>
        <v>50</v>
      </c>
      <c r="DF36">
        <f>((6/11)*100)</f>
        <v>54.54545454545454</v>
      </c>
      <c r="DG36">
        <f>((5/11)*100)</f>
        <v>45.454545454545453</v>
      </c>
      <c r="DH36">
        <f>((3/11)*100)</f>
        <v>27.27272727272727</v>
      </c>
      <c r="DI36">
        <f>((5/12)*100)</f>
        <v>41.666666666666671</v>
      </c>
      <c r="DJ36">
        <f>((5/12)*100)</f>
        <v>41.666666666666671</v>
      </c>
      <c r="DK36">
        <f>((10/12)*100)</f>
        <v>83.333333333333343</v>
      </c>
      <c r="DL36">
        <f>((7/12)*100)</f>
        <v>58.333333333333336</v>
      </c>
      <c r="DM36">
        <f>((3/12)*100)</f>
        <v>25</v>
      </c>
      <c r="DN36">
        <f>((10/12)*100)</f>
        <v>83.333333333333343</v>
      </c>
      <c r="DP36">
        <f>((4/9)*100)</f>
        <v>44.444444444444443</v>
      </c>
      <c r="DQ36">
        <f>((0/9)*100)</f>
        <v>0</v>
      </c>
      <c r="DR36">
        <f>((3/9)*100)</f>
        <v>33.333333333333329</v>
      </c>
      <c r="DS36">
        <f>((2/10)*100)</f>
        <v>20</v>
      </c>
      <c r="DT36">
        <f>((3/10)*100)</f>
        <v>30</v>
      </c>
      <c r="DU36">
        <f>((1/10)*100)</f>
        <v>10</v>
      </c>
      <c r="DV36">
        <f>((0/9)*100)</f>
        <v>0</v>
      </c>
      <c r="DW36">
        <f>((3/9)*100)</f>
        <v>33.333333333333329</v>
      </c>
      <c r="DX36">
        <f>((7/9)*100)</f>
        <v>77.777777777777786</v>
      </c>
      <c r="DY36">
        <f>((3/10)*100)</f>
        <v>30</v>
      </c>
      <c r="DZ36">
        <f>((1/10)*100)</f>
        <v>10</v>
      </c>
      <c r="EA36">
        <f>((7/10)*100)</f>
        <v>70</v>
      </c>
    </row>
    <row r="37" spans="1:131" x14ac:dyDescent="0.25">
      <c r="A37">
        <v>193.97404699999998</v>
      </c>
      <c r="B37">
        <v>5.574579</v>
      </c>
      <c r="C37">
        <v>177.08688999999998</v>
      </c>
      <c r="D37">
        <v>6.7041579999999996</v>
      </c>
      <c r="E37">
        <v>194.88136500000002</v>
      </c>
      <c r="F37">
        <v>4.977106</v>
      </c>
      <c r="G37">
        <v>195.88331099999999</v>
      </c>
      <c r="H37">
        <v>8.8129469999999994</v>
      </c>
      <c r="K37">
        <f>(12/200)</f>
        <v>0.06</v>
      </c>
      <c r="L37">
        <f>(13/200)</f>
        <v>6.5000000000000002E-2</v>
      </c>
      <c r="M37">
        <f>(11/200)</f>
        <v>5.5E-2</v>
      </c>
      <c r="N37">
        <f>(12/200)</f>
        <v>0.06</v>
      </c>
      <c r="P37">
        <f>(7/200)</f>
        <v>3.5000000000000003E-2</v>
      </c>
      <c r="Q37">
        <f>(9/200)</f>
        <v>4.4999999999999998E-2</v>
      </c>
      <c r="R37">
        <f>(9/200)</f>
        <v>4.4999999999999998E-2</v>
      </c>
      <c r="S37">
        <f>(9/200)</f>
        <v>4.4999999999999998E-2</v>
      </c>
      <c r="U37">
        <f>0.06+0.035</f>
        <v>9.5000000000000001E-2</v>
      </c>
      <c r="V37">
        <f>0.065+0.045</f>
        <v>0.11</v>
      </c>
      <c r="W37">
        <f>0.055+0.045</f>
        <v>0.1</v>
      </c>
      <c r="X37">
        <f>0.06+0.045</f>
        <v>0.105</v>
      </c>
      <c r="Z37">
        <f>SQRT((ABS($A$38-$A$37)^2+(ABS($B$38-$B$37)^2)))</f>
        <v>22.783882107108344</v>
      </c>
      <c r="AA37">
        <f>SQRT((ABS($C$38-$C$37)^2+(ABS($D$38-$D$37)^2)))</f>
        <v>21.934160394521349</v>
      </c>
      <c r="AB37">
        <f>SQRT((ABS($E$38-$E$37)^2+(ABS($F$38-$F$37)^2)))</f>
        <v>23.800760254326189</v>
      </c>
      <c r="AC37">
        <f>SQRT((ABS($G$38-$G$37)^2+(ABS($H$38-$H$37)^2)))</f>
        <v>24.822202212373444</v>
      </c>
      <c r="AJ37">
        <f>1/0.095</f>
        <v>10.526315789473685</v>
      </c>
      <c r="AK37">
        <f>1/0.11</f>
        <v>9.0909090909090917</v>
      </c>
      <c r="AL37">
        <f>1/0.1</f>
        <v>10</v>
      </c>
      <c r="AM37">
        <f>1/0.105</f>
        <v>9.5238095238095237</v>
      </c>
      <c r="AO37">
        <f t="shared" si="13"/>
        <v>239.8303379695615</v>
      </c>
      <c r="AP37">
        <f t="shared" si="14"/>
        <v>199.40145813201227</v>
      </c>
      <c r="AQ37">
        <f t="shared" si="15"/>
        <v>238.00760254326187</v>
      </c>
      <c r="AR37">
        <f t="shared" si="16"/>
        <v>236.40192583212806</v>
      </c>
      <c r="AV37">
        <f>((0.06/0.095)*100)</f>
        <v>63.157894736842103</v>
      </c>
      <c r="AW37">
        <f>((0.065/0.11)*100)</f>
        <v>59.090909090909093</v>
      </c>
      <c r="AX37">
        <f>((0.055/0.1)*100)</f>
        <v>54.999999999999993</v>
      </c>
      <c r="AY37">
        <f>((0.06/0.105)*100)</f>
        <v>57.142857142857139</v>
      </c>
      <c r="BA37">
        <f>((0.035/0.095)*100)</f>
        <v>36.842105263157897</v>
      </c>
      <c r="BB37">
        <f>((0.045/0.11)*100)</f>
        <v>40.909090909090907</v>
      </c>
      <c r="BC37">
        <f>((0.045/0.1)*100)</f>
        <v>44.999999999999993</v>
      </c>
      <c r="BD37">
        <f>((0.045/0.105)*100)</f>
        <v>42.857142857142854</v>
      </c>
      <c r="BF37">
        <f>ABS($B$37-$D$37)</f>
        <v>1.1295789999999997</v>
      </c>
      <c r="BG37">
        <f>ABS($F$37-$H$37)</f>
        <v>3.8358409999999994</v>
      </c>
      <c r="BL37">
        <f>SQRT((ABS($A$37-$E$37)^2+(ABS($B$37-$F$37)^2)))</f>
        <v>1.0863700745386251</v>
      </c>
      <c r="BM37">
        <f>SQRT((ABS($C$37-$G$38)^2+(ABS($D$37-$H$38)^2)))</f>
        <v>6.2035750108808143</v>
      </c>
      <c r="BO37">
        <f>SQRT((ABS($A$37-$G$37)^2+(ABS($B$37-$H$37)^2)))</f>
        <v>3.7592973179997382</v>
      </c>
      <c r="BP37">
        <f>SQRT((ABS($C$37-$E$38)^2+(ABS($D$37-$F$38)^2)))</f>
        <v>6.3000805503451245</v>
      </c>
      <c r="BR37">
        <f>DEGREES(ACOS((20.6826752243253^2+18.7408374768932^2-3.41894637810949^2)/(2*20.6826752243253*18.7408374768932)))</f>
        <v>8.1962561749079157</v>
      </c>
      <c r="BS37">
        <f>DEGREES(ACOS((21.6732947787812^2+24.9996274562014^2-4.68873774147734^2)/(2*21.6732947787812*24.9996274562014)))</f>
        <v>8.1407714099497444</v>
      </c>
      <c r="BU37">
        <v>12</v>
      </c>
      <c r="BV37">
        <v>6</v>
      </c>
      <c r="BW37">
        <v>3</v>
      </c>
      <c r="BX37">
        <v>5</v>
      </c>
      <c r="BY37">
        <v>13</v>
      </c>
      <c r="BZ37">
        <v>9</v>
      </c>
      <c r="CA37">
        <v>5</v>
      </c>
      <c r="CB37">
        <v>4</v>
      </c>
      <c r="CC37">
        <v>11</v>
      </c>
      <c r="CD37">
        <v>4</v>
      </c>
      <c r="CE37">
        <v>5</v>
      </c>
      <c r="CF37">
        <v>10</v>
      </c>
      <c r="CG37">
        <v>12</v>
      </c>
      <c r="CH37">
        <v>5</v>
      </c>
      <c r="CI37">
        <v>4</v>
      </c>
      <c r="CJ37">
        <v>10</v>
      </c>
      <c r="CL37">
        <v>7</v>
      </c>
      <c r="CM37">
        <v>2</v>
      </c>
      <c r="CN37">
        <v>0</v>
      </c>
      <c r="CO37">
        <v>2</v>
      </c>
      <c r="CP37">
        <v>9</v>
      </c>
      <c r="CQ37">
        <v>3</v>
      </c>
      <c r="CR37">
        <v>3</v>
      </c>
      <c r="CS37">
        <v>1</v>
      </c>
      <c r="CT37">
        <v>9</v>
      </c>
      <c r="CU37">
        <v>0</v>
      </c>
      <c r="CV37">
        <v>3</v>
      </c>
      <c r="CW37">
        <v>7</v>
      </c>
      <c r="CX37">
        <v>9</v>
      </c>
      <c r="CY37">
        <v>2</v>
      </c>
      <c r="CZ37">
        <v>1</v>
      </c>
      <c r="DA37">
        <v>7</v>
      </c>
      <c r="DC37">
        <f>((6/12)*100)</f>
        <v>50</v>
      </c>
      <c r="DD37">
        <f>((3/12)*100)</f>
        <v>25</v>
      </c>
      <c r="DE37">
        <f>((5/12)*100)</f>
        <v>41.666666666666671</v>
      </c>
      <c r="DF37">
        <f>((9/13)*100)</f>
        <v>69.230769230769226</v>
      </c>
      <c r="DG37">
        <f>((5/13)*100)</f>
        <v>38.461538461538467</v>
      </c>
      <c r="DH37">
        <f>((4/13)*100)</f>
        <v>30.76923076923077</v>
      </c>
      <c r="DI37">
        <f>((4/11)*100)</f>
        <v>36.363636363636367</v>
      </c>
      <c r="DJ37">
        <f>((5/11)*100)</f>
        <v>45.454545454545453</v>
      </c>
      <c r="DK37">
        <f>((10/11)*100)</f>
        <v>90.909090909090907</v>
      </c>
      <c r="DL37">
        <f>((5/12)*100)</f>
        <v>41.666666666666671</v>
      </c>
      <c r="DM37">
        <f>((4/12)*100)</f>
        <v>33.333333333333329</v>
      </c>
      <c r="DN37">
        <f>((10/12)*100)</f>
        <v>83.333333333333343</v>
      </c>
      <c r="DP37">
        <f>((2/7)*100)</f>
        <v>28.571428571428569</v>
      </c>
      <c r="DQ37">
        <f>((0/7)*100)</f>
        <v>0</v>
      </c>
      <c r="DR37">
        <f>((2/7)*100)</f>
        <v>28.571428571428569</v>
      </c>
      <c r="DS37">
        <f>((3/9)*100)</f>
        <v>33.333333333333329</v>
      </c>
      <c r="DT37">
        <f>((3/9)*100)</f>
        <v>33.333333333333329</v>
      </c>
      <c r="DU37">
        <f>((1/9)*100)</f>
        <v>11.111111111111111</v>
      </c>
      <c r="DV37">
        <f>((0/9)*100)</f>
        <v>0</v>
      </c>
      <c r="DW37">
        <f>((3/9)*100)</f>
        <v>33.333333333333329</v>
      </c>
      <c r="DX37">
        <f>((7/9)*100)</f>
        <v>77.777777777777786</v>
      </c>
      <c r="DY37">
        <f>((2/9)*100)</f>
        <v>22.222222222222221</v>
      </c>
      <c r="DZ37">
        <f>((1/9)*100)</f>
        <v>11.111111111111111</v>
      </c>
      <c r="EA37">
        <f>((7/9)*100)</f>
        <v>77.777777777777786</v>
      </c>
    </row>
    <row r="38" spans="1:131" x14ac:dyDescent="0.25">
      <c r="A38">
        <v>171.20531299999999</v>
      </c>
      <c r="B38">
        <v>4.7438950000000002</v>
      </c>
      <c r="C38">
        <v>155.15436499999998</v>
      </c>
      <c r="D38">
        <v>6.9720000000000004</v>
      </c>
      <c r="E38">
        <v>171.08125899999999</v>
      </c>
      <c r="F38">
        <v>4.8006320000000002</v>
      </c>
      <c r="G38">
        <v>171.06846999999999</v>
      </c>
      <c r="H38">
        <v>8.2084729999999997</v>
      </c>
      <c r="K38">
        <f>(12/200)</f>
        <v>0.06</v>
      </c>
      <c r="L38">
        <f>(16/200)</f>
        <v>0.08</v>
      </c>
      <c r="M38">
        <f>(11/200)</f>
        <v>5.5E-2</v>
      </c>
      <c r="N38">
        <f>(11/200)</f>
        <v>5.5E-2</v>
      </c>
      <c r="P38">
        <f>(7/200)</f>
        <v>3.5000000000000003E-2</v>
      </c>
      <c r="Q38">
        <f t="shared" ref="Q38:R41" si="17">(8/200)</f>
        <v>0.04</v>
      </c>
      <c r="R38">
        <f t="shared" si="17"/>
        <v>0.04</v>
      </c>
      <c r="S38">
        <f>(9/200)</f>
        <v>4.4999999999999998E-2</v>
      </c>
      <c r="U38">
        <f>0.06+0.035</f>
        <v>9.5000000000000001E-2</v>
      </c>
      <c r="V38">
        <f>0.08+0.04</f>
        <v>0.12</v>
      </c>
      <c r="W38">
        <f>0.055+0.04</f>
        <v>9.5000000000000001E-2</v>
      </c>
      <c r="X38">
        <f>0.055+0.045</f>
        <v>0.1</v>
      </c>
      <c r="Z38">
        <f>SQRT((ABS($A$39-$A$38)^2+(ABS($B$39-$B$38)^2)))</f>
        <v>19.488393217804195</v>
      </c>
      <c r="AA38">
        <f>SQRT((ABS($C$39-$C$38)^2+(ABS($D$39-$D$38)^2)))</f>
        <v>37.280198697531532</v>
      </c>
      <c r="AB38">
        <f>SQRT((ABS($E$39-$E$38)^2+(ABS($F$39-$F$38)^2)))</f>
        <v>19.029075144094215</v>
      </c>
      <c r="AC38">
        <f>SQRT((ABS($G$39-$G$38)^2+(ABS($H$39-$H$38)^2)))</f>
        <v>19.800700360525354</v>
      </c>
      <c r="AJ38">
        <f>1/0.095</f>
        <v>10.526315789473685</v>
      </c>
      <c r="AK38">
        <f>1/0.12</f>
        <v>8.3333333333333339</v>
      </c>
      <c r="AL38">
        <f>1/0.095</f>
        <v>10.526315789473685</v>
      </c>
      <c r="AM38">
        <f>1/0.1</f>
        <v>10</v>
      </c>
      <c r="AO38">
        <f t="shared" si="13"/>
        <v>205.14098124004414</v>
      </c>
      <c r="AP38">
        <f t="shared" si="14"/>
        <v>310.66832247942943</v>
      </c>
      <c r="AQ38">
        <f t="shared" si="15"/>
        <v>200.30605414836015</v>
      </c>
      <c r="AR38">
        <f t="shared" si="16"/>
        <v>198.00700360525354</v>
      </c>
      <c r="AV38">
        <f>((0.06/0.095)*100)</f>
        <v>63.157894736842103</v>
      </c>
      <c r="AW38">
        <f>((0.08/0.12)*100)</f>
        <v>66.666666666666671</v>
      </c>
      <c r="AX38">
        <f>((0.055/0.095)*100)</f>
        <v>57.894736842105267</v>
      </c>
      <c r="AY38">
        <f>((0.055/0.1)*100)</f>
        <v>54.999999999999993</v>
      </c>
      <c r="BA38">
        <f>((0.035/0.095)*100)</f>
        <v>36.842105263157897</v>
      </c>
      <c r="BB38">
        <f>((0.04/0.12)*100)</f>
        <v>33.333333333333336</v>
      </c>
      <c r="BC38">
        <f>((0.04/0.095)*100)</f>
        <v>42.105263157894733</v>
      </c>
      <c r="BD38">
        <f>((0.045/0.1)*100)</f>
        <v>44.999999999999993</v>
      </c>
      <c r="BF38">
        <f>ABS($B$38-$D$38)</f>
        <v>2.2281050000000002</v>
      </c>
      <c r="BG38">
        <f>ABS($F$38-$H$38)</f>
        <v>3.4078409999999995</v>
      </c>
      <c r="BL38">
        <f>SQRT((ABS($A$38-$E$38)^2+(ABS($B$38-$F$38)^2)))</f>
        <v>0.1364129102577914</v>
      </c>
      <c r="BM38">
        <f>SQRT((ABS($C$38-$G$39)^2+(ABS($D$38-$H$39)^2)))</f>
        <v>3.9275634590831157</v>
      </c>
      <c r="BO38">
        <f>SQRT((ABS($A$38-$G$38)^2+(ABS($B$38-$H$38)^2)))</f>
        <v>3.4672794413968133</v>
      </c>
      <c r="BP38">
        <f>SQRT((ABS($C$38-$E$39)^2+(ABS($D$38-$F$39)^2)))</f>
        <v>3.613124057252513</v>
      </c>
      <c r="BU38">
        <v>12</v>
      </c>
      <c r="BV38">
        <v>9</v>
      </c>
      <c r="BW38">
        <v>4</v>
      </c>
      <c r="BX38">
        <v>3</v>
      </c>
      <c r="BY38">
        <v>16</v>
      </c>
      <c r="BZ38">
        <v>10</v>
      </c>
      <c r="CA38">
        <v>8</v>
      </c>
      <c r="CB38">
        <v>8</v>
      </c>
      <c r="CC38">
        <v>11</v>
      </c>
      <c r="CD38">
        <v>3</v>
      </c>
      <c r="CE38">
        <v>3</v>
      </c>
      <c r="CF38">
        <v>11</v>
      </c>
      <c r="CG38">
        <v>11</v>
      </c>
      <c r="CH38">
        <v>3</v>
      </c>
      <c r="CI38">
        <v>3</v>
      </c>
      <c r="CJ38">
        <v>11</v>
      </c>
      <c r="CL38">
        <v>7</v>
      </c>
      <c r="CM38">
        <v>3</v>
      </c>
      <c r="CN38">
        <v>0</v>
      </c>
      <c r="CO38">
        <v>0</v>
      </c>
      <c r="CP38">
        <v>8</v>
      </c>
      <c r="CQ38">
        <v>5</v>
      </c>
      <c r="CR38">
        <v>0</v>
      </c>
      <c r="CS38">
        <v>0</v>
      </c>
      <c r="CT38">
        <v>8</v>
      </c>
      <c r="CU38">
        <v>0</v>
      </c>
      <c r="CV38">
        <v>0</v>
      </c>
      <c r="CW38">
        <v>8</v>
      </c>
      <c r="CX38">
        <v>9</v>
      </c>
      <c r="CY38">
        <v>0</v>
      </c>
      <c r="CZ38">
        <v>0</v>
      </c>
      <c r="DA38">
        <v>8</v>
      </c>
      <c r="DC38">
        <f>((9/12)*100)</f>
        <v>75</v>
      </c>
      <c r="DD38">
        <f>((4/12)*100)</f>
        <v>33.333333333333329</v>
      </c>
      <c r="DE38">
        <f>((3/12)*100)</f>
        <v>25</v>
      </c>
      <c r="DF38">
        <f>((10/16)*100)</f>
        <v>62.5</v>
      </c>
      <c r="DG38">
        <f>((8/16)*100)</f>
        <v>50</v>
      </c>
      <c r="DH38">
        <f>((8/16)*100)</f>
        <v>50</v>
      </c>
      <c r="DI38">
        <f>((3/11)*100)</f>
        <v>27.27272727272727</v>
      </c>
      <c r="DJ38">
        <f>((3/11)*100)</f>
        <v>27.27272727272727</v>
      </c>
      <c r="DK38">
        <f>((11/11)*100)</f>
        <v>100</v>
      </c>
      <c r="DL38">
        <f>((3/11)*100)</f>
        <v>27.27272727272727</v>
      </c>
      <c r="DM38">
        <f>((3/11)*100)</f>
        <v>27.27272727272727</v>
      </c>
      <c r="DN38">
        <f>((11/11)*100)</f>
        <v>100</v>
      </c>
      <c r="DP38">
        <f>((3/7)*100)</f>
        <v>42.857142857142854</v>
      </c>
      <c r="DQ38">
        <f>((0/7)*100)</f>
        <v>0</v>
      </c>
      <c r="DR38">
        <f>((0/7)*100)</f>
        <v>0</v>
      </c>
      <c r="DS38">
        <f>((5/8)*100)</f>
        <v>62.5</v>
      </c>
      <c r="DT38">
        <f>((0/8)*100)</f>
        <v>0</v>
      </c>
      <c r="DU38">
        <f>((0/8)*100)</f>
        <v>0</v>
      </c>
      <c r="DV38">
        <f>((0/8)*100)</f>
        <v>0</v>
      </c>
      <c r="DW38">
        <f>((0/8)*100)</f>
        <v>0</v>
      </c>
      <c r="DX38">
        <f>((8/8)*100)</f>
        <v>100</v>
      </c>
      <c r="DY38">
        <f>((0/9)*100)</f>
        <v>0</v>
      </c>
      <c r="DZ38">
        <f>((0/9)*100)</f>
        <v>0</v>
      </c>
      <c r="EA38">
        <f>((8/9)*100)</f>
        <v>88.888888888888886</v>
      </c>
    </row>
    <row r="39" spans="1:131" x14ac:dyDescent="0.25">
      <c r="A39">
        <v>151.727102</v>
      </c>
      <c r="B39">
        <v>5.3737890000000004</v>
      </c>
      <c r="C39">
        <v>117.874368</v>
      </c>
      <c r="D39">
        <v>7.0946319999999998</v>
      </c>
      <c r="E39">
        <v>152.05478600000001</v>
      </c>
      <c r="F39">
        <v>5.115316</v>
      </c>
      <c r="G39">
        <v>151.27715499999999</v>
      </c>
      <c r="H39">
        <v>7.5988949999999997</v>
      </c>
      <c r="K39">
        <f>(10/200)</f>
        <v>0.05</v>
      </c>
      <c r="L39">
        <f>(10/200)</f>
        <v>0.05</v>
      </c>
      <c r="M39">
        <f>(12/200)</f>
        <v>0.06</v>
      </c>
      <c r="N39">
        <f>(14/200)</f>
        <v>7.0000000000000007E-2</v>
      </c>
      <c r="P39">
        <f>(8/200)</f>
        <v>0.04</v>
      </c>
      <c r="Q39">
        <f t="shared" si="17"/>
        <v>0.04</v>
      </c>
      <c r="R39">
        <f t="shared" si="17"/>
        <v>0.04</v>
      </c>
      <c r="S39">
        <f>(8/200)</f>
        <v>0.04</v>
      </c>
      <c r="U39">
        <f>0.05+0.04</f>
        <v>0.09</v>
      </c>
      <c r="V39">
        <f>0.05+0.04</f>
        <v>0.09</v>
      </c>
      <c r="W39">
        <f>0.06+0.04</f>
        <v>0.1</v>
      </c>
      <c r="X39">
        <f>0.07+0.04</f>
        <v>0.11000000000000001</v>
      </c>
      <c r="Z39">
        <f>SQRT((ABS($A$40-$A$39)^2+(ABS($B$40-$B$39)^2)))</f>
        <v>29.016380480165481</v>
      </c>
      <c r="AA39">
        <f>SQRT((ABS($C$40-$C$39)^2+(ABS($D$40-$D$39)^2)))</f>
        <v>25.278645579304673</v>
      </c>
      <c r="AB39">
        <f>SQRT((ABS($E$40-$E$39)^2+(ABS($F$40-$F$39)^2)))</f>
        <v>33.376195685900463</v>
      </c>
      <c r="AC39">
        <f>SQRT((ABS($G$40-$G$39)^2+(ABS($H$40-$H$39)^2)))</f>
        <v>34.545890110948598</v>
      </c>
      <c r="AJ39">
        <f>1/0.09</f>
        <v>11.111111111111111</v>
      </c>
      <c r="AK39">
        <f>1/0.09</f>
        <v>11.111111111111111</v>
      </c>
      <c r="AL39">
        <f>1/0.1</f>
        <v>10</v>
      </c>
      <c r="AM39">
        <f>1/0.11</f>
        <v>9.0909090909090917</v>
      </c>
      <c r="AO39">
        <f t="shared" si="13"/>
        <v>322.40422755739422</v>
      </c>
      <c r="AP39">
        <f t="shared" si="14"/>
        <v>280.87383977005192</v>
      </c>
      <c r="AQ39">
        <f t="shared" si="15"/>
        <v>333.76195685900461</v>
      </c>
      <c r="AR39">
        <f t="shared" si="16"/>
        <v>314.05354646316903</v>
      </c>
      <c r="AV39">
        <f>((0.05/0.09)*100)</f>
        <v>55.555555555555557</v>
      </c>
      <c r="AW39">
        <f>((0.05/0.09)*100)</f>
        <v>55.555555555555557</v>
      </c>
      <c r="AX39">
        <f>((0.06/0.1)*100)</f>
        <v>60</v>
      </c>
      <c r="AY39">
        <f>((0.07/0.11)*100)</f>
        <v>63.636363636363647</v>
      </c>
      <c r="BA39">
        <f>((0.04/0.09)*100)</f>
        <v>44.44444444444445</v>
      </c>
      <c r="BB39">
        <f>((0.04/0.09)*100)</f>
        <v>44.44444444444445</v>
      </c>
      <c r="BC39">
        <f>((0.04/0.1)*100)</f>
        <v>40</v>
      </c>
      <c r="BD39">
        <f>((0.04/0.11)*100)</f>
        <v>36.363636363636367</v>
      </c>
      <c r="BF39">
        <f>ABS($B$39-$D$39)</f>
        <v>1.7208429999999995</v>
      </c>
      <c r="BG39">
        <f>ABS($F$39-$H$39)</f>
        <v>2.4835789999999998</v>
      </c>
      <c r="BL39">
        <f>SQRT((ABS($A$39-$E$39)^2+(ABS($B$39-$F$39)^2)))</f>
        <v>0.41735487967077067</v>
      </c>
      <c r="BM39">
        <f>SQRT((ABS($C$39-$G$40)^2+(ABS($D$39-$H$40)^2)))</f>
        <v>1.577221913880541</v>
      </c>
      <c r="BO39">
        <f>SQRT((ABS($A$39-$G$39)^2+(ABS($B$39-$H$39)^2)))</f>
        <v>2.2701429501344195</v>
      </c>
      <c r="BP39">
        <f>SQRT((ABS($C$39-$E$40)^2+(ABS($D$39-$F$40)^2)))</f>
        <v>2.7263336174131392</v>
      </c>
      <c r="BU39">
        <v>10</v>
      </c>
      <c r="BV39">
        <v>10</v>
      </c>
      <c r="BW39">
        <v>2</v>
      </c>
      <c r="BX39">
        <v>2</v>
      </c>
      <c r="BY39">
        <v>10</v>
      </c>
      <c r="BZ39">
        <v>7</v>
      </c>
      <c r="CA39">
        <v>3</v>
      </c>
      <c r="CB39">
        <v>3</v>
      </c>
      <c r="CC39">
        <v>12</v>
      </c>
      <c r="CD39">
        <v>4</v>
      </c>
      <c r="CE39">
        <v>5</v>
      </c>
      <c r="CF39">
        <v>12</v>
      </c>
      <c r="CG39">
        <v>14</v>
      </c>
      <c r="CH39">
        <v>6</v>
      </c>
      <c r="CI39">
        <v>6</v>
      </c>
      <c r="CJ39">
        <v>12</v>
      </c>
      <c r="CL39">
        <v>8</v>
      </c>
      <c r="CM39">
        <v>5</v>
      </c>
      <c r="CN39">
        <v>0</v>
      </c>
      <c r="CO39">
        <v>0</v>
      </c>
      <c r="CP39">
        <v>8</v>
      </c>
      <c r="CQ39">
        <v>5</v>
      </c>
      <c r="CR39">
        <v>1</v>
      </c>
      <c r="CS39">
        <v>0</v>
      </c>
      <c r="CT39">
        <v>8</v>
      </c>
      <c r="CU39">
        <v>0</v>
      </c>
      <c r="CV39">
        <v>0</v>
      </c>
      <c r="CW39">
        <v>8</v>
      </c>
      <c r="CX39">
        <v>8</v>
      </c>
      <c r="CY39">
        <v>0</v>
      </c>
      <c r="CZ39">
        <v>0</v>
      </c>
      <c r="DA39">
        <v>8</v>
      </c>
      <c r="DC39">
        <f>((10/10)*100)</f>
        <v>100</v>
      </c>
      <c r="DD39">
        <f>((2/10)*100)</f>
        <v>20</v>
      </c>
      <c r="DE39">
        <f>((2/10)*100)</f>
        <v>20</v>
      </c>
      <c r="DF39">
        <f>((7/10)*100)</f>
        <v>70</v>
      </c>
      <c r="DG39">
        <f>((3/10)*100)</f>
        <v>30</v>
      </c>
      <c r="DH39">
        <f>((3/10)*100)</f>
        <v>30</v>
      </c>
      <c r="DI39">
        <f>((4/12)*100)</f>
        <v>33.333333333333329</v>
      </c>
      <c r="DJ39">
        <f>((5/12)*100)</f>
        <v>41.666666666666671</v>
      </c>
      <c r="DK39">
        <f>((12/12)*100)</f>
        <v>100</v>
      </c>
      <c r="DL39">
        <f>((6/14)*100)</f>
        <v>42.857142857142854</v>
      </c>
      <c r="DM39">
        <f>((6/14)*100)</f>
        <v>42.857142857142854</v>
      </c>
      <c r="DN39">
        <f>((12/14)*100)</f>
        <v>85.714285714285708</v>
      </c>
      <c r="DP39">
        <f>((5/8)*100)</f>
        <v>62.5</v>
      </c>
      <c r="DQ39">
        <f>((0/8)*100)</f>
        <v>0</v>
      </c>
      <c r="DR39">
        <f>((0/8)*100)</f>
        <v>0</v>
      </c>
      <c r="DS39">
        <f>((5/8)*100)</f>
        <v>62.5</v>
      </c>
      <c r="DT39">
        <f>((1/8)*100)</f>
        <v>12.5</v>
      </c>
      <c r="DU39">
        <f>((0/8)*100)</f>
        <v>0</v>
      </c>
      <c r="DV39">
        <f>((0/8)*100)</f>
        <v>0</v>
      </c>
      <c r="DW39">
        <f>((0/8)*100)</f>
        <v>0</v>
      </c>
      <c r="DX39">
        <f>((8/8)*100)</f>
        <v>100</v>
      </c>
      <c r="DY39">
        <f>((0/8)*100)</f>
        <v>0</v>
      </c>
      <c r="DZ39">
        <f>((0/8)*100)</f>
        <v>0</v>
      </c>
      <c r="EA39">
        <f>((8/8)*100)</f>
        <v>100</v>
      </c>
    </row>
    <row r="40" spans="1:131" x14ac:dyDescent="0.25">
      <c r="A40">
        <v>122.72562900000001</v>
      </c>
      <c r="B40">
        <v>4.4437889999999998</v>
      </c>
      <c r="C40">
        <v>92.690158000000011</v>
      </c>
      <c r="D40">
        <v>9.2776320000000005</v>
      </c>
      <c r="E40">
        <v>118.68442200000001</v>
      </c>
      <c r="F40">
        <v>4.4914209999999999</v>
      </c>
      <c r="G40">
        <v>116.73626400000001</v>
      </c>
      <c r="H40">
        <v>8.1865790000000001</v>
      </c>
      <c r="K40">
        <f>(10/200)</f>
        <v>0.05</v>
      </c>
      <c r="L40">
        <f>(13/200)</f>
        <v>6.5000000000000002E-2</v>
      </c>
      <c r="M40">
        <f>(12/200)</f>
        <v>0.06</v>
      </c>
      <c r="N40">
        <f>(11/200)</f>
        <v>5.5E-2</v>
      </c>
      <c r="P40">
        <f>(8/200)</f>
        <v>0.04</v>
      </c>
      <c r="Q40">
        <f t="shared" si="17"/>
        <v>0.04</v>
      </c>
      <c r="R40">
        <f t="shared" si="17"/>
        <v>0.04</v>
      </c>
      <c r="S40">
        <f>(7/200)</f>
        <v>3.5000000000000003E-2</v>
      </c>
      <c r="U40">
        <f>0.05+0.04</f>
        <v>0.09</v>
      </c>
      <c r="V40">
        <f>0.065+0.04</f>
        <v>0.10500000000000001</v>
      </c>
      <c r="W40">
        <f>0.06+0.04</f>
        <v>0.1</v>
      </c>
      <c r="X40">
        <f>0.055+0.035</f>
        <v>0.09</v>
      </c>
      <c r="Z40">
        <f>SQRT((ABS($A$41-$A$40)^2+(ABS($B$41-$B$40)^2)))</f>
        <v>25.166032258980362</v>
      </c>
      <c r="AA40">
        <f>SQRT((ABS($C$41-$C$40)^2+(ABS($D$41-$D$40)^2)))</f>
        <v>21.001861250738713</v>
      </c>
      <c r="AB40">
        <f>SQRT((ABS($E$41-$E$40)^2+(ABS($F$41-$F$40)^2)))</f>
        <v>27.674893035919354</v>
      </c>
      <c r="AC40">
        <f>SQRT((ABS($G$41-$G$40)^2+(ABS($H$41-$H$40)^2)))</f>
        <v>26.485318458367033</v>
      </c>
      <c r="AJ40">
        <f>1/0.09</f>
        <v>11.111111111111111</v>
      </c>
      <c r="AK40">
        <f>1/0.105</f>
        <v>9.5238095238095237</v>
      </c>
      <c r="AL40">
        <f>1/0.1</f>
        <v>10</v>
      </c>
      <c r="AM40">
        <f>1/0.09</f>
        <v>11.111111111111111</v>
      </c>
      <c r="AO40">
        <f t="shared" si="13"/>
        <v>279.62258065533734</v>
      </c>
      <c r="AP40">
        <f t="shared" si="14"/>
        <v>200.01772619751154</v>
      </c>
      <c r="AQ40">
        <f t="shared" si="15"/>
        <v>276.74893035919354</v>
      </c>
      <c r="AR40">
        <f t="shared" si="16"/>
        <v>294.28131620407817</v>
      </c>
      <c r="AV40">
        <f>((0.05/0.09)*100)</f>
        <v>55.555555555555557</v>
      </c>
      <c r="AW40">
        <f>((0.065/0.105)*100)</f>
        <v>61.904761904761905</v>
      </c>
      <c r="AX40">
        <f>((0.06/0.1)*100)</f>
        <v>60</v>
      </c>
      <c r="AY40">
        <f>((0.055/0.09)*100)</f>
        <v>61.111111111111114</v>
      </c>
      <c r="BA40">
        <f>((0.04/0.09)*100)</f>
        <v>44.44444444444445</v>
      </c>
      <c r="BB40">
        <f>((0.04/0.105)*100)</f>
        <v>38.095238095238102</v>
      </c>
      <c r="BC40">
        <f>((0.04/0.1)*100)</f>
        <v>40</v>
      </c>
      <c r="BD40">
        <f>((0.035/0.09)*100)</f>
        <v>38.888888888888893</v>
      </c>
      <c r="BF40">
        <f>ABS($B$40-$D$40)</f>
        <v>4.8338430000000008</v>
      </c>
      <c r="BG40">
        <f>ABS($F$40-$H$40)</f>
        <v>3.6951580000000002</v>
      </c>
      <c r="BL40">
        <f>SQRT((ABS($A$40-$E$40)^2+(ABS($B$40-$F$40)^2)))</f>
        <v>4.0414876993841018</v>
      </c>
      <c r="BM40">
        <f>SQRT((ABS($C$40-$G$41)^2+(ABS($D$40-$H$41)^2)))</f>
        <v>2.5926393905369984</v>
      </c>
      <c r="BO40">
        <f>SQRT((ABS($A$40-$G$40)^2+(ABS($B$40-$H$40)^2)))</f>
        <v>7.0626461108656065</v>
      </c>
      <c r="BP40">
        <f>SQRT((ABS($C$40-$E$41)^2+(ABS($D$40-$F$41)^2)))</f>
        <v>2.8021517474655124</v>
      </c>
      <c r="BR40">
        <f>DEGREES(ACOS((6.54823031790613^2+23.1887902554033^2-17.6345169177144^2)/(2*6.54823031790613*23.1887902554033)))</f>
        <v>27.39937897328619</v>
      </c>
      <c r="BS40">
        <f>DEGREES(ACOS((17.6345169177144^2+21.7704439030657^2-5.56777364740387^2)/(2*17.6345169177144*21.7704439030657)))</f>
        <v>10.916445287922279</v>
      </c>
      <c r="BU40">
        <v>10</v>
      </c>
      <c r="BV40">
        <v>7</v>
      </c>
      <c r="BW40">
        <v>2</v>
      </c>
      <c r="BX40">
        <v>4</v>
      </c>
      <c r="BY40">
        <v>13</v>
      </c>
      <c r="BZ40">
        <v>8</v>
      </c>
      <c r="CA40">
        <v>5</v>
      </c>
      <c r="CB40">
        <v>3</v>
      </c>
      <c r="CC40">
        <v>12</v>
      </c>
      <c r="CD40">
        <v>5</v>
      </c>
      <c r="CE40">
        <v>4</v>
      </c>
      <c r="CF40">
        <v>11</v>
      </c>
      <c r="CG40">
        <v>11</v>
      </c>
      <c r="CH40">
        <v>5</v>
      </c>
      <c r="CI40">
        <v>3</v>
      </c>
      <c r="CJ40">
        <v>11</v>
      </c>
      <c r="CL40">
        <v>8</v>
      </c>
      <c r="CM40">
        <v>5</v>
      </c>
      <c r="CN40">
        <v>0</v>
      </c>
      <c r="CO40">
        <v>0</v>
      </c>
      <c r="CP40">
        <v>8</v>
      </c>
      <c r="CQ40">
        <v>4</v>
      </c>
      <c r="CR40">
        <v>0</v>
      </c>
      <c r="CS40">
        <v>0</v>
      </c>
      <c r="CT40">
        <v>8</v>
      </c>
      <c r="CU40">
        <v>0</v>
      </c>
      <c r="CV40">
        <v>1</v>
      </c>
      <c r="CW40">
        <v>6</v>
      </c>
      <c r="CX40">
        <v>7</v>
      </c>
      <c r="CY40">
        <v>1</v>
      </c>
      <c r="CZ40">
        <v>0</v>
      </c>
      <c r="DA40">
        <v>6</v>
      </c>
      <c r="DC40">
        <f>((7/10)*100)</f>
        <v>70</v>
      </c>
      <c r="DD40">
        <f>((2/10)*100)</f>
        <v>20</v>
      </c>
      <c r="DE40">
        <f>((4/10)*100)</f>
        <v>40</v>
      </c>
      <c r="DF40">
        <f>((8/13)*100)</f>
        <v>61.53846153846154</v>
      </c>
      <c r="DG40">
        <f>((5/13)*100)</f>
        <v>38.461538461538467</v>
      </c>
      <c r="DH40">
        <f>((3/13)*100)</f>
        <v>23.076923076923077</v>
      </c>
      <c r="DI40">
        <f>((5/12)*100)</f>
        <v>41.666666666666671</v>
      </c>
      <c r="DJ40">
        <f>((4/12)*100)</f>
        <v>33.333333333333329</v>
      </c>
      <c r="DK40">
        <f>((11/12)*100)</f>
        <v>91.666666666666657</v>
      </c>
      <c r="DL40">
        <f>((5/11)*100)</f>
        <v>45.454545454545453</v>
      </c>
      <c r="DM40">
        <f>((3/11)*100)</f>
        <v>27.27272727272727</v>
      </c>
      <c r="DN40">
        <f>((11/11)*100)</f>
        <v>100</v>
      </c>
      <c r="DP40">
        <f>((5/8)*100)</f>
        <v>62.5</v>
      </c>
      <c r="DQ40">
        <f>((0/8)*100)</f>
        <v>0</v>
      </c>
      <c r="DR40">
        <f>((0/8)*100)</f>
        <v>0</v>
      </c>
      <c r="DS40">
        <f>((4/8)*100)</f>
        <v>50</v>
      </c>
      <c r="DT40">
        <f>((0/8)*100)</f>
        <v>0</v>
      </c>
      <c r="DU40">
        <f>((0/8)*100)</f>
        <v>0</v>
      </c>
      <c r="DV40">
        <f>((0/8)*100)</f>
        <v>0</v>
      </c>
      <c r="DW40">
        <f>((1/8)*100)</f>
        <v>12.5</v>
      </c>
      <c r="DX40">
        <f>((6/8)*100)</f>
        <v>75</v>
      </c>
      <c r="DY40">
        <f>((1/7)*100)</f>
        <v>14.285714285714285</v>
      </c>
      <c r="DZ40">
        <f>((0/7)*100)</f>
        <v>0</v>
      </c>
      <c r="EA40">
        <f>((6/7)*100)</f>
        <v>85.714285714285708</v>
      </c>
    </row>
    <row r="41" spans="1:131" x14ac:dyDescent="0.25">
      <c r="A41">
        <v>97.676263000000006</v>
      </c>
      <c r="B41">
        <v>6.8642110000000001</v>
      </c>
      <c r="C41">
        <v>71.689474000000004</v>
      </c>
      <c r="D41">
        <v>9.5</v>
      </c>
      <c r="E41">
        <v>91.119578000000004</v>
      </c>
      <c r="F41">
        <v>6.9569999999999999</v>
      </c>
      <c r="G41">
        <v>90.341577999999998</v>
      </c>
      <c r="H41">
        <v>10.37579</v>
      </c>
      <c r="K41">
        <f>(12/200)</f>
        <v>0.06</v>
      </c>
      <c r="L41">
        <f>(12/200)</f>
        <v>0.06</v>
      </c>
      <c r="M41">
        <f>(12/200)</f>
        <v>0.06</v>
      </c>
      <c r="N41">
        <f>(12/200)</f>
        <v>0.06</v>
      </c>
      <c r="P41">
        <f>(7/200)</f>
        <v>3.5000000000000003E-2</v>
      </c>
      <c r="Q41">
        <f t="shared" si="17"/>
        <v>0.04</v>
      </c>
      <c r="R41">
        <f t="shared" si="17"/>
        <v>0.04</v>
      </c>
      <c r="S41">
        <f>(10/200)</f>
        <v>0.05</v>
      </c>
      <c r="U41">
        <f>0.06+0.035</f>
        <v>9.5000000000000001E-2</v>
      </c>
      <c r="V41">
        <f>0.06+0.04</f>
        <v>0.1</v>
      </c>
      <c r="W41">
        <f>0.06+0.04</f>
        <v>0.1</v>
      </c>
      <c r="X41">
        <f>0.06+0.05</f>
        <v>0.11</v>
      </c>
      <c r="Z41">
        <f>SQRT((ABS($A$42-$A$41)^2+(ABS($B$42-$B$41)^2)))</f>
        <v>21.315778589249977</v>
      </c>
      <c r="AA41">
        <f>SQRT((ABS($C$42-$C$41)^2+(ABS($D$42-$D$41)^2)))</f>
        <v>24.518089836691601</v>
      </c>
      <c r="AB41">
        <f>SQRT((ABS($E$42-$E$41)^2+(ABS($F$42-$F$41)^2)))</f>
        <v>18.740837476893201</v>
      </c>
      <c r="AC41">
        <f>SQRT((ABS($G$42-$G$41)^2+(ABS($H$42-$H$41)^2)))</f>
        <v>19.603667064853976</v>
      </c>
      <c r="AJ41">
        <f>1/0.095</f>
        <v>10.526315789473685</v>
      </c>
      <c r="AK41">
        <f>1/0.1</f>
        <v>10</v>
      </c>
      <c r="AL41">
        <f>1/0.1</f>
        <v>10</v>
      </c>
      <c r="AM41">
        <f>1/0.11</f>
        <v>9.0909090909090917</v>
      </c>
      <c r="AO41">
        <f t="shared" si="13"/>
        <v>224.37661672894711</v>
      </c>
      <c r="AP41">
        <f t="shared" si="14"/>
        <v>245.18089836691601</v>
      </c>
      <c r="AQ41">
        <f t="shared" si="15"/>
        <v>187.40837476893199</v>
      </c>
      <c r="AR41">
        <f t="shared" si="16"/>
        <v>178.21515513503616</v>
      </c>
      <c r="AV41">
        <f>((0.06/0.095)*100)</f>
        <v>63.157894736842103</v>
      </c>
      <c r="AW41">
        <f>((0.06/0.1)*100)</f>
        <v>60</v>
      </c>
      <c r="AX41">
        <f>((0.06/0.1)*100)</f>
        <v>60</v>
      </c>
      <c r="AY41">
        <f>((0.06/0.11)*100)</f>
        <v>54.54545454545454</v>
      </c>
      <c r="BA41">
        <f>((0.035/0.095)*100)</f>
        <v>36.842105263157897</v>
      </c>
      <c r="BB41">
        <f>((0.04/0.1)*100)</f>
        <v>40</v>
      </c>
      <c r="BC41">
        <f>((0.04/0.1)*100)</f>
        <v>40</v>
      </c>
      <c r="BD41">
        <f>((0.05/0.11)*100)</f>
        <v>45.45454545454546</v>
      </c>
      <c r="BF41">
        <f>ABS($B$41-$D$41)</f>
        <v>2.6357889999999999</v>
      </c>
      <c r="BG41">
        <f>ABS($F$41-$H$41)</f>
        <v>3.4187900000000004</v>
      </c>
      <c r="BL41">
        <f>SQRT((ABS($A$41-$E$41)^2+(ABS($B$41-$F$41)^2)))</f>
        <v>6.5573415335596197</v>
      </c>
      <c r="BM41">
        <f>SQRT((ABS($C$41-$G$42)^2+(ABS($D$41-$H$42)^2)))</f>
        <v>1.361649442542751</v>
      </c>
      <c r="BO41">
        <f>SQRT((ABS($A$41-$G$41)^2+(ABS($B$41-$H$41)^2)))</f>
        <v>8.1319610871219812</v>
      </c>
      <c r="BP41">
        <f>SQRT((ABS($C$41-$E$42)^2+(ABS($D$41-$F$42)^2)))</f>
        <v>2.1380578401710766</v>
      </c>
      <c r="BR41">
        <f>DEGREES(ACOS((5.56777364740387^2+23.0005763018607^2-18.6103805076661^2)/(2*5.56777364740387*23.0005763018607)))</f>
        <v>33.458565511533159</v>
      </c>
      <c r="BS41">
        <f>DEGREES(ACOS((18.6103805076661^2+20.3469806738752^2-3.90453440190056^2)/(2*18.6103805076661*20.3469806738752)))</f>
        <v>10.310683757109731</v>
      </c>
      <c r="BU41">
        <v>12</v>
      </c>
      <c r="BV41">
        <v>8</v>
      </c>
      <c r="BW41">
        <v>5</v>
      </c>
      <c r="BX41">
        <v>5</v>
      </c>
      <c r="BY41">
        <v>12</v>
      </c>
      <c r="BZ41">
        <v>5</v>
      </c>
      <c r="CA41">
        <v>4</v>
      </c>
      <c r="CB41">
        <v>3</v>
      </c>
      <c r="CC41">
        <v>12</v>
      </c>
      <c r="CD41">
        <v>5</v>
      </c>
      <c r="CE41">
        <v>4</v>
      </c>
      <c r="CF41">
        <v>10</v>
      </c>
      <c r="CG41">
        <v>12</v>
      </c>
      <c r="CH41">
        <v>7</v>
      </c>
      <c r="CI41">
        <v>4</v>
      </c>
      <c r="CJ41">
        <v>10</v>
      </c>
      <c r="CL41">
        <v>7</v>
      </c>
      <c r="CM41">
        <v>4</v>
      </c>
      <c r="CN41">
        <v>0</v>
      </c>
      <c r="CO41">
        <v>1</v>
      </c>
      <c r="CP41">
        <v>8</v>
      </c>
      <c r="CQ41">
        <v>3</v>
      </c>
      <c r="CR41">
        <v>0</v>
      </c>
      <c r="CS41">
        <v>0</v>
      </c>
      <c r="CT41">
        <v>8</v>
      </c>
      <c r="CU41">
        <v>1</v>
      </c>
      <c r="CV41">
        <v>0</v>
      </c>
      <c r="CW41">
        <v>8</v>
      </c>
      <c r="CX41">
        <v>10</v>
      </c>
      <c r="CY41">
        <v>3</v>
      </c>
      <c r="CZ41">
        <v>0</v>
      </c>
      <c r="DA41">
        <v>8</v>
      </c>
      <c r="DC41">
        <f>((8/12)*100)</f>
        <v>66.666666666666657</v>
      </c>
      <c r="DD41">
        <f>((5/12)*100)</f>
        <v>41.666666666666671</v>
      </c>
      <c r="DE41">
        <f>((5/12)*100)</f>
        <v>41.666666666666671</v>
      </c>
      <c r="DF41">
        <f>((5/12)*100)</f>
        <v>41.666666666666671</v>
      </c>
      <c r="DG41">
        <f>((4/12)*100)</f>
        <v>33.333333333333329</v>
      </c>
      <c r="DH41">
        <f>((3/12)*100)</f>
        <v>25</v>
      </c>
      <c r="DI41">
        <f>((5/12)*100)</f>
        <v>41.666666666666671</v>
      </c>
      <c r="DJ41">
        <f>((4/12)*100)</f>
        <v>33.333333333333329</v>
      </c>
      <c r="DK41">
        <f>((10/12)*100)</f>
        <v>83.333333333333343</v>
      </c>
      <c r="DL41">
        <f>((7/12)*100)</f>
        <v>58.333333333333336</v>
      </c>
      <c r="DM41">
        <f>((4/12)*100)</f>
        <v>33.333333333333329</v>
      </c>
      <c r="DN41">
        <f>((10/12)*100)</f>
        <v>83.333333333333343</v>
      </c>
      <c r="DP41">
        <f>((4/7)*100)</f>
        <v>57.142857142857139</v>
      </c>
      <c r="DQ41">
        <f>((0/7)*100)</f>
        <v>0</v>
      </c>
      <c r="DR41">
        <f>((1/7)*100)</f>
        <v>14.285714285714285</v>
      </c>
      <c r="DS41">
        <f>((3/8)*100)</f>
        <v>37.5</v>
      </c>
      <c r="DT41">
        <f>((0/8)*100)</f>
        <v>0</v>
      </c>
      <c r="DU41">
        <f>((0/8)*100)</f>
        <v>0</v>
      </c>
      <c r="DV41">
        <f>((1/8)*100)</f>
        <v>12.5</v>
      </c>
      <c r="DW41">
        <f>((0/8)*100)</f>
        <v>0</v>
      </c>
      <c r="DX41">
        <f>((8/8)*100)</f>
        <v>100</v>
      </c>
      <c r="DY41">
        <f>((3/10)*100)</f>
        <v>30</v>
      </c>
      <c r="DZ41">
        <f>((0/10)*100)</f>
        <v>0</v>
      </c>
      <c r="EA41">
        <f>((8/10)*100)</f>
        <v>80</v>
      </c>
    </row>
    <row r="42" spans="1:131" x14ac:dyDescent="0.25">
      <c r="A42">
        <v>76.406105000000011</v>
      </c>
      <c r="B42">
        <v>8.2580530000000003</v>
      </c>
      <c r="C42">
        <v>47.171398000000003</v>
      </c>
      <c r="D42">
        <v>9.5260479999999994</v>
      </c>
      <c r="E42">
        <v>72.38600000000001</v>
      </c>
      <c r="F42">
        <v>7.4785789999999999</v>
      </c>
      <c r="G42">
        <v>70.738158000000013</v>
      </c>
      <c r="H42">
        <v>10.474211</v>
      </c>
      <c r="K42">
        <f>(10/200)</f>
        <v>0.05</v>
      </c>
      <c r="L42">
        <f>(14/200)</f>
        <v>7.0000000000000007E-2</v>
      </c>
      <c r="M42">
        <f>(14/200)</f>
        <v>7.0000000000000007E-2</v>
      </c>
      <c r="N42">
        <f>(13/200)</f>
        <v>6.5000000000000002E-2</v>
      </c>
      <c r="P42">
        <f>(8/200)</f>
        <v>0.04</v>
      </c>
      <c r="Q42">
        <f>(10/200)</f>
        <v>0.05</v>
      </c>
      <c r="R42">
        <f>(8/200)</f>
        <v>0.04</v>
      </c>
      <c r="S42">
        <f>(9/200)</f>
        <v>4.4999999999999998E-2</v>
      </c>
      <c r="U42">
        <f>0.05+0.04</f>
        <v>0.09</v>
      </c>
      <c r="V42">
        <f>0.07+0.05</f>
        <v>0.12000000000000001</v>
      </c>
      <c r="W42">
        <f>0.07+0.04</f>
        <v>0.11000000000000001</v>
      </c>
      <c r="X42">
        <f>0.065+0.045</f>
        <v>0.11</v>
      </c>
      <c r="Z42">
        <f>SQRT((ABS($A$43-$A$42)^2+(ABS($B$43-$B$42)^2)))</f>
        <v>21.734304787387622</v>
      </c>
      <c r="AA42">
        <f>SQRT((ABS($C$43-$C$42)^2+(ABS($D$43-$D$42)^2)))</f>
        <v>20.9163002497184</v>
      </c>
      <c r="AB42">
        <f>SQRT((ABS($E$43-$E$42)^2+(ABS($F$43-$F$42)^2)))</f>
        <v>23.151728455632021</v>
      </c>
      <c r="AC42">
        <f>SQRT((ABS($G$43-$G$42)^2+(ABS($H$43-$H$42)^2)))</f>
        <v>24.99962745620137</v>
      </c>
      <c r="AJ42">
        <f>1/0.09</f>
        <v>11.111111111111111</v>
      </c>
      <c r="AK42">
        <f>1/0.12</f>
        <v>8.3333333333333339</v>
      </c>
      <c r="AL42">
        <f>1/0.11</f>
        <v>9.0909090909090917</v>
      </c>
      <c r="AM42">
        <f>1/0.11</f>
        <v>9.0909090909090917</v>
      </c>
      <c r="AO42">
        <f t="shared" si="13"/>
        <v>241.49227541541802</v>
      </c>
      <c r="AP42">
        <f t="shared" si="14"/>
        <v>174.30250208098664</v>
      </c>
      <c r="AQ42">
        <f t="shared" si="15"/>
        <v>210.47025868756381</v>
      </c>
      <c r="AR42">
        <f t="shared" si="16"/>
        <v>227.26934051092155</v>
      </c>
      <c r="AV42">
        <f>((0.05/0.09)*100)</f>
        <v>55.555555555555557</v>
      </c>
      <c r="AW42">
        <f>((0.07/0.12)*100)</f>
        <v>58.333333333333336</v>
      </c>
      <c r="AX42">
        <f>((0.07/0.11)*100)</f>
        <v>63.636363636363647</v>
      </c>
      <c r="AY42">
        <f>((0.065/0.11)*100)</f>
        <v>59.090909090909093</v>
      </c>
      <c r="BA42">
        <f>((0.04/0.09)*100)</f>
        <v>44.44444444444445</v>
      </c>
      <c r="BB42">
        <f>((0.05/0.12)*100)</f>
        <v>41.666666666666671</v>
      </c>
      <c r="BC42">
        <f>((0.04/0.11)*100)</f>
        <v>36.363636363636367</v>
      </c>
      <c r="BD42">
        <f>((0.045/0.11)*100)</f>
        <v>40.909090909090907</v>
      </c>
      <c r="BF42">
        <f>ABS($B$42-$D$42)</f>
        <v>1.2679949999999991</v>
      </c>
      <c r="BG42">
        <f>ABS($F$42-$H$42)</f>
        <v>2.9956320000000005</v>
      </c>
      <c r="BL42">
        <f>SQRT((ABS($A$42-$E$42)^2+(ABS($B$42-$F$42)^2)))</f>
        <v>4.0949754489741457</v>
      </c>
      <c r="BM42">
        <f>SQRT((ABS($C$42-$G$43)^2+(ABS($D$42-$H$43)^2)))</f>
        <v>1.9710468951224893</v>
      </c>
      <c r="BO42">
        <f>SQRT((ABS($A$42-$G$42)^2+(ABS($B$42-$H$42)^2)))</f>
        <v>6.0858014653595935</v>
      </c>
      <c r="BP42">
        <f>SQRT((ABS($C$42-$E$43)^2+(ABS($D$42-$F$43)^2)))</f>
        <v>2.7191626566945182</v>
      </c>
      <c r="BR42">
        <f>DEGREES(ACOS((3.90453440190056^2+23.2359927734948^2-21.8145941479039^2)/(2*3.90453440190056*23.2359927734948)))</f>
        <v>64.092310196153392</v>
      </c>
      <c r="BS42">
        <f>DEGREES(ACOS((21.8145941479039^2+23.3981826100731^2-4.13509423126305^2)/(2*21.8145941479039*23.3981826100731)))</f>
        <v>9.6989100483529906</v>
      </c>
      <c r="BU42">
        <v>10</v>
      </c>
      <c r="BV42">
        <v>5</v>
      </c>
      <c r="BW42">
        <v>5</v>
      </c>
      <c r="BX42">
        <v>7</v>
      </c>
      <c r="BY42">
        <v>14</v>
      </c>
      <c r="BZ42">
        <v>3</v>
      </c>
      <c r="CA42">
        <v>5</v>
      </c>
      <c r="CB42">
        <v>2</v>
      </c>
      <c r="CC42">
        <v>14</v>
      </c>
      <c r="CD42">
        <v>7</v>
      </c>
      <c r="CE42">
        <v>4</v>
      </c>
      <c r="CF42">
        <v>11</v>
      </c>
      <c r="CG42">
        <v>13</v>
      </c>
      <c r="CH42">
        <v>9</v>
      </c>
      <c r="CI42">
        <v>3</v>
      </c>
      <c r="CJ42">
        <v>11</v>
      </c>
      <c r="CL42">
        <v>8</v>
      </c>
      <c r="CM42">
        <v>3</v>
      </c>
      <c r="CN42">
        <v>1</v>
      </c>
      <c r="CO42">
        <v>3</v>
      </c>
      <c r="CP42">
        <v>10</v>
      </c>
      <c r="CQ42">
        <v>3</v>
      </c>
      <c r="CR42">
        <v>0</v>
      </c>
      <c r="CS42">
        <v>0</v>
      </c>
      <c r="CT42">
        <v>8</v>
      </c>
      <c r="CU42">
        <v>3</v>
      </c>
      <c r="CV42">
        <v>0</v>
      </c>
      <c r="CW42">
        <v>6</v>
      </c>
      <c r="CX42">
        <v>9</v>
      </c>
      <c r="CY42">
        <v>6</v>
      </c>
      <c r="CZ42">
        <v>0</v>
      </c>
      <c r="DA42">
        <v>6</v>
      </c>
      <c r="DC42">
        <f>((5/10)*100)</f>
        <v>50</v>
      </c>
      <c r="DD42">
        <f>((5/10)*100)</f>
        <v>50</v>
      </c>
      <c r="DE42">
        <f>((7/10)*100)</f>
        <v>70</v>
      </c>
      <c r="DF42">
        <f>((3/14)*100)</f>
        <v>21.428571428571427</v>
      </c>
      <c r="DG42">
        <f>((5/14)*100)</f>
        <v>35.714285714285715</v>
      </c>
      <c r="DH42">
        <f>((2/14)*100)</f>
        <v>14.285714285714285</v>
      </c>
      <c r="DI42">
        <f>((7/14)*100)</f>
        <v>50</v>
      </c>
      <c r="DJ42">
        <f>((4/14)*100)</f>
        <v>28.571428571428569</v>
      </c>
      <c r="DK42">
        <f>((11/14)*100)</f>
        <v>78.571428571428569</v>
      </c>
      <c r="DL42">
        <f>((9/13)*100)</f>
        <v>69.230769230769226</v>
      </c>
      <c r="DM42">
        <f>((3/13)*100)</f>
        <v>23.076923076923077</v>
      </c>
      <c r="DN42">
        <f>((11/13)*100)</f>
        <v>84.615384615384613</v>
      </c>
      <c r="DP42">
        <f>((3/8)*100)</f>
        <v>37.5</v>
      </c>
      <c r="DQ42">
        <f>((1/8)*100)</f>
        <v>12.5</v>
      </c>
      <c r="DR42">
        <f>((3/8)*100)</f>
        <v>37.5</v>
      </c>
      <c r="DS42">
        <f>((3/10)*100)</f>
        <v>30</v>
      </c>
      <c r="DT42">
        <f>((0/10)*100)</f>
        <v>0</v>
      </c>
      <c r="DU42">
        <f>((0/10)*100)</f>
        <v>0</v>
      </c>
      <c r="DV42">
        <f>((3/8)*100)</f>
        <v>37.5</v>
      </c>
      <c r="DW42">
        <f>((0/8)*100)</f>
        <v>0</v>
      </c>
      <c r="DX42">
        <f>((6/8)*100)</f>
        <v>75</v>
      </c>
      <c r="DY42">
        <f>((6/9)*100)</f>
        <v>66.666666666666657</v>
      </c>
      <c r="DZ42">
        <f>((0/9)*100)</f>
        <v>0</v>
      </c>
      <c r="EA42">
        <f>((6/9)*100)</f>
        <v>66.666666666666657</v>
      </c>
    </row>
    <row r="43" spans="1:131" x14ac:dyDescent="0.25">
      <c r="A43">
        <v>54.680683000000002</v>
      </c>
      <c r="B43">
        <v>7.6367289999999999</v>
      </c>
      <c r="C43">
        <v>26.272609000000003</v>
      </c>
      <c r="D43">
        <v>8.6703410000000005</v>
      </c>
      <c r="E43">
        <v>49.235939000000002</v>
      </c>
      <c r="F43">
        <v>7.7564390000000003</v>
      </c>
      <c r="G43">
        <v>45.741874000000003</v>
      </c>
      <c r="H43">
        <v>10.883062000000001</v>
      </c>
      <c r="K43">
        <f>(10/200)</f>
        <v>0.05</v>
      </c>
      <c r="P43">
        <f>(10/200)</f>
        <v>0.05</v>
      </c>
      <c r="R43">
        <f>(9/200)</f>
        <v>4.4999999999999998E-2</v>
      </c>
      <c r="S43">
        <f>(12/200)</f>
        <v>0.06</v>
      </c>
      <c r="U43">
        <f>0.05+0.05</f>
        <v>0.1</v>
      </c>
      <c r="Z43">
        <f>SQRT((ABS($A$44-$A$43)^2+(ABS($B$44-$B$43)^2)))</f>
        <v>20.581316297969696</v>
      </c>
      <c r="AJ43">
        <f>1/0.1</f>
        <v>10</v>
      </c>
      <c r="AO43">
        <f t="shared" si="13"/>
        <v>205.81316297969695</v>
      </c>
      <c r="AV43">
        <f>((0.05/0.1)*100)</f>
        <v>50</v>
      </c>
      <c r="BA43">
        <f>((0.05/0.1)*100)</f>
        <v>50</v>
      </c>
      <c r="BF43">
        <f>ABS($B$43-$D$43)</f>
        <v>1.0336120000000006</v>
      </c>
      <c r="BG43">
        <f>ABS($F$43-$H$43)</f>
        <v>3.1266230000000004</v>
      </c>
      <c r="BI43">
        <v>3.5795054999999998</v>
      </c>
      <c r="BJ43">
        <v>3.437519</v>
      </c>
      <c r="BL43">
        <f>SQRT((ABS($A$43-$E$43)^2+(ABS($B$43-$F$43)^2)))</f>
        <v>5.4460598334608852</v>
      </c>
      <c r="BO43">
        <f>SQRT((ABS($A$43-$G$43)^2+(ABS($B$43-$H$43)^2)))</f>
        <v>9.5100464922822532</v>
      </c>
      <c r="BR43">
        <f>DEGREES(ACOS((4.13509423126305^2+27.0729982924602^2-25.4230446040692^2)/(2*4.13509423126305*27.0729982924602)))</f>
        <v>62.404730233530508</v>
      </c>
      <c r="BS43">
        <f>DEGREES(ACOS((28.3827666763245^2+29.6333847778373^2-3.74089123895215^2)/(2*28.3827666763245*29.6333847778373)))</f>
        <v>6.9696644763835627</v>
      </c>
      <c r="BU43">
        <v>10</v>
      </c>
      <c r="BV43">
        <v>3</v>
      </c>
      <c r="BW43">
        <v>7</v>
      </c>
      <c r="BX43">
        <v>9</v>
      </c>
      <c r="CL43">
        <v>10</v>
      </c>
      <c r="CM43">
        <v>3</v>
      </c>
      <c r="CN43">
        <v>3</v>
      </c>
      <c r="CO43">
        <v>6</v>
      </c>
      <c r="CT43">
        <v>9</v>
      </c>
      <c r="CU43">
        <v>6</v>
      </c>
      <c r="CV43">
        <v>0</v>
      </c>
      <c r="CW43">
        <v>7</v>
      </c>
      <c r="CX43">
        <v>12</v>
      </c>
      <c r="CY43">
        <v>11</v>
      </c>
      <c r="CZ43">
        <v>0</v>
      </c>
      <c r="DA43">
        <v>7</v>
      </c>
      <c r="DC43">
        <f>((3/10)*100)</f>
        <v>30</v>
      </c>
      <c r="DD43">
        <f>((7/10)*100)</f>
        <v>70</v>
      </c>
      <c r="DE43">
        <f>((9/10)*100)</f>
        <v>90</v>
      </c>
      <c r="DP43">
        <f>((3/10)*100)</f>
        <v>30</v>
      </c>
      <c r="DQ43">
        <f>((3/10)*100)</f>
        <v>30</v>
      </c>
      <c r="DR43">
        <f>((6/10)*100)</f>
        <v>60</v>
      </c>
      <c r="DV43">
        <f>((6/9)*100)</f>
        <v>66.666666666666657</v>
      </c>
      <c r="DW43">
        <f>((0/9)*100)</f>
        <v>0</v>
      </c>
      <c r="DX43">
        <f>((7/9)*100)</f>
        <v>77.777777777777786</v>
      </c>
      <c r="DY43">
        <f>((11/12)*100)</f>
        <v>91.666666666666657</v>
      </c>
      <c r="DZ43">
        <f>((0/12)*100)</f>
        <v>0</v>
      </c>
      <c r="EA43">
        <f>((7/12)*100)</f>
        <v>58.333333333333336</v>
      </c>
    </row>
    <row r="44" spans="1:131" x14ac:dyDescent="0.25">
      <c r="A44">
        <v>34.101295</v>
      </c>
      <c r="B44">
        <v>7.3550019999999998</v>
      </c>
      <c r="P44">
        <f>(13/200)</f>
        <v>6.5000000000000002E-2</v>
      </c>
      <c r="BR44">
        <f>DEGREES(ACOS((4.00833439425529^2+30.0176409916087^2-28.3827666763245^2)/(2*4.00833439425529*30.0176409916087)))</f>
        <v>62.385000507875588</v>
      </c>
      <c r="BS44">
        <f>DEGREES(ACOS((24.2892487171134^2+25.3926952259159^2-3.5628050074235^2)/(2*24.2892487171134*25.3926952259159)))</f>
        <v>7.8215613638612558</v>
      </c>
      <c r="CL44">
        <v>13</v>
      </c>
      <c r="CM44">
        <v>2</v>
      </c>
      <c r="CN44">
        <v>6</v>
      </c>
      <c r="CO44">
        <v>11</v>
      </c>
      <c r="DP44">
        <f>((2/13)*100)</f>
        <v>15.384615384615385</v>
      </c>
      <c r="DQ44">
        <f>((6/13)*100)</f>
        <v>46.153846153846153</v>
      </c>
      <c r="DR44">
        <f>((11/13)*100)</f>
        <v>84.615384615384613</v>
      </c>
    </row>
    <row r="45" spans="1:131" x14ac:dyDescent="0.25">
      <c r="A45" t="s">
        <v>22</v>
      </c>
      <c r="B45" t="s">
        <v>22</v>
      </c>
      <c r="C45" t="s">
        <v>22</v>
      </c>
      <c r="D45" t="s">
        <v>22</v>
      </c>
      <c r="E45" t="s">
        <v>22</v>
      </c>
      <c r="F45" t="s">
        <v>22</v>
      </c>
      <c r="G45" t="s">
        <v>22</v>
      </c>
      <c r="H45" t="s">
        <v>22</v>
      </c>
      <c r="BR45">
        <f>DEGREES(ACOS((3.74089123895215^2+25.8148670768034^2-24.2892487171134^2)/(2*3.74089123895215*25.8148670768034)))</f>
        <v>62.080700384130324</v>
      </c>
      <c r="BS45">
        <f>DEGREES(ACOS((23.1720143955566^2+26.0175261794794^2-4.47670990740677^2)/(2*23.1720143955566*26.0175261794794)))</f>
        <v>8.0712664918429233</v>
      </c>
    </row>
    <row r="46" spans="1:131" x14ac:dyDescent="0.25">
      <c r="A46">
        <v>33.229910000000004</v>
      </c>
      <c r="B46">
        <v>9.7694150000000004</v>
      </c>
      <c r="C46">
        <v>41.133735000000001</v>
      </c>
      <c r="D46">
        <v>7.2253470000000002</v>
      </c>
      <c r="E46">
        <v>33.519267999999997</v>
      </c>
      <c r="F46">
        <v>10.660059</v>
      </c>
      <c r="G46">
        <v>39.296356000000003</v>
      </c>
      <c r="H46">
        <v>7.5771100000000002</v>
      </c>
      <c r="K46">
        <f>(13/200)</f>
        <v>6.5000000000000002E-2</v>
      </c>
      <c r="L46">
        <f>(15/200)</f>
        <v>7.4999999999999997E-2</v>
      </c>
      <c r="M46">
        <f>(14/200)</f>
        <v>7.0000000000000007E-2</v>
      </c>
      <c r="N46">
        <f>(13/200)</f>
        <v>6.5000000000000002E-2</v>
      </c>
      <c r="P46">
        <f>(12/200)</f>
        <v>0.06</v>
      </c>
      <c r="Q46">
        <f>(12/200)</f>
        <v>0.06</v>
      </c>
      <c r="R46">
        <f>(12/200)</f>
        <v>0.06</v>
      </c>
      <c r="S46">
        <f>(10/200)</f>
        <v>0.05</v>
      </c>
      <c r="U46">
        <f>0.065+0.06</f>
        <v>0.125</v>
      </c>
      <c r="V46">
        <f>0.075+0.06</f>
        <v>0.13500000000000001</v>
      </c>
      <c r="W46">
        <f>0.07+0.06</f>
        <v>0.13</v>
      </c>
      <c r="X46">
        <f>0.065+0.05</f>
        <v>0.115</v>
      </c>
      <c r="Z46">
        <f>SQRT((ABS($A$47-$A$46)^2+(ABS($B$47-$B$46)^2)))</f>
        <v>21.608417126890252</v>
      </c>
      <c r="AA46">
        <f>SQRT((ABS($C$47-$C$46)^2+(ABS($D$47-$D$46)^2)))</f>
        <v>22.751620544711734</v>
      </c>
      <c r="AB46">
        <f>SQRT((ABS($E$47-$E$46)^2+(ABS($F$47-$F$46)^2)))</f>
        <v>23.188790255403259</v>
      </c>
      <c r="AC46">
        <f>SQRT((ABS($G$47-$G$46)^2+(ABS($H$47-$H$46)^2)))</f>
        <v>21.770443903065665</v>
      </c>
      <c r="AJ46">
        <f>1/0.125</f>
        <v>8</v>
      </c>
      <c r="AK46">
        <f>1/0.135</f>
        <v>7.4074074074074066</v>
      </c>
      <c r="AL46">
        <f>1/0.13</f>
        <v>7.6923076923076916</v>
      </c>
      <c r="AM46">
        <f>1/0.115</f>
        <v>8.695652173913043</v>
      </c>
      <c r="AO46">
        <f t="shared" ref="AO46:AO55" si="18">$Z46/$U46</f>
        <v>172.86733701512202</v>
      </c>
      <c r="AP46">
        <f t="shared" ref="AP46:AP54" si="19">$AA46/$V46</f>
        <v>168.53052255342024</v>
      </c>
      <c r="AQ46">
        <f t="shared" ref="AQ46:AQ54" si="20">$AB46/$W46</f>
        <v>178.37530965694813</v>
      </c>
      <c r="AR46">
        <f t="shared" ref="AR46:AR54" si="21">$AC46/$X46</f>
        <v>189.30820785274491</v>
      </c>
      <c r="AV46">
        <f>((0.065/0.125)*100)</f>
        <v>52</v>
      </c>
      <c r="AW46">
        <f>((0.075/0.135)*100)</f>
        <v>55.55555555555555</v>
      </c>
      <c r="AX46">
        <f>((0.07/0.13)*100)</f>
        <v>53.846153846153854</v>
      </c>
      <c r="AY46">
        <f>((0.065/0.115)*100)</f>
        <v>56.521739130434781</v>
      </c>
      <c r="BA46">
        <f>((0.06/0.125)*100)</f>
        <v>48</v>
      </c>
      <c r="BB46">
        <f>((0.06/0.135)*100)</f>
        <v>44.444444444444443</v>
      </c>
      <c r="BC46">
        <f>((0.06/0.13)*100)</f>
        <v>46.153846153846153</v>
      </c>
      <c r="BD46">
        <f>((0.05/0.115)*100)</f>
        <v>43.478260869565219</v>
      </c>
      <c r="BF46">
        <f>ABS($B$46-$D$46)</f>
        <v>2.5440680000000002</v>
      </c>
      <c r="BG46">
        <f>ABS($F$46-$H$46)</f>
        <v>3.0829490000000002</v>
      </c>
      <c r="BL46">
        <f>SQRT((ABS($A$46-$E$46)^2+(ABS($B$46-$F$46)^2)))</f>
        <v>0.93646931978575565</v>
      </c>
      <c r="BM46">
        <f>SQRT((ABS($C$46-$G$46)^2+(ABS($D$46-$H$46)^2)))</f>
        <v>1.8707481919836231</v>
      </c>
      <c r="BO46">
        <f>SQRT((ABS($A$46-$G$46)^2+(ABS($B$46-$H$46)^2)))</f>
        <v>6.4504238840514185</v>
      </c>
      <c r="BP46">
        <f>SQRT((ABS($C$46-$E$46)^2+(ABS($D$46-$F$46)^2)))</f>
        <v>8.3532840378520046</v>
      </c>
      <c r="BR46">
        <f>DEGREES(ACOS((3.5628050074235^2+24.1122158310334^2-23.1720143955566^2)/(2*3.5628050074235*24.1122158310334)))</f>
        <v>70.571619573953996</v>
      </c>
      <c r="BS46">
        <f>DEGREES(ACOS((17.7875136819346^2+21.0269022405178^2-4.71267104086558^2)/(2*17.7875136819346*21.0269022405178)))</f>
        <v>10.153800945958682</v>
      </c>
      <c r="BU46">
        <v>13</v>
      </c>
      <c r="BV46">
        <v>3</v>
      </c>
      <c r="BW46">
        <v>2</v>
      </c>
      <c r="BX46">
        <v>10</v>
      </c>
      <c r="BY46">
        <v>15</v>
      </c>
      <c r="BZ46">
        <v>3</v>
      </c>
      <c r="CA46">
        <v>11</v>
      </c>
      <c r="CB46">
        <v>5</v>
      </c>
      <c r="CC46">
        <v>14</v>
      </c>
      <c r="CD46">
        <v>3</v>
      </c>
      <c r="CE46">
        <v>11</v>
      </c>
      <c r="CF46">
        <v>8</v>
      </c>
      <c r="CG46">
        <v>13</v>
      </c>
      <c r="CH46">
        <v>8</v>
      </c>
      <c r="CI46">
        <v>5</v>
      </c>
      <c r="CJ46">
        <v>8</v>
      </c>
      <c r="CL46">
        <v>12</v>
      </c>
      <c r="CM46">
        <v>2</v>
      </c>
      <c r="CN46">
        <v>0</v>
      </c>
      <c r="CO46">
        <v>0</v>
      </c>
      <c r="CP46">
        <v>12</v>
      </c>
      <c r="CQ46">
        <v>2</v>
      </c>
      <c r="CR46">
        <v>8</v>
      </c>
      <c r="CS46">
        <v>0</v>
      </c>
      <c r="CT46">
        <v>12</v>
      </c>
      <c r="CU46">
        <v>1</v>
      </c>
      <c r="CV46">
        <v>8</v>
      </c>
      <c r="CW46">
        <v>4</v>
      </c>
      <c r="CX46">
        <v>10</v>
      </c>
      <c r="CY46">
        <v>7</v>
      </c>
      <c r="CZ46">
        <v>0</v>
      </c>
      <c r="DA46">
        <v>4</v>
      </c>
      <c r="DC46">
        <f>((3/13)*100)</f>
        <v>23.076923076923077</v>
      </c>
      <c r="DD46">
        <f>((2/13)*100)</f>
        <v>15.384615384615385</v>
      </c>
      <c r="DE46">
        <f>((10/13)*100)</f>
        <v>76.923076923076934</v>
      </c>
      <c r="DF46">
        <f>((3/15)*100)</f>
        <v>20</v>
      </c>
      <c r="DG46">
        <f>((11/15)*100)</f>
        <v>73.333333333333329</v>
      </c>
      <c r="DH46">
        <f>((5/15)*100)</f>
        <v>33.333333333333329</v>
      </c>
      <c r="DI46">
        <f>((3/14)*100)</f>
        <v>21.428571428571427</v>
      </c>
      <c r="DJ46">
        <f>((11/14)*100)</f>
        <v>78.571428571428569</v>
      </c>
      <c r="DK46">
        <f>((8/14)*100)</f>
        <v>57.142857142857139</v>
      </c>
      <c r="DL46">
        <f>((8/13)*100)</f>
        <v>61.53846153846154</v>
      </c>
      <c r="DM46">
        <f>((5/13)*100)</f>
        <v>38.461538461538467</v>
      </c>
      <c r="DN46">
        <f>((8/13)*100)</f>
        <v>61.53846153846154</v>
      </c>
      <c r="DP46">
        <f>((2/12)*100)</f>
        <v>16.666666666666664</v>
      </c>
      <c r="DQ46">
        <f>((0/12)*100)</f>
        <v>0</v>
      </c>
      <c r="DR46">
        <f>((0/12)*100)</f>
        <v>0</v>
      </c>
      <c r="DS46">
        <f>((2/12)*100)</f>
        <v>16.666666666666664</v>
      </c>
      <c r="DT46">
        <f>((8/12)*100)</f>
        <v>66.666666666666657</v>
      </c>
      <c r="DU46">
        <f>((0/12)*100)</f>
        <v>0</v>
      </c>
      <c r="DV46">
        <f>((1/12)*100)</f>
        <v>8.3333333333333321</v>
      </c>
      <c r="DW46">
        <f>((8/12)*100)</f>
        <v>66.666666666666657</v>
      </c>
      <c r="DX46">
        <f>((4/12)*100)</f>
        <v>33.333333333333329</v>
      </c>
      <c r="DY46">
        <f>((7/10)*100)</f>
        <v>70</v>
      </c>
      <c r="DZ46">
        <f>((0/10)*100)</f>
        <v>0</v>
      </c>
      <c r="EA46">
        <f>((4/10)*100)</f>
        <v>40</v>
      </c>
    </row>
    <row r="47" spans="1:131" x14ac:dyDescent="0.25">
      <c r="A47">
        <v>54.836330000000004</v>
      </c>
      <c r="B47">
        <v>9.4756370000000008</v>
      </c>
      <c r="C47">
        <v>63.884430000000002</v>
      </c>
      <c r="D47">
        <v>7.0201289999999998</v>
      </c>
      <c r="E47">
        <v>56.706389999999999</v>
      </c>
      <c r="F47">
        <v>10.38191</v>
      </c>
      <c r="G47">
        <v>61.056476000000004</v>
      </c>
      <c r="H47">
        <v>6.906733</v>
      </c>
      <c r="K47">
        <f>(15/200)</f>
        <v>7.4999999999999997E-2</v>
      </c>
      <c r="L47">
        <f>(13/200)</f>
        <v>6.5000000000000002E-2</v>
      </c>
      <c r="M47">
        <f>(14/200)</f>
        <v>7.0000000000000007E-2</v>
      </c>
      <c r="N47">
        <f>(12/200)</f>
        <v>0.06</v>
      </c>
      <c r="P47">
        <f>(12/200)</f>
        <v>0.06</v>
      </c>
      <c r="Q47">
        <f>(9/200)</f>
        <v>4.4999999999999998E-2</v>
      </c>
      <c r="R47">
        <f>(11/200)</f>
        <v>5.5E-2</v>
      </c>
      <c r="S47">
        <f>(10/200)</f>
        <v>0.05</v>
      </c>
      <c r="U47">
        <f>0.075+0.06</f>
        <v>0.13500000000000001</v>
      </c>
      <c r="V47">
        <f>0.065+0.045</f>
        <v>0.11</v>
      </c>
      <c r="W47">
        <f>0.07+0.055</f>
        <v>0.125</v>
      </c>
      <c r="X47">
        <f>0.06+0.05</f>
        <v>0.11</v>
      </c>
      <c r="Z47">
        <f>SQRT((ABS($A$48-$A$47)^2+(ABS($B$48-$B$47)^2)))</f>
        <v>22.485176758300568</v>
      </c>
      <c r="AA47">
        <f>SQRT((ABS($C$48-$C$47)^2+(ABS($D$48-$D$47)^2)))</f>
        <v>18.53511918820514</v>
      </c>
      <c r="AB47">
        <f>SQRT((ABS($E$48-$E$47)^2+(ABS($F$48-$F$47)^2)))</f>
        <v>23.000576301860661</v>
      </c>
      <c r="AC47">
        <f>SQRT((ABS($G$48-$G$47)^2+(ABS($H$48-$H$47)^2)))</f>
        <v>20.346980673875173</v>
      </c>
      <c r="AJ47">
        <f>1/0.135</f>
        <v>7.4074074074074066</v>
      </c>
      <c r="AK47">
        <f>1/0.11</f>
        <v>9.0909090909090917</v>
      </c>
      <c r="AL47">
        <f>1/0.125</f>
        <v>8</v>
      </c>
      <c r="AM47">
        <f>1/0.11</f>
        <v>9.0909090909090917</v>
      </c>
      <c r="AO47">
        <f t="shared" si="18"/>
        <v>166.55686487630049</v>
      </c>
      <c r="AP47">
        <f t="shared" si="19"/>
        <v>168.50108352913765</v>
      </c>
      <c r="AQ47">
        <f t="shared" si="20"/>
        <v>184.00461041488529</v>
      </c>
      <c r="AR47">
        <f t="shared" si="21"/>
        <v>184.97255158068339</v>
      </c>
      <c r="AV47">
        <f>((0.075/0.135)*100)</f>
        <v>55.55555555555555</v>
      </c>
      <c r="AW47">
        <f>((0.065/0.11)*100)</f>
        <v>59.090909090909093</v>
      </c>
      <c r="AX47">
        <f>((0.07/0.125)*100)</f>
        <v>56.000000000000007</v>
      </c>
      <c r="AY47">
        <f>((0.06/0.11)*100)</f>
        <v>54.54545454545454</v>
      </c>
      <c r="BA47">
        <f>((0.06/0.135)*100)</f>
        <v>44.444444444444443</v>
      </c>
      <c r="BB47">
        <f>((0.045/0.11)*100)</f>
        <v>40.909090909090907</v>
      </c>
      <c r="BC47">
        <f>((0.055/0.125)*100)</f>
        <v>44</v>
      </c>
      <c r="BD47">
        <f>((0.05/0.11)*100)</f>
        <v>45.45454545454546</v>
      </c>
      <c r="BF47">
        <f>ABS($B$47-$D$47)</f>
        <v>2.4555080000000009</v>
      </c>
      <c r="BG47">
        <f>ABS($F$47-$H$47)</f>
        <v>3.4751769999999995</v>
      </c>
      <c r="BL47">
        <f>SQRT((ABS($A$47-$E$47)^2+(ABS($B$47-$F$47)^2)))</f>
        <v>2.0780893036943771</v>
      </c>
      <c r="BM47">
        <f>SQRT((ABS($C$47-$G$47)^2+(ABS($D$47-$H$47)^2)))</f>
        <v>2.8302265773135535</v>
      </c>
      <c r="BO47">
        <f>SQRT((ABS($A$47-$G$47)^2+(ABS($B$47-$H$47)^2)))</f>
        <v>6.729746207884217</v>
      </c>
      <c r="BP47">
        <f>SQRT((ABS($C$47-$E$47)^2+(ABS($D$47-$F$47)^2)))</f>
        <v>7.9262746440910714</v>
      </c>
      <c r="BR47">
        <f>DEGREES(ACOS((4.47670990740677^2+20.6620253875386^2-17.7875136819346^2)/(2*4.47670990740677*20.6620253875386)))</f>
        <v>45.108169400724542</v>
      </c>
      <c r="BS47">
        <f>DEGREES(ACOS((15.7992661331885^2+20.7712371211545^2-6.15903285211892^2)/(2*15.7992661331885*20.7712371211545)))</f>
        <v>11.516171590202704</v>
      </c>
      <c r="BU47">
        <v>15</v>
      </c>
      <c r="BV47">
        <v>6</v>
      </c>
      <c r="BW47">
        <v>4</v>
      </c>
      <c r="BX47">
        <v>8</v>
      </c>
      <c r="BY47">
        <v>13</v>
      </c>
      <c r="BZ47">
        <v>6</v>
      </c>
      <c r="CA47">
        <v>8</v>
      </c>
      <c r="CB47">
        <v>4</v>
      </c>
      <c r="CC47">
        <v>14</v>
      </c>
      <c r="CD47">
        <v>4</v>
      </c>
      <c r="CE47">
        <v>8</v>
      </c>
      <c r="CF47">
        <v>10</v>
      </c>
      <c r="CG47">
        <v>12</v>
      </c>
      <c r="CH47">
        <v>5</v>
      </c>
      <c r="CI47">
        <v>4</v>
      </c>
      <c r="CJ47">
        <v>10</v>
      </c>
      <c r="CL47">
        <v>12</v>
      </c>
      <c r="CM47">
        <v>0</v>
      </c>
      <c r="CN47">
        <v>1</v>
      </c>
      <c r="CO47">
        <v>7</v>
      </c>
      <c r="CP47">
        <v>9</v>
      </c>
      <c r="CQ47">
        <v>0</v>
      </c>
      <c r="CR47">
        <v>6</v>
      </c>
      <c r="CS47">
        <v>1</v>
      </c>
      <c r="CT47">
        <v>11</v>
      </c>
      <c r="CU47">
        <v>0</v>
      </c>
      <c r="CV47">
        <v>6</v>
      </c>
      <c r="CW47">
        <v>6</v>
      </c>
      <c r="CX47">
        <v>10</v>
      </c>
      <c r="CY47">
        <v>3</v>
      </c>
      <c r="CZ47">
        <v>1</v>
      </c>
      <c r="DA47">
        <v>6</v>
      </c>
      <c r="DC47">
        <f>((6/15)*100)</f>
        <v>40</v>
      </c>
      <c r="DD47">
        <f>((4/15)*100)</f>
        <v>26.666666666666668</v>
      </c>
      <c r="DE47">
        <f>((8/15)*100)</f>
        <v>53.333333333333336</v>
      </c>
      <c r="DF47">
        <f>((6/13)*100)</f>
        <v>46.153846153846153</v>
      </c>
      <c r="DG47">
        <f>((8/13)*100)</f>
        <v>61.53846153846154</v>
      </c>
      <c r="DH47">
        <f>((4/13)*100)</f>
        <v>30.76923076923077</v>
      </c>
      <c r="DI47">
        <f>((4/14)*100)</f>
        <v>28.571428571428569</v>
      </c>
      <c r="DJ47">
        <f>((8/14)*100)</f>
        <v>57.142857142857139</v>
      </c>
      <c r="DK47">
        <f>((10/14)*100)</f>
        <v>71.428571428571431</v>
      </c>
      <c r="DL47">
        <f>((5/12)*100)</f>
        <v>41.666666666666671</v>
      </c>
      <c r="DM47">
        <f>((4/12)*100)</f>
        <v>33.333333333333329</v>
      </c>
      <c r="DN47">
        <f>((10/12)*100)</f>
        <v>83.333333333333343</v>
      </c>
      <c r="DP47">
        <f>((0/12)*100)</f>
        <v>0</v>
      </c>
      <c r="DQ47">
        <f>((1/12)*100)</f>
        <v>8.3333333333333321</v>
      </c>
      <c r="DR47">
        <f>((7/12)*100)</f>
        <v>58.333333333333336</v>
      </c>
      <c r="DS47">
        <f>((0/9)*100)</f>
        <v>0</v>
      </c>
      <c r="DT47">
        <f>((6/9)*100)</f>
        <v>66.666666666666657</v>
      </c>
      <c r="DU47">
        <f>((1/9)*100)</f>
        <v>11.111111111111111</v>
      </c>
      <c r="DV47">
        <f>((0/11)*100)</f>
        <v>0</v>
      </c>
      <c r="DW47">
        <f>((6/11)*100)</f>
        <v>54.54545454545454</v>
      </c>
      <c r="DX47">
        <f>((6/11)*100)</f>
        <v>54.54545454545454</v>
      </c>
      <c r="DY47">
        <f>((3/10)*100)</f>
        <v>30</v>
      </c>
      <c r="DZ47">
        <f>((1/10)*100)</f>
        <v>10</v>
      </c>
      <c r="EA47">
        <f>((6/10)*100)</f>
        <v>60</v>
      </c>
    </row>
    <row r="48" spans="1:131" x14ac:dyDescent="0.25">
      <c r="A48">
        <v>77.251316000000003</v>
      </c>
      <c r="B48">
        <v>7.7003690000000002</v>
      </c>
      <c r="C48">
        <v>82.370211000000012</v>
      </c>
      <c r="D48">
        <v>5.6686319999999997</v>
      </c>
      <c r="E48">
        <v>79.613685000000004</v>
      </c>
      <c r="F48">
        <v>8.3125269999999993</v>
      </c>
      <c r="G48">
        <v>81.292788999999999</v>
      </c>
      <c r="H48">
        <v>4.7874739999999996</v>
      </c>
      <c r="K48">
        <f>(13/200)</f>
        <v>6.5000000000000002E-2</v>
      </c>
      <c r="L48">
        <f>(13/200)</f>
        <v>6.5000000000000002E-2</v>
      </c>
      <c r="M48">
        <f>(14/200)</f>
        <v>7.0000000000000007E-2</v>
      </c>
      <c r="N48">
        <f>(13/200)</f>
        <v>6.5000000000000002E-2</v>
      </c>
      <c r="P48">
        <f>(10/200)</f>
        <v>0.05</v>
      </c>
      <c r="Q48">
        <f>(9/200)</f>
        <v>4.4999999999999998E-2</v>
      </c>
      <c r="R48">
        <f>(9/200)</f>
        <v>4.4999999999999998E-2</v>
      </c>
      <c r="S48">
        <f>(9/200)</f>
        <v>4.4999999999999998E-2</v>
      </c>
      <c r="U48">
        <f>0.065+0.05</f>
        <v>0.115</v>
      </c>
      <c r="V48">
        <f>0.065+0.045</f>
        <v>0.11</v>
      </c>
      <c r="W48">
        <f>0.07+0.045</f>
        <v>0.115</v>
      </c>
      <c r="X48">
        <f>0.065+0.045</f>
        <v>0.11</v>
      </c>
      <c r="Z48">
        <f>SQRT((ABS($A$49-$A$48)^2+(ABS($B$49-$B$48)^2)))</f>
        <v>21.220267922904391</v>
      </c>
      <c r="AA48">
        <f>SQRT((ABS($C$49-$C$48)^2+(ABS($D$49-$D$48)^2)))</f>
        <v>22.972258950894155</v>
      </c>
      <c r="AB48">
        <f>SQRT((ABS($E$49-$E$48)^2+(ABS($F$49-$F$48)^2)))</f>
        <v>23.235992773494768</v>
      </c>
      <c r="AC48">
        <f>SQRT((ABS($G$49-$G$48)^2+(ABS($H$49-$H$48)^2)))</f>
        <v>23.398182610073142</v>
      </c>
      <c r="AJ48">
        <f>1/0.115</f>
        <v>8.695652173913043</v>
      </c>
      <c r="AK48">
        <f>1/0.11</f>
        <v>9.0909090909090917</v>
      </c>
      <c r="AL48">
        <f>1/0.115</f>
        <v>8.695652173913043</v>
      </c>
      <c r="AM48">
        <f>1/0.11</f>
        <v>9.0909090909090917</v>
      </c>
      <c r="AO48">
        <f t="shared" si="18"/>
        <v>184.52406889482077</v>
      </c>
      <c r="AP48">
        <f t="shared" si="19"/>
        <v>208.83871773540142</v>
      </c>
      <c r="AQ48">
        <f t="shared" si="20"/>
        <v>202.05211107386754</v>
      </c>
      <c r="AR48">
        <f t="shared" si="21"/>
        <v>212.71075100066494</v>
      </c>
      <c r="AV48">
        <f>((0.065/0.115)*100)</f>
        <v>56.521739130434781</v>
      </c>
      <c r="AW48">
        <f>((0.065/0.11)*100)</f>
        <v>59.090909090909093</v>
      </c>
      <c r="AX48">
        <f>((0.07/0.115)*100)</f>
        <v>60.869565217391312</v>
      </c>
      <c r="AY48">
        <f>((0.065/0.11)*100)</f>
        <v>59.090909090909093</v>
      </c>
      <c r="BA48">
        <f>((0.05/0.115)*100)</f>
        <v>43.478260869565219</v>
      </c>
      <c r="BB48">
        <f>((0.045/0.11)*100)</f>
        <v>40.909090909090907</v>
      </c>
      <c r="BC48">
        <f>((0.045/0.115)*100)</f>
        <v>39.130434782608688</v>
      </c>
      <c r="BD48">
        <f>((0.045/0.11)*100)</f>
        <v>40.909090909090907</v>
      </c>
      <c r="BF48">
        <f>ABS($B$48-$D$48)</f>
        <v>2.0317370000000006</v>
      </c>
      <c r="BG48">
        <f>ABS($F$48-$H$48)</f>
        <v>3.5250529999999998</v>
      </c>
      <c r="BL48">
        <f>SQRT((ABS($A$48-$E$48)^2+(ABS($B$48-$F$48)^2)))</f>
        <v>2.4403943757362261</v>
      </c>
      <c r="BM48">
        <f>SQRT((ABS($C$48-$G$48)^2+(ABS($D$48-$H$48)^2)))</f>
        <v>1.391861195323739</v>
      </c>
      <c r="BO48">
        <f>SQRT((ABS($A$48-$G$48)^2+(ABS($B$48-$H$48)^2)))</f>
        <v>4.9818130525697137</v>
      </c>
      <c r="BP48">
        <f>SQRT((ABS($C$48-$E$48)^2+(ABS($D$48-$F$48)^2)))</f>
        <v>3.8195047270164548</v>
      </c>
      <c r="BR48">
        <f>DEGREES(ACOS((4.71267104086558^2+18.9175229360984^2-15.7992661331885^2)/(2*4.71267104086558*18.9175229360984)))</f>
        <v>42.970897217441156</v>
      </c>
      <c r="BU48">
        <v>13</v>
      </c>
      <c r="BV48">
        <v>7</v>
      </c>
      <c r="BW48">
        <v>4</v>
      </c>
      <c r="BX48">
        <v>5</v>
      </c>
      <c r="BY48">
        <v>13</v>
      </c>
      <c r="BZ48">
        <v>7</v>
      </c>
      <c r="CA48">
        <v>7</v>
      </c>
      <c r="CB48">
        <v>5</v>
      </c>
      <c r="CC48">
        <v>14</v>
      </c>
      <c r="CD48">
        <v>5</v>
      </c>
      <c r="CE48">
        <v>7</v>
      </c>
      <c r="CF48">
        <v>12</v>
      </c>
      <c r="CG48">
        <v>13</v>
      </c>
      <c r="CH48">
        <v>5</v>
      </c>
      <c r="CI48">
        <v>5</v>
      </c>
      <c r="CJ48">
        <v>12</v>
      </c>
      <c r="CL48">
        <v>10</v>
      </c>
      <c r="CM48">
        <v>3</v>
      </c>
      <c r="CN48">
        <v>0</v>
      </c>
      <c r="CO48">
        <v>3</v>
      </c>
      <c r="CP48">
        <v>9</v>
      </c>
      <c r="CQ48">
        <v>3</v>
      </c>
      <c r="CR48">
        <v>3</v>
      </c>
      <c r="CS48">
        <v>1</v>
      </c>
      <c r="CT48">
        <v>9</v>
      </c>
      <c r="CU48">
        <v>0</v>
      </c>
      <c r="CV48">
        <v>3</v>
      </c>
      <c r="CW48">
        <v>7</v>
      </c>
      <c r="CX48">
        <v>9</v>
      </c>
      <c r="CY48">
        <v>1</v>
      </c>
      <c r="CZ48">
        <v>1</v>
      </c>
      <c r="DA48">
        <v>7</v>
      </c>
      <c r="DC48">
        <f>((7/13)*100)</f>
        <v>53.846153846153847</v>
      </c>
      <c r="DD48">
        <f>((4/13)*100)</f>
        <v>30.76923076923077</v>
      </c>
      <c r="DE48">
        <f>((5/13)*100)</f>
        <v>38.461538461538467</v>
      </c>
      <c r="DF48">
        <f>((7/13)*100)</f>
        <v>53.846153846153847</v>
      </c>
      <c r="DG48">
        <f>((7/13)*100)</f>
        <v>53.846153846153847</v>
      </c>
      <c r="DH48">
        <f>((5/13)*100)</f>
        <v>38.461538461538467</v>
      </c>
      <c r="DI48">
        <f>((5/14)*100)</f>
        <v>35.714285714285715</v>
      </c>
      <c r="DJ48">
        <f>((7/14)*100)</f>
        <v>50</v>
      </c>
      <c r="DK48">
        <f>((12/14)*100)</f>
        <v>85.714285714285708</v>
      </c>
      <c r="DL48">
        <f>((5/13)*100)</f>
        <v>38.461538461538467</v>
      </c>
      <c r="DM48">
        <f>((5/13)*100)</f>
        <v>38.461538461538467</v>
      </c>
      <c r="DN48">
        <f>((12/13)*100)</f>
        <v>92.307692307692307</v>
      </c>
      <c r="DP48">
        <f>((3/10)*100)</f>
        <v>30</v>
      </c>
      <c r="DQ48">
        <f>((0/10)*100)</f>
        <v>0</v>
      </c>
      <c r="DR48">
        <f>((3/10)*100)</f>
        <v>30</v>
      </c>
      <c r="DS48">
        <f>((3/9)*100)</f>
        <v>33.333333333333329</v>
      </c>
      <c r="DT48">
        <f>((3/9)*100)</f>
        <v>33.333333333333329</v>
      </c>
      <c r="DU48">
        <f>((1/9)*100)</f>
        <v>11.111111111111111</v>
      </c>
      <c r="DV48">
        <f>((0/9)*100)</f>
        <v>0</v>
      </c>
      <c r="DW48">
        <f>((3/9)*100)</f>
        <v>33.333333333333329</v>
      </c>
      <c r="DX48">
        <f>((7/9)*100)</f>
        <v>77.777777777777786</v>
      </c>
      <c r="DY48">
        <f>((1/9)*100)</f>
        <v>11.111111111111111</v>
      </c>
      <c r="DZ48">
        <f>((1/9)*100)</f>
        <v>11.111111111111111</v>
      </c>
      <c r="EA48">
        <f>((7/9)*100)</f>
        <v>77.777777777777786</v>
      </c>
    </row>
    <row r="49" spans="1:131" x14ac:dyDescent="0.25">
      <c r="A49">
        <v>98.458842000000004</v>
      </c>
      <c r="B49">
        <v>6.9651059999999996</v>
      </c>
      <c r="C49">
        <v>105.332475</v>
      </c>
      <c r="D49">
        <v>4.991053</v>
      </c>
      <c r="E49">
        <v>102.849</v>
      </c>
      <c r="F49">
        <v>8.1350529999999992</v>
      </c>
      <c r="G49">
        <v>104.688264</v>
      </c>
      <c r="H49">
        <v>4.4315259999999999</v>
      </c>
      <c r="K49">
        <f>(13/200)</f>
        <v>6.5000000000000002E-2</v>
      </c>
      <c r="L49">
        <f>(14/200)</f>
        <v>7.0000000000000007E-2</v>
      </c>
      <c r="M49">
        <f>(12/200)</f>
        <v>0.06</v>
      </c>
      <c r="N49">
        <f>(13/200)</f>
        <v>6.5000000000000002E-2</v>
      </c>
      <c r="P49">
        <f>(9/200)</f>
        <v>4.4999999999999998E-2</v>
      </c>
      <c r="Q49">
        <f>(8/200)</f>
        <v>0.04</v>
      </c>
      <c r="R49">
        <f>(9/200)</f>
        <v>4.4999999999999998E-2</v>
      </c>
      <c r="S49">
        <f>(9/200)</f>
        <v>4.4999999999999998E-2</v>
      </c>
      <c r="U49">
        <f>0.065+0.045</f>
        <v>0.11</v>
      </c>
      <c r="V49">
        <f>0.07+0.04</f>
        <v>0.11000000000000001</v>
      </c>
      <c r="W49">
        <f>0.06+0.045</f>
        <v>0.105</v>
      </c>
      <c r="X49">
        <f>0.065+0.045</f>
        <v>0.11</v>
      </c>
      <c r="Z49">
        <f>SQRT((ABS($A$50-$A$49)^2+(ABS($B$50-$B$49)^2)))</f>
        <v>26.152815447493097</v>
      </c>
      <c r="AA49">
        <f>SQRT((ABS($C$50-$C$49)^2+(ABS($D$50-$D$49)^2)))</f>
        <v>25.588728755202602</v>
      </c>
      <c r="AB49">
        <f>SQRT((ABS($E$50-$E$49)^2+(ABS($F$50-$F$49)^2)))</f>
        <v>27.072998292460184</v>
      </c>
      <c r="AC49">
        <f>SQRT((ABS($G$50-$G$49)^2+(ABS($H$50-$H$49)^2)))</f>
        <v>27.175763848877462</v>
      </c>
      <c r="AJ49">
        <f>1/0.11</f>
        <v>9.0909090909090917</v>
      </c>
      <c r="AK49">
        <f>1/0.11</f>
        <v>9.0909090909090917</v>
      </c>
      <c r="AL49">
        <f>1/0.105</f>
        <v>9.5238095238095237</v>
      </c>
      <c r="AM49">
        <f>1/0.11</f>
        <v>9.0909090909090917</v>
      </c>
      <c r="AO49">
        <f t="shared" si="18"/>
        <v>237.7528677044827</v>
      </c>
      <c r="AP49">
        <f t="shared" si="19"/>
        <v>232.62480686547818</v>
      </c>
      <c r="AQ49">
        <f t="shared" si="20"/>
        <v>257.8380789758113</v>
      </c>
      <c r="AR49">
        <f t="shared" si="21"/>
        <v>247.05239862615875</v>
      </c>
      <c r="AV49">
        <f>((0.065/0.11)*100)</f>
        <v>59.090909090909093</v>
      </c>
      <c r="AW49">
        <f>((0.07/0.11)*100)</f>
        <v>63.636363636363647</v>
      </c>
      <c r="AX49">
        <f>((0.06/0.105)*100)</f>
        <v>57.142857142857139</v>
      </c>
      <c r="AY49">
        <f>((0.065/0.11)*100)</f>
        <v>59.090909090909093</v>
      </c>
      <c r="BA49">
        <f>((0.045/0.11)*100)</f>
        <v>40.909090909090907</v>
      </c>
      <c r="BB49">
        <f>((0.04/0.11)*100)</f>
        <v>36.363636363636367</v>
      </c>
      <c r="BC49">
        <f>((0.045/0.105)*100)</f>
        <v>42.857142857142854</v>
      </c>
      <c r="BD49">
        <f>((0.045/0.11)*100)</f>
        <v>40.909090909090907</v>
      </c>
      <c r="BF49">
        <f>ABS($B$49-$D$49)</f>
        <v>1.9740529999999996</v>
      </c>
      <c r="BG49">
        <f>ABS($F$49-$H$49)</f>
        <v>3.7035269999999993</v>
      </c>
      <c r="BL49">
        <f>SQRT((ABS($A$49-$E$49)^2+(ABS($B$49-$F$49)^2)))</f>
        <v>4.5433757546314606</v>
      </c>
      <c r="BM49">
        <f>SQRT((ABS($C$49-$G$49)^2+(ABS($D$49-$H$49)^2)))</f>
        <v>0.85327502966511226</v>
      </c>
      <c r="BO49">
        <f>SQRT((ABS($A$49-$G$49)^2+(ABS($B$49-$H$49)^2)))</f>
        <v>6.7249331647596318</v>
      </c>
      <c r="BP49">
        <f>SQRT((ABS($C$49-$E$49)^2+(ABS($D$49-$F$49)^2)))</f>
        <v>4.0065426586553388</v>
      </c>
      <c r="BU49">
        <v>13</v>
      </c>
      <c r="BV49">
        <v>8</v>
      </c>
      <c r="BW49">
        <v>4</v>
      </c>
      <c r="BX49">
        <v>5</v>
      </c>
      <c r="BY49">
        <v>14</v>
      </c>
      <c r="BZ49">
        <v>8</v>
      </c>
      <c r="CA49">
        <v>6</v>
      </c>
      <c r="CB49">
        <v>5</v>
      </c>
      <c r="CC49">
        <v>12</v>
      </c>
      <c r="CD49">
        <v>3</v>
      </c>
      <c r="CE49">
        <v>6</v>
      </c>
      <c r="CF49">
        <v>11</v>
      </c>
      <c r="CG49">
        <v>13</v>
      </c>
      <c r="CH49">
        <v>5</v>
      </c>
      <c r="CI49">
        <v>6</v>
      </c>
      <c r="CJ49">
        <v>11</v>
      </c>
      <c r="CL49">
        <v>9</v>
      </c>
      <c r="CM49">
        <v>3</v>
      </c>
      <c r="CN49">
        <v>0</v>
      </c>
      <c r="CO49">
        <v>1</v>
      </c>
      <c r="CP49">
        <v>8</v>
      </c>
      <c r="CQ49">
        <v>3</v>
      </c>
      <c r="CR49">
        <v>1</v>
      </c>
      <c r="CS49">
        <v>0</v>
      </c>
      <c r="CT49">
        <v>9</v>
      </c>
      <c r="CU49">
        <v>0</v>
      </c>
      <c r="CV49">
        <v>1</v>
      </c>
      <c r="CW49">
        <v>8</v>
      </c>
      <c r="CX49">
        <v>9</v>
      </c>
      <c r="CY49">
        <v>1</v>
      </c>
      <c r="CZ49">
        <v>0</v>
      </c>
      <c r="DA49">
        <v>8</v>
      </c>
      <c r="DC49">
        <f>((8/13)*100)</f>
        <v>61.53846153846154</v>
      </c>
      <c r="DD49">
        <f>((4/13)*100)</f>
        <v>30.76923076923077</v>
      </c>
      <c r="DE49">
        <f>((5/13)*100)</f>
        <v>38.461538461538467</v>
      </c>
      <c r="DF49">
        <f>((8/14)*100)</f>
        <v>57.142857142857139</v>
      </c>
      <c r="DG49">
        <f>((6/14)*100)</f>
        <v>42.857142857142854</v>
      </c>
      <c r="DH49">
        <f>((5/14)*100)</f>
        <v>35.714285714285715</v>
      </c>
      <c r="DI49">
        <f>((3/12)*100)</f>
        <v>25</v>
      </c>
      <c r="DJ49">
        <f>((6/12)*100)</f>
        <v>50</v>
      </c>
      <c r="DK49">
        <f>((11/12)*100)</f>
        <v>91.666666666666657</v>
      </c>
      <c r="DL49">
        <f>((5/13)*100)</f>
        <v>38.461538461538467</v>
      </c>
      <c r="DM49">
        <f>((6/13)*100)</f>
        <v>46.153846153846153</v>
      </c>
      <c r="DN49">
        <f>((11/13)*100)</f>
        <v>84.615384615384613</v>
      </c>
      <c r="DP49">
        <f>((3/9)*100)</f>
        <v>33.333333333333329</v>
      </c>
      <c r="DQ49">
        <f>((0/9)*100)</f>
        <v>0</v>
      </c>
      <c r="DR49">
        <f>((1/9)*100)</f>
        <v>11.111111111111111</v>
      </c>
      <c r="DS49">
        <f>((3/8)*100)</f>
        <v>37.5</v>
      </c>
      <c r="DT49">
        <f>((1/8)*100)</f>
        <v>12.5</v>
      </c>
      <c r="DU49">
        <f>((0/8)*100)</f>
        <v>0</v>
      </c>
      <c r="DV49">
        <f>((0/9)*100)</f>
        <v>0</v>
      </c>
      <c r="DW49">
        <f>((1/9)*100)</f>
        <v>11.111111111111111</v>
      </c>
      <c r="DX49">
        <f>((8/9)*100)</f>
        <v>88.888888888888886</v>
      </c>
      <c r="DY49">
        <f>((1/9)*100)</f>
        <v>11.111111111111111</v>
      </c>
      <c r="DZ49">
        <f>((0/9)*100)</f>
        <v>0</v>
      </c>
      <c r="EA49">
        <f>((8/9)*100)</f>
        <v>88.888888888888886</v>
      </c>
    </row>
    <row r="50" spans="1:131" x14ac:dyDescent="0.25">
      <c r="A50">
        <v>124.61057400000001</v>
      </c>
      <c r="B50">
        <v>6.7270529999999997</v>
      </c>
      <c r="C50">
        <v>130.91925900000001</v>
      </c>
      <c r="D50">
        <v>4.6755789999999999</v>
      </c>
      <c r="E50">
        <v>129.91620699999999</v>
      </c>
      <c r="F50">
        <v>7.5751049999999998</v>
      </c>
      <c r="G50">
        <v>131.86162999999999</v>
      </c>
      <c r="H50">
        <v>4.0705260000000001</v>
      </c>
      <c r="K50">
        <f>(12/200)</f>
        <v>0.06</v>
      </c>
      <c r="L50">
        <f>(12/200)</f>
        <v>0.06</v>
      </c>
      <c r="M50">
        <f>(13/200)</f>
        <v>6.5000000000000002E-2</v>
      </c>
      <c r="N50">
        <f>(12/200)</f>
        <v>0.06</v>
      </c>
      <c r="P50">
        <f>(9/200)</f>
        <v>4.4999999999999998E-2</v>
      </c>
      <c r="Q50">
        <f>(7/200)</f>
        <v>3.5000000000000003E-2</v>
      </c>
      <c r="R50">
        <f>(8/200)</f>
        <v>0.04</v>
      </c>
      <c r="S50">
        <f>(8/200)</f>
        <v>0.04</v>
      </c>
      <c r="U50">
        <f>0.06+0.045</f>
        <v>0.105</v>
      </c>
      <c r="V50">
        <f>0.06+0.035</f>
        <v>9.5000000000000001E-2</v>
      </c>
      <c r="W50">
        <f>0.065+0.04</f>
        <v>0.10500000000000001</v>
      </c>
      <c r="X50">
        <f>0.06+0.04</f>
        <v>0.1</v>
      </c>
      <c r="Z50">
        <f>SQRT((ABS($A$51-$A$50)^2+(ABS($B$51-$B$50)^2)))</f>
        <v>31.374451008529704</v>
      </c>
      <c r="AA50">
        <f>SQRT((ABS($C$51-$C$50)^2+(ABS($D$51-$D$50)^2)))</f>
        <v>29.4982668287543</v>
      </c>
      <c r="AB50">
        <f>SQRT((ABS($E$51-$E$50)^2+(ABS($F$51-$F$50)^2)))</f>
        <v>30.017640991608729</v>
      </c>
      <c r="AC50">
        <f>SQRT((ABS($G$51-$G$50)^2+(ABS($H$51-$H$50)^2)))</f>
        <v>29.633384777837346</v>
      </c>
      <c r="AJ50">
        <f>1/0.105</f>
        <v>9.5238095238095237</v>
      </c>
      <c r="AK50">
        <f>1/0.095</f>
        <v>10.526315789473685</v>
      </c>
      <c r="AL50">
        <f>1/0.105</f>
        <v>9.5238095238095237</v>
      </c>
      <c r="AM50">
        <f>1/0.1</f>
        <v>10</v>
      </c>
      <c r="AO50">
        <f t="shared" si="18"/>
        <v>298.80429531933055</v>
      </c>
      <c r="AP50">
        <f t="shared" si="19"/>
        <v>310.50807188162423</v>
      </c>
      <c r="AQ50">
        <f t="shared" si="20"/>
        <v>285.88229515817835</v>
      </c>
      <c r="AR50">
        <f t="shared" si="21"/>
        <v>296.33384777837347</v>
      </c>
      <c r="AV50">
        <f>((0.06/0.105)*100)</f>
        <v>57.142857142857139</v>
      </c>
      <c r="AW50">
        <f>((0.06/0.095)*100)</f>
        <v>63.157894736842103</v>
      </c>
      <c r="AX50">
        <f>((0.065/0.105)*100)</f>
        <v>61.904761904761905</v>
      </c>
      <c r="AY50">
        <f>((0.06/0.1)*100)</f>
        <v>60</v>
      </c>
      <c r="BA50">
        <f>((0.045/0.105)*100)</f>
        <v>42.857142857142854</v>
      </c>
      <c r="BB50">
        <f>((0.035/0.095)*100)</f>
        <v>36.842105263157897</v>
      </c>
      <c r="BC50">
        <f>((0.04/0.105)*100)</f>
        <v>38.095238095238102</v>
      </c>
      <c r="BD50">
        <f>((0.04/0.1)*100)</f>
        <v>40</v>
      </c>
      <c r="BF50">
        <f>ABS($B$50-$D$50)</f>
        <v>2.0514739999999998</v>
      </c>
      <c r="BG50">
        <f>ABS($F$50-$H$50)</f>
        <v>3.5045789999999997</v>
      </c>
      <c r="BL50">
        <f>SQRT((ABS($A$50-$E$50)^2+(ABS($B$50-$F$50)^2)))</f>
        <v>5.3729818281279069</v>
      </c>
      <c r="BM50">
        <f>SQRT((ABS($C$50-$G$50)^2+(ABS($D$50-$H$50)^2)))</f>
        <v>1.119889384917083</v>
      </c>
      <c r="BO50">
        <f>SQRT((ABS($A$50-$G$50)^2+(ABS($B$50-$H$50)^2)))</f>
        <v>7.7223667885477099</v>
      </c>
      <c r="BP50">
        <f>SQRT((ABS($C$50-$E$50)^2+(ABS($D$50-$F$50)^2)))</f>
        <v>3.0681206526764964</v>
      </c>
      <c r="BS50">
        <f>DEGREES(ACOS((18.1186457954689^2+19.7429221380359^2-3.82008233638871^2)/(2*18.1186457954689*19.7429221380359)))</f>
        <v>10.488925686312438</v>
      </c>
      <c r="BU50">
        <v>12</v>
      </c>
      <c r="BV50">
        <v>8</v>
      </c>
      <c r="BW50">
        <v>4</v>
      </c>
      <c r="BX50">
        <v>5</v>
      </c>
      <c r="BY50">
        <v>12</v>
      </c>
      <c r="BZ50">
        <v>8</v>
      </c>
      <c r="CA50">
        <v>5</v>
      </c>
      <c r="CB50">
        <v>4</v>
      </c>
      <c r="CC50">
        <v>13</v>
      </c>
      <c r="CD50">
        <v>5</v>
      </c>
      <c r="CE50">
        <v>5</v>
      </c>
      <c r="CF50">
        <v>11</v>
      </c>
      <c r="CG50">
        <v>12</v>
      </c>
      <c r="CH50">
        <v>5</v>
      </c>
      <c r="CI50">
        <v>4</v>
      </c>
      <c r="CJ50">
        <v>11</v>
      </c>
      <c r="CL50">
        <v>9</v>
      </c>
      <c r="CM50">
        <v>3</v>
      </c>
      <c r="CN50">
        <v>0</v>
      </c>
      <c r="CO50">
        <v>1</v>
      </c>
      <c r="CP50">
        <v>7</v>
      </c>
      <c r="CQ50">
        <v>3</v>
      </c>
      <c r="CR50">
        <v>1</v>
      </c>
      <c r="CS50">
        <v>0</v>
      </c>
      <c r="CT50">
        <v>8</v>
      </c>
      <c r="CU50">
        <v>0</v>
      </c>
      <c r="CV50">
        <v>1</v>
      </c>
      <c r="CW50">
        <v>6</v>
      </c>
      <c r="CX50">
        <v>8</v>
      </c>
      <c r="CY50">
        <v>1</v>
      </c>
      <c r="CZ50">
        <v>0</v>
      </c>
      <c r="DA50">
        <v>6</v>
      </c>
      <c r="DC50">
        <f>((8/12)*100)</f>
        <v>66.666666666666657</v>
      </c>
      <c r="DD50">
        <f>((4/12)*100)</f>
        <v>33.333333333333329</v>
      </c>
      <c r="DE50">
        <f>((5/12)*100)</f>
        <v>41.666666666666671</v>
      </c>
      <c r="DF50">
        <f>((8/12)*100)</f>
        <v>66.666666666666657</v>
      </c>
      <c r="DG50">
        <f>((5/12)*100)</f>
        <v>41.666666666666671</v>
      </c>
      <c r="DH50">
        <f>((4/12)*100)</f>
        <v>33.333333333333329</v>
      </c>
      <c r="DI50">
        <f>((5/13)*100)</f>
        <v>38.461538461538467</v>
      </c>
      <c r="DJ50">
        <f>((5/13)*100)</f>
        <v>38.461538461538467</v>
      </c>
      <c r="DK50">
        <f>((11/13)*100)</f>
        <v>84.615384615384613</v>
      </c>
      <c r="DL50">
        <f>((5/12)*100)</f>
        <v>41.666666666666671</v>
      </c>
      <c r="DM50">
        <f>((4/12)*100)</f>
        <v>33.333333333333329</v>
      </c>
      <c r="DN50">
        <f>((11/12)*100)</f>
        <v>91.666666666666657</v>
      </c>
      <c r="DP50">
        <f>((3/9)*100)</f>
        <v>33.333333333333329</v>
      </c>
      <c r="DQ50">
        <f>((0/9)*100)</f>
        <v>0</v>
      </c>
      <c r="DR50">
        <f>((1/9)*100)</f>
        <v>11.111111111111111</v>
      </c>
      <c r="DS50">
        <f>((3/7)*100)</f>
        <v>42.857142857142854</v>
      </c>
      <c r="DT50">
        <f>((1/7)*100)</f>
        <v>14.285714285714285</v>
      </c>
      <c r="DU50">
        <f>((0/7)*100)</f>
        <v>0</v>
      </c>
      <c r="DV50">
        <f>((0/8)*100)</f>
        <v>0</v>
      </c>
      <c r="DW50">
        <f>((1/8)*100)</f>
        <v>12.5</v>
      </c>
      <c r="DX50">
        <f>((6/8)*100)</f>
        <v>75</v>
      </c>
      <c r="DY50">
        <f>((1/8)*100)</f>
        <v>12.5</v>
      </c>
      <c r="DZ50">
        <f>((0/8)*100)</f>
        <v>0</v>
      </c>
      <c r="EA50">
        <f>((6/8)*100)</f>
        <v>75</v>
      </c>
    </row>
    <row r="51" spans="1:131" x14ac:dyDescent="0.25">
      <c r="A51">
        <v>155.95920799999999</v>
      </c>
      <c r="B51">
        <v>7.9995789999999998</v>
      </c>
      <c r="C51">
        <v>160.39689099999998</v>
      </c>
      <c r="D51">
        <v>5.7787369999999996</v>
      </c>
      <c r="E51">
        <v>159.92462899999998</v>
      </c>
      <c r="F51">
        <v>8.3190000000000008</v>
      </c>
      <c r="G51">
        <v>161.482891</v>
      </c>
      <c r="H51">
        <v>4.9181049999999997</v>
      </c>
      <c r="K51">
        <f>(12/200)</f>
        <v>0.06</v>
      </c>
      <c r="L51">
        <f>(13/200)</f>
        <v>6.5000000000000002E-2</v>
      </c>
      <c r="M51">
        <f>(13/200)</f>
        <v>6.5000000000000002E-2</v>
      </c>
      <c r="N51">
        <f>(12/200)</f>
        <v>0.06</v>
      </c>
      <c r="P51">
        <f>(8/200)</f>
        <v>0.04</v>
      </c>
      <c r="Q51">
        <f>(8/200)</f>
        <v>0.04</v>
      </c>
      <c r="R51">
        <f>(8/200)</f>
        <v>0.04</v>
      </c>
      <c r="S51">
        <f>(9/200)</f>
        <v>4.4999999999999998E-2</v>
      </c>
      <c r="U51">
        <f>0.06+0.04</f>
        <v>0.1</v>
      </c>
      <c r="V51">
        <f>0.065+0.04</f>
        <v>0.10500000000000001</v>
      </c>
      <c r="W51">
        <f>0.065+0.04</f>
        <v>0.10500000000000001</v>
      </c>
      <c r="X51">
        <f>0.06+0.045</f>
        <v>0.105</v>
      </c>
      <c r="Z51">
        <f>SQRT((ABS($A$52-$A$51)^2+(ABS($B$52-$B$51)^2)))</f>
        <v>22.447763618896079</v>
      </c>
      <c r="AA51">
        <f>SQRT((ABS($C$52-$C$51)^2+(ABS($D$52-$D$51)^2)))</f>
        <v>24.603864054593735</v>
      </c>
      <c r="AB51">
        <f>SQRT((ABS($E$52-$E$51)^2+(ABS($F$52-$F$51)^2)))</f>
        <v>25.814867076803441</v>
      </c>
      <c r="AC51">
        <f>SQRT((ABS($G$52-$G$51)^2+(ABS($H$52-$H$51)^2)))</f>
        <v>25.392695225915858</v>
      </c>
      <c r="AJ51">
        <f>1/0.1</f>
        <v>10</v>
      </c>
      <c r="AK51">
        <f>1/0.105</f>
        <v>9.5238095238095237</v>
      </c>
      <c r="AL51">
        <f>1/0.105</f>
        <v>9.5238095238095237</v>
      </c>
      <c r="AM51">
        <f>1/0.105</f>
        <v>9.5238095238095237</v>
      </c>
      <c r="AO51">
        <f t="shared" si="18"/>
        <v>224.47763618896079</v>
      </c>
      <c r="AP51">
        <f t="shared" si="19"/>
        <v>234.32251480565461</v>
      </c>
      <c r="AQ51">
        <f t="shared" si="20"/>
        <v>245.85587692193752</v>
      </c>
      <c r="AR51">
        <f t="shared" si="21"/>
        <v>241.83519262777008</v>
      </c>
      <c r="AV51">
        <f>((0.06/0.1)*100)</f>
        <v>60</v>
      </c>
      <c r="AW51">
        <f>((0.065/0.105)*100)</f>
        <v>61.904761904761905</v>
      </c>
      <c r="AX51">
        <f>((0.065/0.105)*100)</f>
        <v>61.904761904761905</v>
      </c>
      <c r="AY51">
        <f>((0.06/0.105)*100)</f>
        <v>57.142857142857139</v>
      </c>
      <c r="BA51">
        <f>((0.04/0.1)*100)</f>
        <v>40</v>
      </c>
      <c r="BB51">
        <f>((0.04/0.105)*100)</f>
        <v>38.095238095238102</v>
      </c>
      <c r="BC51">
        <f>((0.04/0.105)*100)</f>
        <v>38.095238095238102</v>
      </c>
      <c r="BD51">
        <f>((0.045/0.105)*100)</f>
        <v>42.857142857142854</v>
      </c>
      <c r="BF51">
        <f>ABS($B$51-$D$51)</f>
        <v>2.2208420000000002</v>
      </c>
      <c r="BG51">
        <f>ABS($F$51-$H$51)</f>
        <v>3.4008950000000011</v>
      </c>
      <c r="BL51">
        <f>SQRT((ABS($A$51-$E$51)^2+(ABS($B$51-$F$51)^2)))</f>
        <v>3.9782651347643911</v>
      </c>
      <c r="BM51">
        <f>SQRT((ABS($C$51-$G$51)^2+(ABS($D$51-$H$51)^2)))</f>
        <v>1.3856707543366957</v>
      </c>
      <c r="BO51">
        <f>SQRT((ABS($A$51-$G$51)^2+(ABS($B$51-$H$51)^2)))</f>
        <v>6.3250735882806186</v>
      </c>
      <c r="BP51">
        <f>SQRT((ABS($C$51-$E$51)^2+(ABS($D$51-$F$51)^2)))</f>
        <v>2.5837893694751917</v>
      </c>
      <c r="BR51">
        <f>DEGREES(ACOS((5.50121879916678^2+22.2100609174828^2-18.1186457954689^2)/(2*5.50121879916678*22.2100609174828)))</f>
        <v>36.958497330812534</v>
      </c>
      <c r="BS51">
        <f>DEGREES(ACOS((23.4771216487137^2+26.6603092235752^2-5.03145799685627^2)/(2*23.4771216487137*26.6603092235752)))</f>
        <v>8.932740538676093</v>
      </c>
      <c r="BU51">
        <v>12</v>
      </c>
      <c r="BV51">
        <v>8</v>
      </c>
      <c r="BW51">
        <v>4</v>
      </c>
      <c r="BX51">
        <v>5</v>
      </c>
      <c r="BY51">
        <v>13</v>
      </c>
      <c r="BZ51">
        <v>8</v>
      </c>
      <c r="CA51">
        <v>5</v>
      </c>
      <c r="CB51">
        <v>4</v>
      </c>
      <c r="CC51">
        <v>13</v>
      </c>
      <c r="CD51">
        <v>5</v>
      </c>
      <c r="CE51">
        <v>6</v>
      </c>
      <c r="CF51">
        <v>11</v>
      </c>
      <c r="CG51">
        <v>12</v>
      </c>
      <c r="CH51">
        <v>6</v>
      </c>
      <c r="CI51">
        <v>5</v>
      </c>
      <c r="CJ51">
        <v>11</v>
      </c>
      <c r="CL51">
        <v>8</v>
      </c>
      <c r="CM51">
        <v>4</v>
      </c>
      <c r="CN51">
        <v>0</v>
      </c>
      <c r="CO51">
        <v>1</v>
      </c>
      <c r="CP51">
        <v>8</v>
      </c>
      <c r="CQ51">
        <v>4</v>
      </c>
      <c r="CR51">
        <v>0</v>
      </c>
      <c r="CS51">
        <v>0</v>
      </c>
      <c r="CT51">
        <v>8</v>
      </c>
      <c r="CU51">
        <v>0</v>
      </c>
      <c r="CV51">
        <v>0</v>
      </c>
      <c r="CW51">
        <v>7</v>
      </c>
      <c r="CX51">
        <v>9</v>
      </c>
      <c r="CY51">
        <v>2</v>
      </c>
      <c r="CZ51">
        <v>0</v>
      </c>
      <c r="DA51">
        <v>7</v>
      </c>
      <c r="DC51">
        <f>((8/12)*100)</f>
        <v>66.666666666666657</v>
      </c>
      <c r="DD51">
        <f>((4/12)*100)</f>
        <v>33.333333333333329</v>
      </c>
      <c r="DE51">
        <f>((5/12)*100)</f>
        <v>41.666666666666671</v>
      </c>
      <c r="DF51">
        <f>((8/13)*100)</f>
        <v>61.53846153846154</v>
      </c>
      <c r="DG51">
        <f>((5/13)*100)</f>
        <v>38.461538461538467</v>
      </c>
      <c r="DH51">
        <f>((4/13)*100)</f>
        <v>30.76923076923077</v>
      </c>
      <c r="DI51">
        <f>((5/13)*100)</f>
        <v>38.461538461538467</v>
      </c>
      <c r="DJ51">
        <f>((6/13)*100)</f>
        <v>46.153846153846153</v>
      </c>
      <c r="DK51">
        <f>((11/13)*100)</f>
        <v>84.615384615384613</v>
      </c>
      <c r="DL51">
        <f>((6/12)*100)</f>
        <v>50</v>
      </c>
      <c r="DM51">
        <f>((5/12)*100)</f>
        <v>41.666666666666671</v>
      </c>
      <c r="DN51">
        <f>((11/12)*100)</f>
        <v>91.666666666666657</v>
      </c>
      <c r="DP51">
        <f>((4/8)*100)</f>
        <v>50</v>
      </c>
      <c r="DQ51">
        <f>((0/8)*100)</f>
        <v>0</v>
      </c>
      <c r="DR51">
        <f>((1/8)*100)</f>
        <v>12.5</v>
      </c>
      <c r="DS51">
        <f>((4/8)*100)</f>
        <v>50</v>
      </c>
      <c r="DT51">
        <f>((0/8)*100)</f>
        <v>0</v>
      </c>
      <c r="DU51">
        <f>((0/8)*100)</f>
        <v>0</v>
      </c>
      <c r="DV51">
        <f>((0/8)*100)</f>
        <v>0</v>
      </c>
      <c r="DW51">
        <f>((0/8)*100)</f>
        <v>0</v>
      </c>
      <c r="DX51">
        <f>((7/8)*100)</f>
        <v>87.5</v>
      </c>
      <c r="DY51">
        <f>((2/9)*100)</f>
        <v>22.222222222222221</v>
      </c>
      <c r="DZ51">
        <f>((0/9)*100)</f>
        <v>0</v>
      </c>
      <c r="EA51">
        <f>((7/9)*100)</f>
        <v>77.777777777777786</v>
      </c>
    </row>
    <row r="52" spans="1:131" x14ac:dyDescent="0.25">
      <c r="A52">
        <v>178.360153</v>
      </c>
      <c r="B52">
        <v>6.5505259999999996</v>
      </c>
      <c r="C52">
        <v>184.943468</v>
      </c>
      <c r="D52">
        <v>4.1007369999999996</v>
      </c>
      <c r="E52">
        <v>185.69662700000001</v>
      </c>
      <c r="F52">
        <v>6.8318950000000003</v>
      </c>
      <c r="G52">
        <v>186.83341799999999</v>
      </c>
      <c r="H52">
        <v>3.4553159999999998</v>
      </c>
      <c r="K52">
        <f>(12/200)</f>
        <v>0.06</v>
      </c>
      <c r="L52">
        <f>(14/200)</f>
        <v>7.0000000000000007E-2</v>
      </c>
      <c r="M52">
        <f>(12/200)</f>
        <v>0.06</v>
      </c>
      <c r="N52">
        <f>(12/200)</f>
        <v>0.06</v>
      </c>
      <c r="P52">
        <f>(8/200)</f>
        <v>0.04</v>
      </c>
      <c r="Q52">
        <f>(7/200)</f>
        <v>3.5000000000000003E-2</v>
      </c>
      <c r="R52">
        <f>(9/200)</f>
        <v>4.4999999999999998E-2</v>
      </c>
      <c r="S52">
        <f>(9/200)</f>
        <v>4.4999999999999998E-2</v>
      </c>
      <c r="U52">
        <f>0.06+0.04</f>
        <v>0.1</v>
      </c>
      <c r="V52">
        <f>0.07+0.035</f>
        <v>0.10500000000000001</v>
      </c>
      <c r="W52">
        <f>0.06+0.045</f>
        <v>0.105</v>
      </c>
      <c r="X52">
        <f>0.06+0.045</f>
        <v>0.105</v>
      </c>
      <c r="Z52">
        <f>SQRT((ABS($A$53-$A$52)^2+(ABS($B$53-$B$52)^2)))</f>
        <v>25.911280452707601</v>
      </c>
      <c r="AA52">
        <f>SQRT((ABS($C$53-$C$52)^2+(ABS($D$53-$D$52)^2)))</f>
        <v>26.089529107028319</v>
      </c>
      <c r="AB52">
        <f>SQRT((ABS($E$53-$E$52)^2+(ABS($F$53-$F$52)^2)))</f>
        <v>24.112215831033399</v>
      </c>
      <c r="AC52">
        <f>SQRT((ABS($G$53-$G$52)^2+(ABS($H$53-$H$52)^2)))</f>
        <v>26.017526179479432</v>
      </c>
      <c r="AJ52">
        <f>1/0.1</f>
        <v>10</v>
      </c>
      <c r="AK52">
        <f>1/0.105</f>
        <v>9.5238095238095237</v>
      </c>
      <c r="AL52">
        <f>1/0.105</f>
        <v>9.5238095238095237</v>
      </c>
      <c r="AM52">
        <f>1/0.105</f>
        <v>9.5238095238095237</v>
      </c>
      <c r="AO52">
        <f t="shared" si="18"/>
        <v>259.11280452707598</v>
      </c>
      <c r="AP52">
        <f t="shared" si="19"/>
        <v>248.47170578122206</v>
      </c>
      <c r="AQ52">
        <f t="shared" si="20"/>
        <v>229.64015077174668</v>
      </c>
      <c r="AR52">
        <f t="shared" si="21"/>
        <v>247.78596361408984</v>
      </c>
      <c r="AV52">
        <f>((0.06/0.1)*100)</f>
        <v>60</v>
      </c>
      <c r="AW52">
        <f>((0.07/0.105)*100)</f>
        <v>66.666666666666671</v>
      </c>
      <c r="AX52">
        <f>((0.06/0.105)*100)</f>
        <v>57.142857142857139</v>
      </c>
      <c r="AY52">
        <f>((0.06/0.105)*100)</f>
        <v>57.142857142857139</v>
      </c>
      <c r="BA52">
        <f>((0.04/0.1)*100)</f>
        <v>40</v>
      </c>
      <c r="BB52">
        <f>((0.035/0.105)*100)</f>
        <v>33.333333333333336</v>
      </c>
      <c r="BC52">
        <f>((0.045/0.105)*100)</f>
        <v>42.857142857142854</v>
      </c>
      <c r="BD52">
        <f>((0.045/0.105)*100)</f>
        <v>42.857142857142854</v>
      </c>
      <c r="BF52">
        <f>ABS($B$52-$D$52)</f>
        <v>2.449789</v>
      </c>
      <c r="BG52">
        <f>ABS($F$52-$H$52)</f>
        <v>3.3765790000000004</v>
      </c>
      <c r="BL52">
        <f>SQRT((ABS($A$52-$E$52)^2+(ABS($B$52-$F$52)^2)))</f>
        <v>7.3418675598812824</v>
      </c>
      <c r="BM52">
        <f>SQRT((ABS($C$52-$G$52)^2+(ABS($D$52-$H$52)^2)))</f>
        <v>1.9971177405804084</v>
      </c>
      <c r="BO52">
        <f>SQRT((ABS($A$52-$G$52)^2+(ABS($B$52-$H$52)^2)))</f>
        <v>9.0208948948718479</v>
      </c>
      <c r="BP52">
        <f>SQRT((ABS($C$52-$E$52)^2+(ABS($D$52-$F$52)^2)))</f>
        <v>2.83310298087539</v>
      </c>
      <c r="BR52">
        <f>DEGREES(ACOS((3.82008233638871^2+25.0628813335129^2-23.4771216487137^2)/(2*3.82008233638871*25.0628813335129)))</f>
        <v>61.432807895121798</v>
      </c>
      <c r="BS52">
        <f>DEGREES(ACOS((21.7486265862435^2+23.1947957756045^2-4.1380448394412^2)/(2*21.7486265862435*23.1947957756045)))</f>
        <v>9.9028605477985536</v>
      </c>
      <c r="BU52">
        <v>12</v>
      </c>
      <c r="BV52">
        <v>8</v>
      </c>
      <c r="BW52">
        <v>5</v>
      </c>
      <c r="BX52">
        <v>6</v>
      </c>
      <c r="BY52">
        <v>14</v>
      </c>
      <c r="BZ52">
        <v>8</v>
      </c>
      <c r="CA52">
        <v>5</v>
      </c>
      <c r="CB52">
        <v>5</v>
      </c>
      <c r="CC52">
        <v>12</v>
      </c>
      <c r="CD52">
        <v>5</v>
      </c>
      <c r="CE52">
        <v>4</v>
      </c>
      <c r="CF52">
        <v>11</v>
      </c>
      <c r="CG52">
        <v>12</v>
      </c>
      <c r="CH52">
        <v>6</v>
      </c>
      <c r="CI52">
        <v>4</v>
      </c>
      <c r="CJ52">
        <v>11</v>
      </c>
      <c r="CL52">
        <v>8</v>
      </c>
      <c r="CM52">
        <v>3</v>
      </c>
      <c r="CN52">
        <v>0</v>
      </c>
      <c r="CO52">
        <v>2</v>
      </c>
      <c r="CP52">
        <v>7</v>
      </c>
      <c r="CQ52">
        <v>3</v>
      </c>
      <c r="CR52">
        <v>0</v>
      </c>
      <c r="CS52">
        <v>0</v>
      </c>
      <c r="CT52">
        <v>9</v>
      </c>
      <c r="CU52">
        <v>2</v>
      </c>
      <c r="CV52">
        <v>0</v>
      </c>
      <c r="CW52">
        <v>8</v>
      </c>
      <c r="CX52">
        <v>9</v>
      </c>
      <c r="CY52">
        <v>3</v>
      </c>
      <c r="CZ52">
        <v>0</v>
      </c>
      <c r="DA52">
        <v>8</v>
      </c>
      <c r="DC52">
        <f>((8/12)*100)</f>
        <v>66.666666666666657</v>
      </c>
      <c r="DD52">
        <f>((5/12)*100)</f>
        <v>41.666666666666671</v>
      </c>
      <c r="DE52">
        <f>((6/12)*100)</f>
        <v>50</v>
      </c>
      <c r="DF52">
        <f>((8/14)*100)</f>
        <v>57.142857142857139</v>
      </c>
      <c r="DG52">
        <f>((5/14)*100)</f>
        <v>35.714285714285715</v>
      </c>
      <c r="DH52">
        <f>((5/14)*100)</f>
        <v>35.714285714285715</v>
      </c>
      <c r="DI52">
        <f>((5/12)*100)</f>
        <v>41.666666666666671</v>
      </c>
      <c r="DJ52">
        <f>((4/12)*100)</f>
        <v>33.333333333333329</v>
      </c>
      <c r="DK52">
        <f>((11/12)*100)</f>
        <v>91.666666666666657</v>
      </c>
      <c r="DL52">
        <f>((6/12)*100)</f>
        <v>50</v>
      </c>
      <c r="DM52">
        <f>((4/12)*100)</f>
        <v>33.333333333333329</v>
      </c>
      <c r="DN52">
        <f>((11/12)*100)</f>
        <v>91.666666666666657</v>
      </c>
      <c r="DP52">
        <f>((3/8)*100)</f>
        <v>37.5</v>
      </c>
      <c r="DQ52">
        <f>((0/8)*100)</f>
        <v>0</v>
      </c>
      <c r="DR52">
        <f>((2/8)*100)</f>
        <v>25</v>
      </c>
      <c r="DS52">
        <f>((3/7)*100)</f>
        <v>42.857142857142854</v>
      </c>
      <c r="DT52">
        <f>((0/7)*100)</f>
        <v>0</v>
      </c>
      <c r="DU52">
        <f>((0/7)*100)</f>
        <v>0</v>
      </c>
      <c r="DV52">
        <f>((2/9)*100)</f>
        <v>22.222222222222221</v>
      </c>
      <c r="DW52">
        <f>((0/9)*100)</f>
        <v>0</v>
      </c>
      <c r="DX52">
        <f>((8/9)*100)</f>
        <v>88.888888888888886</v>
      </c>
      <c r="DY52">
        <f>((3/9)*100)</f>
        <v>33.333333333333329</v>
      </c>
      <c r="DZ52">
        <f>((0/9)*100)</f>
        <v>0</v>
      </c>
      <c r="EA52">
        <f>((8/9)*100)</f>
        <v>88.888888888888886</v>
      </c>
    </row>
    <row r="53" spans="1:131" x14ac:dyDescent="0.25">
      <c r="A53">
        <v>204.24967800000002</v>
      </c>
      <c r="B53">
        <v>5.4889469999999996</v>
      </c>
      <c r="C53">
        <v>211.03288900000001</v>
      </c>
      <c r="D53">
        <v>4.0256309999999997</v>
      </c>
      <c r="E53">
        <v>209.806364</v>
      </c>
      <c r="F53">
        <v>6.4861579999999996</v>
      </c>
      <c r="G53">
        <v>212.84972099999999</v>
      </c>
      <c r="H53">
        <v>3.203033</v>
      </c>
      <c r="K53">
        <f>(11/200)</f>
        <v>5.5E-2</v>
      </c>
      <c r="L53">
        <f>(14/200)</f>
        <v>7.0000000000000007E-2</v>
      </c>
      <c r="M53">
        <f>(13/200)</f>
        <v>6.5000000000000002E-2</v>
      </c>
      <c r="N53">
        <f>(14/200)</f>
        <v>7.0000000000000007E-2</v>
      </c>
      <c r="P53">
        <f>(9/200)</f>
        <v>4.4999999999999998E-2</v>
      </c>
      <c r="Q53">
        <f>(8/200)</f>
        <v>0.04</v>
      </c>
      <c r="R53">
        <f>(9/200)</f>
        <v>4.4999999999999998E-2</v>
      </c>
      <c r="S53">
        <f>(10/200)</f>
        <v>0.05</v>
      </c>
      <c r="U53">
        <f>0.055+0.045</f>
        <v>0.1</v>
      </c>
      <c r="V53">
        <f>0.07+0.04</f>
        <v>0.11000000000000001</v>
      </c>
      <c r="W53">
        <f>0.065+0.045</f>
        <v>0.11</v>
      </c>
      <c r="X53">
        <f>0.07+0.05</f>
        <v>0.12000000000000001</v>
      </c>
      <c r="Z53">
        <f>SQRT((ABS($A$54-$A$53)^2+(ABS($B$54-$B$53)^2)))</f>
        <v>21.079973947754123</v>
      </c>
      <c r="AA53">
        <f>SQRT((ABS($C$54-$C$53)^2+(ABS($D$54-$D$53)^2)))</f>
        <v>22.055078986654525</v>
      </c>
      <c r="AB53">
        <f>SQRT((ABS($E$54-$E$53)^2+(ABS($F$54-$F$53)^2)))</f>
        <v>20.662025387538602</v>
      </c>
      <c r="AC53">
        <f>SQRT((ABS($G$54-$G$53)^2+(ABS($H$54-$H$53)^2)))</f>
        <v>21.026902240517835</v>
      </c>
      <c r="AJ53">
        <f>1/0.1</f>
        <v>10</v>
      </c>
      <c r="AK53">
        <f>1/0.11</f>
        <v>9.0909090909090917</v>
      </c>
      <c r="AL53">
        <f>1/0.11</f>
        <v>9.0909090909090917</v>
      </c>
      <c r="AM53">
        <f>1/0.12</f>
        <v>8.3333333333333339</v>
      </c>
      <c r="AO53">
        <f t="shared" si="18"/>
        <v>210.79973947754121</v>
      </c>
      <c r="AP53">
        <f t="shared" si="19"/>
        <v>200.50071806049564</v>
      </c>
      <c r="AQ53">
        <f t="shared" si="20"/>
        <v>187.83659443216911</v>
      </c>
      <c r="AR53">
        <f t="shared" si="21"/>
        <v>175.22418533764861</v>
      </c>
      <c r="AV53">
        <f>((0.055/0.1)*100)</f>
        <v>54.999999999999993</v>
      </c>
      <c r="AW53">
        <f>((0.07/0.11)*100)</f>
        <v>63.636363636363647</v>
      </c>
      <c r="AX53">
        <f>((0.065/0.11)*100)</f>
        <v>59.090909090909093</v>
      </c>
      <c r="AY53">
        <f>((0.07/0.12)*100)</f>
        <v>58.333333333333336</v>
      </c>
      <c r="BA53">
        <f>((0.045/0.1)*100)</f>
        <v>44.999999999999993</v>
      </c>
      <c r="BB53">
        <f>((0.04/0.11)*100)</f>
        <v>36.363636363636367</v>
      </c>
      <c r="BC53">
        <f>((0.045/0.11)*100)</f>
        <v>40.909090909090907</v>
      </c>
      <c r="BD53">
        <f>((0.05/0.12)*100)</f>
        <v>41.666666666666671</v>
      </c>
      <c r="BF53">
        <f>ABS($B$53-$D$53)</f>
        <v>1.4633159999999998</v>
      </c>
      <c r="BG53">
        <f>ABS($F$53-$H$53)</f>
        <v>3.2831249999999996</v>
      </c>
      <c r="BL53">
        <f>SQRT((ABS($A$53-$E$53)^2+(ABS($B$53-$F$53)^2)))</f>
        <v>5.6454573845807063</v>
      </c>
      <c r="BM53">
        <f>SQRT((ABS($C$53-$G$53)^2+(ABS($D$53-$H$53)^2)))</f>
        <v>1.994378596412405</v>
      </c>
      <c r="BO53">
        <f>SQRT((ABS($A$53-$G$53)^2+(ABS($B$53-$H$53)^2)))</f>
        <v>8.898659585423216</v>
      </c>
      <c r="BP53">
        <f>SQRT((ABS($C$53-$E$53)^2+(ABS($D$53-$F$53)^2)))</f>
        <v>2.7492829416693407</v>
      </c>
      <c r="BR53">
        <f>DEGREES(ACOS((5.03145799685627^2+24.505007819687^2-21.7486265862435^2)/(2*5.03145799685627*24.505007819687)))</f>
        <v>51.707173299710384</v>
      </c>
      <c r="BS53">
        <f>DEGREES(ACOS((18.6421646109246^2+29.9569234188438^2-11.7823280733499^2)/(2*18.6421646109246*29.9569234188438)))</f>
        <v>7.974032360157719</v>
      </c>
      <c r="BU53">
        <v>11</v>
      </c>
      <c r="BV53">
        <v>6</v>
      </c>
      <c r="BW53">
        <v>5</v>
      </c>
      <c r="BX53">
        <v>6</v>
      </c>
      <c r="BY53">
        <v>14</v>
      </c>
      <c r="BZ53">
        <v>6</v>
      </c>
      <c r="CA53">
        <v>5</v>
      </c>
      <c r="CB53">
        <v>4</v>
      </c>
      <c r="CC53">
        <v>13</v>
      </c>
      <c r="CD53">
        <v>6</v>
      </c>
      <c r="CE53">
        <v>5</v>
      </c>
      <c r="CF53">
        <v>11</v>
      </c>
      <c r="CG53">
        <v>14</v>
      </c>
      <c r="CH53">
        <v>9</v>
      </c>
      <c r="CI53">
        <v>4</v>
      </c>
      <c r="CJ53">
        <v>11</v>
      </c>
      <c r="CL53">
        <v>9</v>
      </c>
      <c r="CM53">
        <v>3</v>
      </c>
      <c r="CN53">
        <v>2</v>
      </c>
      <c r="CO53">
        <v>3</v>
      </c>
      <c r="CP53">
        <v>8</v>
      </c>
      <c r="CQ53">
        <v>3</v>
      </c>
      <c r="CR53">
        <v>0</v>
      </c>
      <c r="CS53">
        <v>0</v>
      </c>
      <c r="CT53">
        <v>9</v>
      </c>
      <c r="CU53">
        <v>3</v>
      </c>
      <c r="CV53">
        <v>0</v>
      </c>
      <c r="CW53">
        <v>8</v>
      </c>
      <c r="CX53">
        <v>10</v>
      </c>
      <c r="CY53">
        <v>5</v>
      </c>
      <c r="CZ53">
        <v>0</v>
      </c>
      <c r="DA53">
        <v>8</v>
      </c>
      <c r="DC53">
        <f>((6/11)*100)</f>
        <v>54.54545454545454</v>
      </c>
      <c r="DD53">
        <f>((5/11)*100)</f>
        <v>45.454545454545453</v>
      </c>
      <c r="DE53">
        <f>((6/11)*100)</f>
        <v>54.54545454545454</v>
      </c>
      <c r="DF53">
        <f>((6/14)*100)</f>
        <v>42.857142857142854</v>
      </c>
      <c r="DG53">
        <f>((5/14)*100)</f>
        <v>35.714285714285715</v>
      </c>
      <c r="DH53">
        <f>((4/14)*100)</f>
        <v>28.571428571428569</v>
      </c>
      <c r="DI53">
        <f>((6/13)*100)</f>
        <v>46.153846153846153</v>
      </c>
      <c r="DJ53">
        <f>((5/13)*100)</f>
        <v>38.461538461538467</v>
      </c>
      <c r="DK53">
        <f>((11/13)*100)</f>
        <v>84.615384615384613</v>
      </c>
      <c r="DL53">
        <f>((9/14)*100)</f>
        <v>64.285714285714292</v>
      </c>
      <c r="DM53">
        <f>((4/14)*100)</f>
        <v>28.571428571428569</v>
      </c>
      <c r="DN53">
        <f>((11/14)*100)</f>
        <v>78.571428571428569</v>
      </c>
      <c r="DP53">
        <f>((3/9)*100)</f>
        <v>33.333333333333329</v>
      </c>
      <c r="DQ53">
        <f>((2/9)*100)</f>
        <v>22.222222222222221</v>
      </c>
      <c r="DR53">
        <f>((3/9)*100)</f>
        <v>33.333333333333329</v>
      </c>
      <c r="DS53">
        <f>((3/8)*100)</f>
        <v>37.5</v>
      </c>
      <c r="DT53">
        <f>((0/8)*100)</f>
        <v>0</v>
      </c>
      <c r="DU53">
        <f>((0/8)*100)</f>
        <v>0</v>
      </c>
      <c r="DV53">
        <f>((3/9)*100)</f>
        <v>33.333333333333329</v>
      </c>
      <c r="DW53">
        <f>((0/9)*100)</f>
        <v>0</v>
      </c>
      <c r="DX53">
        <f>((8/9)*100)</f>
        <v>88.888888888888886</v>
      </c>
      <c r="DY53">
        <f>((5/10)*100)</f>
        <v>50</v>
      </c>
      <c r="DZ53">
        <f>((0/10)*100)</f>
        <v>0</v>
      </c>
      <c r="EA53">
        <f>((8/10)*100)</f>
        <v>80</v>
      </c>
    </row>
    <row r="54" spans="1:131" x14ac:dyDescent="0.25">
      <c r="A54">
        <v>225.32703000000001</v>
      </c>
      <c r="B54">
        <v>5.8214139999999999</v>
      </c>
      <c r="C54">
        <v>233.08744200000001</v>
      </c>
      <c r="D54">
        <v>3.8733119999999999</v>
      </c>
      <c r="E54">
        <v>230.45500699999999</v>
      </c>
      <c r="F54">
        <v>5.742629</v>
      </c>
      <c r="G54">
        <v>233.86450400000001</v>
      </c>
      <c r="H54">
        <v>2.4892310000000002</v>
      </c>
      <c r="K54">
        <f>(12/200)</f>
        <v>0.06</v>
      </c>
      <c r="L54">
        <f>(14/200)</f>
        <v>7.0000000000000007E-2</v>
      </c>
      <c r="M54">
        <f>(13/200)</f>
        <v>6.5000000000000002E-2</v>
      </c>
      <c r="N54">
        <f>(13/200)</f>
        <v>6.5000000000000002E-2</v>
      </c>
      <c r="P54">
        <f>(10/200)</f>
        <v>0.05</v>
      </c>
      <c r="Q54">
        <f>(10/200)</f>
        <v>0.05</v>
      </c>
      <c r="R54">
        <f>(10/200)</f>
        <v>0.05</v>
      </c>
      <c r="S54">
        <f>(14/200)</f>
        <v>7.0000000000000007E-2</v>
      </c>
      <c r="U54">
        <f>0.06+0.05</f>
        <v>0.11</v>
      </c>
      <c r="V54">
        <f>0.07+0.05</f>
        <v>0.12000000000000001</v>
      </c>
      <c r="W54">
        <f>0.065+0.05</f>
        <v>0.115</v>
      </c>
      <c r="X54">
        <f>0.065+0.07</f>
        <v>0.13500000000000001</v>
      </c>
      <c r="Z54">
        <f>SQRT((ABS($A$55-$A$54)^2+(ABS($B$55-$B$54)^2)))</f>
        <v>22.745470864457396</v>
      </c>
      <c r="AA54">
        <f>SQRT((ABS($C$55-$C$54)^2+(ABS($D$55-$D$54)^2)))</f>
        <v>23.847092922751425</v>
      </c>
      <c r="AB54">
        <f>SQRT((ABS($E$55-$E$54)^2+(ABS($F$55-$F$54)^2)))</f>
        <v>18.917522936098436</v>
      </c>
      <c r="AC54">
        <f>SQRT((ABS($G$55-$G$54)^2+(ABS($H$55-$H$54)^2)))</f>
        <v>20.771237121154464</v>
      </c>
      <c r="AJ54">
        <f>1/0.11</f>
        <v>9.0909090909090917</v>
      </c>
      <c r="AK54">
        <f>1/0.12</f>
        <v>8.3333333333333339</v>
      </c>
      <c r="AL54">
        <f>1/0.115</f>
        <v>8.695652173913043</v>
      </c>
      <c r="AM54">
        <f>1/0.135</f>
        <v>7.4074074074074066</v>
      </c>
      <c r="AO54">
        <f t="shared" si="18"/>
        <v>206.7770078587036</v>
      </c>
      <c r="AP54">
        <f t="shared" si="19"/>
        <v>198.72577435626187</v>
      </c>
      <c r="AQ54">
        <f t="shared" si="20"/>
        <v>164.50019944433421</v>
      </c>
      <c r="AR54">
        <f t="shared" si="21"/>
        <v>153.86101571225527</v>
      </c>
      <c r="AV54">
        <f>((0.06/0.11)*100)</f>
        <v>54.54545454545454</v>
      </c>
      <c r="AW54">
        <f>((0.07/0.12)*100)</f>
        <v>58.333333333333336</v>
      </c>
      <c r="AX54">
        <f>((0.065/0.115)*100)</f>
        <v>56.521739130434781</v>
      </c>
      <c r="AY54">
        <f>((0.065/0.135)*100)</f>
        <v>48.148148148148145</v>
      </c>
      <c r="BA54">
        <f>((0.05/0.11)*100)</f>
        <v>45.45454545454546</v>
      </c>
      <c r="BB54">
        <f>((0.05/0.12)*100)</f>
        <v>41.666666666666671</v>
      </c>
      <c r="BC54">
        <f>((0.05/0.115)*100)</f>
        <v>43.478260869565219</v>
      </c>
      <c r="BD54">
        <f>((0.07/0.135)*100)</f>
        <v>51.851851851851848</v>
      </c>
      <c r="BF54">
        <f>ABS($B$54-$D$54)</f>
        <v>1.948102</v>
      </c>
      <c r="BG54">
        <f>ABS($F$54-$H$54)</f>
        <v>3.2533979999999998</v>
      </c>
      <c r="BL54">
        <f>SQRT((ABS($A$54-$E$54)^2+(ABS($B$54-$F$54)^2)))</f>
        <v>5.1285821811445969</v>
      </c>
      <c r="BM54">
        <f>SQRT((ABS($C$54-$G$54)^2+(ABS($D$54-$H$54)^2)))</f>
        <v>1.5872950470548948</v>
      </c>
      <c r="BO54">
        <f>SQRT((ABS($A$54-$G$54)^2+(ABS($B$54-$H$54)^2)))</f>
        <v>9.1647098069805271</v>
      </c>
      <c r="BP54">
        <f>SQRT((ABS($C$54-$E$54)^2+(ABS($D$54-$F$54)^2)))</f>
        <v>3.2286313006774372</v>
      </c>
      <c r="BR54">
        <f>DEGREES(ACOS((4.1380448394412^2+20.2216606164248^2-18.6421646109246^2)/(2*4.1380448394412*20.2216606164248)))</f>
        <v>62.02339434499266</v>
      </c>
      <c r="BS54">
        <f>DEGREES(ACOS((25.9320704283363^2+27.3446088833002^2-3.69728397376507^2)/(2*25.9320704283363*27.3446088833002)))</f>
        <v>7.3567902783133228</v>
      </c>
      <c r="BU54">
        <v>12</v>
      </c>
      <c r="BV54">
        <v>4</v>
      </c>
      <c r="BW54">
        <v>6</v>
      </c>
      <c r="BX54">
        <v>9</v>
      </c>
      <c r="BY54">
        <v>14</v>
      </c>
      <c r="BZ54">
        <v>4</v>
      </c>
      <c r="CA54">
        <v>6</v>
      </c>
      <c r="CB54">
        <v>1</v>
      </c>
      <c r="CC54">
        <v>13</v>
      </c>
      <c r="CD54">
        <v>4</v>
      </c>
      <c r="CE54">
        <v>6</v>
      </c>
      <c r="CF54">
        <v>6</v>
      </c>
      <c r="CG54">
        <v>13</v>
      </c>
      <c r="CH54">
        <v>11</v>
      </c>
      <c r="CI54">
        <v>0</v>
      </c>
      <c r="CJ54">
        <v>6</v>
      </c>
      <c r="CL54">
        <v>10</v>
      </c>
      <c r="CM54">
        <v>2</v>
      </c>
      <c r="CN54">
        <v>3</v>
      </c>
      <c r="CO54">
        <v>5</v>
      </c>
      <c r="CP54">
        <v>10</v>
      </c>
      <c r="CQ54">
        <v>2</v>
      </c>
      <c r="CR54">
        <v>2</v>
      </c>
      <c r="CS54">
        <v>0</v>
      </c>
      <c r="CT54">
        <v>10</v>
      </c>
      <c r="CU54">
        <v>4</v>
      </c>
      <c r="CV54">
        <v>2</v>
      </c>
      <c r="CW54">
        <v>7</v>
      </c>
      <c r="CX54">
        <v>14</v>
      </c>
      <c r="CY54">
        <v>11</v>
      </c>
      <c r="CZ54">
        <v>1</v>
      </c>
      <c r="DA54">
        <v>7</v>
      </c>
      <c r="DC54">
        <f>((4/12)*100)</f>
        <v>33.333333333333329</v>
      </c>
      <c r="DD54">
        <f>((6/12)*100)</f>
        <v>50</v>
      </c>
      <c r="DE54">
        <f>((9/12)*100)</f>
        <v>75</v>
      </c>
      <c r="DF54">
        <f>((4/14)*100)</f>
        <v>28.571428571428569</v>
      </c>
      <c r="DG54">
        <f>((6/14)*100)</f>
        <v>42.857142857142854</v>
      </c>
      <c r="DH54">
        <f>((1/14)*100)</f>
        <v>7.1428571428571423</v>
      </c>
      <c r="DI54">
        <f>((4/13)*100)</f>
        <v>30.76923076923077</v>
      </c>
      <c r="DJ54">
        <f>((6/13)*100)</f>
        <v>46.153846153846153</v>
      </c>
      <c r="DK54">
        <f>((6/13)*100)</f>
        <v>46.153846153846153</v>
      </c>
      <c r="DL54">
        <f>((11/13)*100)</f>
        <v>84.615384615384613</v>
      </c>
      <c r="DM54">
        <f>((0/13)*100)</f>
        <v>0</v>
      </c>
      <c r="DN54">
        <f>((6/13)*100)</f>
        <v>46.153846153846153</v>
      </c>
      <c r="DP54">
        <f>((2/10)*100)</f>
        <v>20</v>
      </c>
      <c r="DQ54">
        <f>((3/10)*100)</f>
        <v>30</v>
      </c>
      <c r="DR54">
        <f>((5/10)*100)</f>
        <v>50</v>
      </c>
      <c r="DS54">
        <f>((2/10)*100)</f>
        <v>20</v>
      </c>
      <c r="DT54">
        <f>((2/10)*100)</f>
        <v>20</v>
      </c>
      <c r="DU54">
        <f>((0/10)*100)</f>
        <v>0</v>
      </c>
      <c r="DV54">
        <f>((4/10)*100)</f>
        <v>40</v>
      </c>
      <c r="DW54">
        <f>((2/10)*100)</f>
        <v>20</v>
      </c>
      <c r="DX54">
        <f>((7/10)*100)</f>
        <v>70</v>
      </c>
      <c r="DY54">
        <f>((11/14)*100)</f>
        <v>78.571428571428569</v>
      </c>
      <c r="DZ54">
        <f>((1/14)*100)</f>
        <v>7.1428571428571423</v>
      </c>
      <c r="EA54">
        <f>((7/14)*100)</f>
        <v>50</v>
      </c>
    </row>
    <row r="55" spans="1:131" x14ac:dyDescent="0.25">
      <c r="A55">
        <v>248.06013899999999</v>
      </c>
      <c r="B55">
        <v>5.0716140000000003</v>
      </c>
      <c r="C55">
        <v>256.92022700000001</v>
      </c>
      <c r="D55">
        <v>3.047358</v>
      </c>
      <c r="E55">
        <v>249.37117000000001</v>
      </c>
      <c r="F55">
        <v>5.5157999999999996</v>
      </c>
      <c r="G55">
        <v>254.63503600000001</v>
      </c>
      <c r="H55">
        <v>2.318082</v>
      </c>
      <c r="K55">
        <f>(15/200)</f>
        <v>7.4999999999999997E-2</v>
      </c>
      <c r="P55">
        <f>(13/200)</f>
        <v>6.5000000000000002E-2</v>
      </c>
      <c r="Q55">
        <f>(15/200)</f>
        <v>7.4999999999999997E-2</v>
      </c>
      <c r="R55">
        <f>(14/200)</f>
        <v>7.0000000000000007E-2</v>
      </c>
      <c r="U55">
        <f>0.075+0.065</f>
        <v>0.14000000000000001</v>
      </c>
      <c r="Z55">
        <f>SQRT((ABS($A$56-$A$55)^2+(ABS($B$56-$B$55)^2)))</f>
        <v>20.381821293951472</v>
      </c>
      <c r="AJ55">
        <f>1/0.14</f>
        <v>7.1428571428571423</v>
      </c>
      <c r="AO55">
        <f t="shared" si="18"/>
        <v>145.58443781393908</v>
      </c>
      <c r="AV55">
        <f>((0.075/0.14)*100)</f>
        <v>53.571428571428569</v>
      </c>
      <c r="BA55">
        <f>((0.065/0.14)*100)</f>
        <v>46.428571428571423</v>
      </c>
      <c r="BF55">
        <f>ABS($B$55-$D$55)</f>
        <v>2.0242560000000003</v>
      </c>
      <c r="BG55">
        <f>ABS($F$55-$H$55)</f>
        <v>3.1977179999999996</v>
      </c>
      <c r="BI55">
        <v>4.6326025</v>
      </c>
      <c r="BJ55">
        <v>5.2493185000000002</v>
      </c>
      <c r="BL55">
        <f>SQRT((ABS($A$55-$E$55)^2+(ABS($B$55-$F$55)^2)))</f>
        <v>1.3842338984279485</v>
      </c>
      <c r="BO55">
        <f>SQRT((ABS($A$55-$G$55)^2+(ABS($B$55-$H$55)^2)))</f>
        <v>7.1281981619223576</v>
      </c>
      <c r="BP55">
        <f>SQRT((ABS($C$55-$E$55)^2+(ABS($D$55-$F$55)^2)))</f>
        <v>7.9423842450874327</v>
      </c>
      <c r="BR55">
        <f>DEGREES(ACOS((11.7823280733499^2+36.7719897512199^2-25.2296938573923^2)/(2*11.7823280733499*36.7719897512199)))</f>
        <v>9.5680527925504464</v>
      </c>
      <c r="BS55">
        <f>DEGREES(ACOS((21.3099432559076^2+24.0933710838537^2-4.68980178382381^2)/(2*21.3099432559076*24.0933710838537)))</f>
        <v>9.5552997753773905</v>
      </c>
      <c r="BU55">
        <v>15</v>
      </c>
      <c r="BV55">
        <v>3</v>
      </c>
      <c r="BW55">
        <v>4</v>
      </c>
      <c r="BX55">
        <v>11</v>
      </c>
      <c r="CL55">
        <v>13</v>
      </c>
      <c r="CM55">
        <v>3</v>
      </c>
      <c r="CN55">
        <v>4</v>
      </c>
      <c r="CO55">
        <v>11</v>
      </c>
      <c r="CP55">
        <v>15</v>
      </c>
      <c r="CQ55">
        <v>3</v>
      </c>
      <c r="CR55">
        <v>8</v>
      </c>
      <c r="CS55">
        <v>2</v>
      </c>
      <c r="CT55">
        <v>14</v>
      </c>
      <c r="CU55">
        <v>3</v>
      </c>
      <c r="CV55">
        <v>8</v>
      </c>
      <c r="CW55">
        <v>7</v>
      </c>
      <c r="DC55">
        <f>((3/15)*100)</f>
        <v>20</v>
      </c>
      <c r="DD55">
        <f>((4/15)*100)</f>
        <v>26.666666666666668</v>
      </c>
      <c r="DE55">
        <f>((11/15)*100)</f>
        <v>73.333333333333329</v>
      </c>
      <c r="DP55">
        <f>((3/13)*100)</f>
        <v>23.076923076923077</v>
      </c>
      <c r="DQ55">
        <f>((4/13)*100)</f>
        <v>30.76923076923077</v>
      </c>
      <c r="DR55">
        <f>((11/13)*100)</f>
        <v>84.615384615384613</v>
      </c>
      <c r="DS55">
        <f>((3/15)*100)</f>
        <v>20</v>
      </c>
      <c r="DT55">
        <f>((8/15)*100)</f>
        <v>53.333333333333336</v>
      </c>
      <c r="DU55">
        <f>((2/15)*100)</f>
        <v>13.333333333333334</v>
      </c>
      <c r="DV55">
        <f>((3/14)*100)</f>
        <v>21.428571428571427</v>
      </c>
      <c r="DW55">
        <f>((8/14)*100)</f>
        <v>57.142857142857139</v>
      </c>
      <c r="DX55">
        <f>((7/14)*100)</f>
        <v>50</v>
      </c>
    </row>
    <row r="56" spans="1:131" x14ac:dyDescent="0.25">
      <c r="A56">
        <v>268.44116600000001</v>
      </c>
      <c r="B56">
        <v>5.2515520000000002</v>
      </c>
      <c r="BR56">
        <f>DEGREES(ACOS((4.07195595706854^2+26.6320761513718^2-25.9320704283363^2)/(2*4.07195595706854*26.6320761513718)))</f>
        <v>75.753265836841109</v>
      </c>
      <c r="BS56">
        <f>DEGREES(ACOS((22.4920066019834^2+24.5595515973162^2-4.16291560034371^2)/(2*22.4920066019834*24.5595515973162)))</f>
        <v>8.8169303737725482</v>
      </c>
    </row>
    <row r="57" spans="1:131" x14ac:dyDescent="0.25">
      <c r="A57" t="s">
        <v>22</v>
      </c>
      <c r="B57" t="s">
        <v>22</v>
      </c>
      <c r="C57" t="s">
        <v>22</v>
      </c>
      <c r="D57" t="s">
        <v>22</v>
      </c>
      <c r="E57" t="s">
        <v>22</v>
      </c>
      <c r="F57" t="s">
        <v>22</v>
      </c>
      <c r="G57" t="s">
        <v>22</v>
      </c>
      <c r="H57" t="s">
        <v>22</v>
      </c>
      <c r="BR57">
        <f>DEGREES(ACOS((3.69728397376507^2+22.6451497309075^2-21.3099432559076^2)/(2*3.69728397376507*22.6451497309075)))</f>
        <v>64.397799279696926</v>
      </c>
    </row>
    <row r="58" spans="1:131" x14ac:dyDescent="0.25">
      <c r="A58">
        <v>221.80011999999999</v>
      </c>
      <c r="B58">
        <v>7.4649020000000004</v>
      </c>
      <c r="C58">
        <v>233.14528100000001</v>
      </c>
      <c r="D58">
        <v>7.8541439999999998</v>
      </c>
      <c r="E58">
        <v>241.339775</v>
      </c>
      <c r="F58">
        <v>5.0809290000000003</v>
      </c>
      <c r="G58">
        <v>237.16332</v>
      </c>
      <c r="H58">
        <v>8.6615199999999994</v>
      </c>
      <c r="K58">
        <f>(15/200)</f>
        <v>7.4999999999999997E-2</v>
      </c>
      <c r="L58">
        <f>(12/200)</f>
        <v>0.06</v>
      </c>
      <c r="M58">
        <f>(13/200)</f>
        <v>6.5000000000000002E-2</v>
      </c>
      <c r="N58">
        <f>(12/200)</f>
        <v>0.06</v>
      </c>
      <c r="P58">
        <f>(11/200)</f>
        <v>5.5E-2</v>
      </c>
      <c r="Q58">
        <f>(12/200)</f>
        <v>0.06</v>
      </c>
      <c r="R58">
        <f>(12/200)</f>
        <v>0.06</v>
      </c>
      <c r="S58">
        <f>(11/200)</f>
        <v>5.5E-2</v>
      </c>
      <c r="U58">
        <f>0.075+0.055</f>
        <v>0.13</v>
      </c>
      <c r="V58">
        <f>0.06+0.06</f>
        <v>0.12</v>
      </c>
      <c r="W58">
        <f>0.065+0.06</f>
        <v>0.125</v>
      </c>
      <c r="X58">
        <f>0.06+0.055</f>
        <v>0.11499999999999999</v>
      </c>
      <c r="Z58">
        <f>SQRT((ABS($A$59-$A$58)^2+(ABS($B$59-$B$58)^2)))</f>
        <v>24.249290260906363</v>
      </c>
      <c r="AA58">
        <f>SQRT((ABS($C$59-$C$58)^2+(ABS($D$59-$D$58)^2)))</f>
        <v>18.603580621462246</v>
      </c>
      <c r="AB58">
        <f>SQRT((ABS($E$59-$E$58)^2+(ABS($F$59-$F$58)^2)))</f>
        <v>22.210060917482817</v>
      </c>
      <c r="AC58">
        <f>SQRT((ABS($G$59-$G$58)^2+(ABS($H$59-$H$58)^2)))</f>
        <v>19.742922138035855</v>
      </c>
      <c r="AJ58">
        <f>1/0.13</f>
        <v>7.6923076923076916</v>
      </c>
      <c r="AK58">
        <f>1/0.12</f>
        <v>8.3333333333333339</v>
      </c>
      <c r="AL58">
        <f>1/0.125</f>
        <v>8</v>
      </c>
      <c r="AM58">
        <f>1/0.115</f>
        <v>8.695652173913043</v>
      </c>
      <c r="AO58">
        <f t="shared" ref="AO58:AO65" si="22">$Z58/$U58</f>
        <v>186.53300200697203</v>
      </c>
      <c r="AP58">
        <f t="shared" ref="AP58:AP65" si="23">$AA58/$V58</f>
        <v>155.02983851218539</v>
      </c>
      <c r="AQ58">
        <f t="shared" ref="AQ58:AQ65" si="24">$AB58/$W58</f>
        <v>177.68048733986254</v>
      </c>
      <c r="AR58">
        <f t="shared" ref="AR58:AR65" si="25">$AC58/$X58</f>
        <v>171.67758380900744</v>
      </c>
      <c r="AV58">
        <f>((0.075/0.13)*100)</f>
        <v>57.692307692307686</v>
      </c>
      <c r="AW58">
        <f>((0.06/0.12)*100)</f>
        <v>50</v>
      </c>
      <c r="AX58">
        <f>((0.065/0.125)*100)</f>
        <v>52</v>
      </c>
      <c r="AY58">
        <f>((0.06/0.115)*100)</f>
        <v>52.173913043478258</v>
      </c>
      <c r="BA58">
        <f>((0.055/0.13)*100)</f>
        <v>42.307692307692307</v>
      </c>
      <c r="BB58">
        <f>((0.06/0.12)*100)</f>
        <v>50</v>
      </c>
      <c r="BC58">
        <f>((0.06/0.125)*100)</f>
        <v>48</v>
      </c>
      <c r="BD58">
        <f>((0.055/0.115)*100)</f>
        <v>47.826086956521735</v>
      </c>
      <c r="BF58">
        <f>ABS($B$58-$D$58)</f>
        <v>0.38924199999999942</v>
      </c>
      <c r="BG58">
        <f>ABS($F$58-$H$58)</f>
        <v>3.5805909999999992</v>
      </c>
      <c r="BL58">
        <f>SQRT((ABS($A$58-$E$59)^2+(ABS($B$58-$F$59)^2)))</f>
        <v>2.7990071986232943</v>
      </c>
      <c r="BM58">
        <f>SQRT((ABS($C$58-$G$58)^2+(ABS($D$58-$H$58)^2)))</f>
        <v>4.098352523990207</v>
      </c>
      <c r="BO58">
        <f>SQRT((ABS($A$58-$G$59)^2+(ABS($B$58-$H$59)^2)))</f>
        <v>4.9806529705903024</v>
      </c>
      <c r="BP58">
        <f>SQRT((ABS($C$58-$E$58)^2+(ABS($D$58-$F$58)^2)))</f>
        <v>8.6510377037821797</v>
      </c>
      <c r="BR58">
        <f>DEGREES(ACOS((4.68980178382381^2+25.2288191913539^2-22.4920066019834^2)/(2*4.68980178382381*25.2288191913539)))</f>
        <v>49.844852543372362</v>
      </c>
      <c r="BU58">
        <v>15</v>
      </c>
      <c r="BV58">
        <v>8</v>
      </c>
      <c r="BW58">
        <v>5</v>
      </c>
      <c r="BX58">
        <v>6</v>
      </c>
      <c r="BY58">
        <v>12</v>
      </c>
      <c r="BZ58">
        <v>3</v>
      </c>
      <c r="CA58">
        <v>8</v>
      </c>
      <c r="CB58">
        <v>4</v>
      </c>
      <c r="CC58">
        <v>13</v>
      </c>
      <c r="CD58">
        <v>3</v>
      </c>
      <c r="CE58">
        <v>8</v>
      </c>
      <c r="CF58">
        <v>9</v>
      </c>
      <c r="CG58">
        <v>12</v>
      </c>
      <c r="CH58">
        <v>6</v>
      </c>
      <c r="CI58">
        <v>4</v>
      </c>
      <c r="CJ58">
        <v>9</v>
      </c>
      <c r="CL58">
        <v>11</v>
      </c>
      <c r="CM58">
        <v>2</v>
      </c>
      <c r="CN58">
        <v>1</v>
      </c>
      <c r="CO58">
        <v>5</v>
      </c>
      <c r="CP58">
        <v>12</v>
      </c>
      <c r="CQ58">
        <v>0</v>
      </c>
      <c r="CR58">
        <v>8</v>
      </c>
      <c r="CS58">
        <v>3</v>
      </c>
      <c r="CT58">
        <v>12</v>
      </c>
      <c r="CU58">
        <v>1</v>
      </c>
      <c r="CV58">
        <v>8</v>
      </c>
      <c r="CW58">
        <v>7</v>
      </c>
      <c r="CX58">
        <v>11</v>
      </c>
      <c r="CY58">
        <v>5</v>
      </c>
      <c r="CZ58">
        <v>3</v>
      </c>
      <c r="DA58">
        <v>7</v>
      </c>
      <c r="DC58">
        <f>((8/15)*100)</f>
        <v>53.333333333333336</v>
      </c>
      <c r="DD58">
        <f>((5/15)*100)</f>
        <v>33.333333333333329</v>
      </c>
      <c r="DE58">
        <f>((6/15)*100)</f>
        <v>40</v>
      </c>
      <c r="DF58">
        <f>((3/12)*100)</f>
        <v>25</v>
      </c>
      <c r="DG58">
        <f>((8/12)*100)</f>
        <v>66.666666666666657</v>
      </c>
      <c r="DH58">
        <f>((4/12)*100)</f>
        <v>33.333333333333329</v>
      </c>
      <c r="DI58">
        <f>((3/13)*100)</f>
        <v>23.076923076923077</v>
      </c>
      <c r="DJ58">
        <f>((8/13)*100)</f>
        <v>61.53846153846154</v>
      </c>
      <c r="DK58">
        <f>((9/13)*100)</f>
        <v>69.230769230769226</v>
      </c>
      <c r="DL58">
        <f>((6/12)*100)</f>
        <v>50</v>
      </c>
      <c r="DM58">
        <f>((4/12)*100)</f>
        <v>33.333333333333329</v>
      </c>
      <c r="DN58">
        <f>((9/12)*100)</f>
        <v>75</v>
      </c>
      <c r="DP58">
        <f>((2/11)*100)</f>
        <v>18.181818181818183</v>
      </c>
      <c r="DQ58">
        <f>((1/11)*100)</f>
        <v>9.0909090909090917</v>
      </c>
      <c r="DR58">
        <f>((5/11)*100)</f>
        <v>45.454545454545453</v>
      </c>
      <c r="DS58">
        <f>((0/12)*100)</f>
        <v>0</v>
      </c>
      <c r="DT58">
        <f>((8/12)*100)</f>
        <v>66.666666666666657</v>
      </c>
      <c r="DU58">
        <f>((3/12)*100)</f>
        <v>25</v>
      </c>
      <c r="DV58">
        <f>((1/12)*100)</f>
        <v>8.3333333333333321</v>
      </c>
      <c r="DW58">
        <f>((8/12)*100)</f>
        <v>66.666666666666657</v>
      </c>
      <c r="DX58">
        <f>((7/12)*100)</f>
        <v>58.333333333333336</v>
      </c>
      <c r="DY58">
        <f>((5/11)*100)</f>
        <v>45.454545454545453</v>
      </c>
      <c r="DZ58">
        <f>((3/11)*100)</f>
        <v>27.27272727272727</v>
      </c>
      <c r="EA58">
        <f>((7/11)*100)</f>
        <v>63.636363636363633</v>
      </c>
    </row>
    <row r="59" spans="1:131" x14ac:dyDescent="0.25">
      <c r="A59">
        <v>197.56468000000001</v>
      </c>
      <c r="B59">
        <v>8.2843689999999999</v>
      </c>
      <c r="C59">
        <v>214.63789199999999</v>
      </c>
      <c r="D59">
        <v>9.7435259999999992</v>
      </c>
      <c r="E59">
        <v>219.17473899999999</v>
      </c>
      <c r="F59">
        <v>6.4944300000000004</v>
      </c>
      <c r="G59">
        <v>217.45978099999999</v>
      </c>
      <c r="H59">
        <v>9.9079250000000005</v>
      </c>
      <c r="K59">
        <f>(10/200)</f>
        <v>0.05</v>
      </c>
      <c r="L59">
        <f>(14/200)</f>
        <v>7.0000000000000007E-2</v>
      </c>
      <c r="M59">
        <f>(13/200)</f>
        <v>6.5000000000000002E-2</v>
      </c>
      <c r="N59">
        <f>(14/200)</f>
        <v>7.0000000000000007E-2</v>
      </c>
      <c r="P59">
        <f>(9/200)</f>
        <v>4.4999999999999998E-2</v>
      </c>
      <c r="Q59">
        <f>(9/200)</f>
        <v>4.4999999999999998E-2</v>
      </c>
      <c r="R59">
        <f>(10/200)</f>
        <v>0.05</v>
      </c>
      <c r="S59">
        <f>(9/200)</f>
        <v>4.4999999999999998E-2</v>
      </c>
      <c r="U59">
        <f>0.05+0.045</f>
        <v>9.5000000000000001E-2</v>
      </c>
      <c r="V59">
        <f>0.07+0.045</f>
        <v>0.115</v>
      </c>
      <c r="W59">
        <f>0.065+0.05</f>
        <v>0.115</v>
      </c>
      <c r="X59">
        <f>0.07+0.045</f>
        <v>0.115</v>
      </c>
      <c r="Z59">
        <f>SQRT((ABS($A$60-$A$59)^2+(ABS($B$60-$B$59)^2)))</f>
        <v>22.043723707992779</v>
      </c>
      <c r="AA59">
        <f>SQRT((ABS($C$60-$C$59)^2+(ABS($D$60-$D$59)^2)))</f>
        <v>22.992418577425465</v>
      </c>
      <c r="AB59">
        <f>SQRT((ABS($E$60-$E$59)^2+(ABS($F$60-$F$59)^2)))</f>
        <v>25.062881333512887</v>
      </c>
      <c r="AC59">
        <f>SQRT((ABS($G$60-$G$59)^2+(ABS($H$60-$H$59)^2)))</f>
        <v>26.660309223575194</v>
      </c>
      <c r="AJ59">
        <f>1/0.095</f>
        <v>10.526315789473685</v>
      </c>
      <c r="AK59">
        <f>1/0.115</f>
        <v>8.695652173913043</v>
      </c>
      <c r="AL59">
        <f>1/0.115</f>
        <v>8.695652173913043</v>
      </c>
      <c r="AM59">
        <f>1/0.115</f>
        <v>8.695652173913043</v>
      </c>
      <c r="AO59">
        <f t="shared" si="22"/>
        <v>232.03919692623978</v>
      </c>
      <c r="AP59">
        <f t="shared" si="23"/>
        <v>199.93407458630838</v>
      </c>
      <c r="AQ59">
        <f t="shared" si="24"/>
        <v>217.93809855228596</v>
      </c>
      <c r="AR59">
        <f t="shared" si="25"/>
        <v>231.8287758571756</v>
      </c>
      <c r="AV59">
        <f>((0.05/0.095)*100)</f>
        <v>52.631578947368418</v>
      </c>
      <c r="AW59">
        <f>((0.07/0.115)*100)</f>
        <v>60.869565217391312</v>
      </c>
      <c r="AX59">
        <f>((0.065/0.115)*100)</f>
        <v>56.521739130434781</v>
      </c>
      <c r="AY59">
        <f>((0.07/0.115)*100)</f>
        <v>60.869565217391312</v>
      </c>
      <c r="BA59">
        <f>((0.045/0.095)*100)</f>
        <v>47.368421052631575</v>
      </c>
      <c r="BB59">
        <f>((0.045/0.115)*100)</f>
        <v>39.130434782608688</v>
      </c>
      <c r="BC59">
        <f>((0.05/0.115)*100)</f>
        <v>43.478260869565219</v>
      </c>
      <c r="BD59">
        <f>((0.045/0.115)*100)</f>
        <v>39.130434782608688</v>
      </c>
      <c r="BF59">
        <f>ABS($B$59-$D$59)</f>
        <v>1.4591569999999994</v>
      </c>
      <c r="BG59">
        <f>ABS($F$59-$H$59)</f>
        <v>3.4134950000000002</v>
      </c>
      <c r="BL59">
        <f>SQRT((ABS($A$59-$E$60)^2+(ABS($B$59-$F$60)^2)))</f>
        <v>3.5712981992487163</v>
      </c>
      <c r="BM59">
        <f>SQRT((ABS($C$59-$G$59)^2+(ABS($D$59-$H$59)^2)))</f>
        <v>2.8266737624851568</v>
      </c>
      <c r="BO59">
        <f>SQRT((ABS($A$59-$G$60)^2+(ABS($B$59-$H$60)^2)))</f>
        <v>7.3105084711832564</v>
      </c>
      <c r="BP59">
        <f>SQRT((ABS($C$59-$E$59)^2+(ABS($D$59-$F$59)^2)))</f>
        <v>5.5802872254593616</v>
      </c>
      <c r="BS59">
        <f>DEGREES(ACOS((6.95610262243054^2+24.0184851267436^2-17.9508802128147^2)/(2*6.95610262243054*24.0184851267436)))</f>
        <v>24.919521434424119</v>
      </c>
      <c r="BU59">
        <v>10</v>
      </c>
      <c r="BV59">
        <v>6</v>
      </c>
      <c r="BW59">
        <v>2</v>
      </c>
      <c r="BX59">
        <v>5</v>
      </c>
      <c r="BY59">
        <v>14</v>
      </c>
      <c r="BZ59">
        <v>8</v>
      </c>
      <c r="CA59">
        <v>8</v>
      </c>
      <c r="CB59">
        <v>6</v>
      </c>
      <c r="CC59">
        <v>13</v>
      </c>
      <c r="CD59">
        <v>4</v>
      </c>
      <c r="CE59">
        <v>8</v>
      </c>
      <c r="CF59">
        <v>11</v>
      </c>
      <c r="CG59">
        <v>14</v>
      </c>
      <c r="CH59">
        <v>5</v>
      </c>
      <c r="CI59">
        <v>7</v>
      </c>
      <c r="CJ59">
        <v>11</v>
      </c>
      <c r="CL59">
        <v>9</v>
      </c>
      <c r="CM59">
        <v>3</v>
      </c>
      <c r="CN59">
        <v>0</v>
      </c>
      <c r="CO59">
        <v>0</v>
      </c>
      <c r="CP59">
        <v>9</v>
      </c>
      <c r="CQ59">
        <v>2</v>
      </c>
      <c r="CR59">
        <v>4</v>
      </c>
      <c r="CS59">
        <v>1</v>
      </c>
      <c r="CT59">
        <v>10</v>
      </c>
      <c r="CU59">
        <v>0</v>
      </c>
      <c r="CV59">
        <v>4</v>
      </c>
      <c r="CW59">
        <v>7</v>
      </c>
      <c r="CX59">
        <v>9</v>
      </c>
      <c r="CY59">
        <v>0</v>
      </c>
      <c r="CZ59">
        <v>1</v>
      </c>
      <c r="DA59">
        <v>7</v>
      </c>
      <c r="DC59">
        <f>((6/10)*100)</f>
        <v>60</v>
      </c>
      <c r="DD59">
        <f>((2/10)*100)</f>
        <v>20</v>
      </c>
      <c r="DE59">
        <f>((5/10)*100)</f>
        <v>50</v>
      </c>
      <c r="DF59">
        <f>((8/14)*100)</f>
        <v>57.142857142857139</v>
      </c>
      <c r="DG59">
        <f>((8/14)*100)</f>
        <v>57.142857142857139</v>
      </c>
      <c r="DH59">
        <f>((6/14)*100)</f>
        <v>42.857142857142854</v>
      </c>
      <c r="DI59">
        <f>((4/13)*100)</f>
        <v>30.76923076923077</v>
      </c>
      <c r="DJ59">
        <f>((8/13)*100)</f>
        <v>61.53846153846154</v>
      </c>
      <c r="DK59">
        <f>((11/13)*100)</f>
        <v>84.615384615384613</v>
      </c>
      <c r="DL59">
        <f>((5/14)*100)</f>
        <v>35.714285714285715</v>
      </c>
      <c r="DM59">
        <f>((7/14)*100)</f>
        <v>50</v>
      </c>
      <c r="DN59">
        <f>((11/14)*100)</f>
        <v>78.571428571428569</v>
      </c>
      <c r="DP59">
        <f>((3/9)*100)</f>
        <v>33.333333333333329</v>
      </c>
      <c r="DQ59">
        <f>((0/9)*100)</f>
        <v>0</v>
      </c>
      <c r="DR59">
        <f>((0/9)*100)</f>
        <v>0</v>
      </c>
      <c r="DS59">
        <f>((2/9)*100)</f>
        <v>22.222222222222221</v>
      </c>
      <c r="DT59">
        <f>((4/9)*100)</f>
        <v>44.444444444444443</v>
      </c>
      <c r="DU59">
        <f>((1/9)*100)</f>
        <v>11.111111111111111</v>
      </c>
      <c r="DV59">
        <f>((0/10)*100)</f>
        <v>0</v>
      </c>
      <c r="DW59">
        <f>((4/10)*100)</f>
        <v>40</v>
      </c>
      <c r="DX59">
        <f>((7/10)*100)</f>
        <v>70</v>
      </c>
      <c r="DY59">
        <f>((0/9)*100)</f>
        <v>0</v>
      </c>
      <c r="DZ59">
        <f>((1/9)*100)</f>
        <v>11.111111111111111</v>
      </c>
      <c r="EA59">
        <f>((7/9)*100)</f>
        <v>77.777777777777786</v>
      </c>
    </row>
    <row r="60" spans="1:131" x14ac:dyDescent="0.25">
      <c r="A60">
        <v>175.57331099999999</v>
      </c>
      <c r="B60">
        <v>6.766</v>
      </c>
      <c r="C60">
        <v>191.647368</v>
      </c>
      <c r="D60">
        <v>10.038684</v>
      </c>
      <c r="E60">
        <v>194.12552099999999</v>
      </c>
      <c r="F60">
        <v>7.3218949999999996</v>
      </c>
      <c r="G60">
        <v>190.827101</v>
      </c>
      <c r="H60">
        <v>11.121368</v>
      </c>
      <c r="K60">
        <f>(14/200)</f>
        <v>7.0000000000000007E-2</v>
      </c>
      <c r="L60">
        <f>(12/200)</f>
        <v>0.06</v>
      </c>
      <c r="M60">
        <f>(13/200)</f>
        <v>6.5000000000000002E-2</v>
      </c>
      <c r="N60">
        <f>(12/200)</f>
        <v>0.06</v>
      </c>
      <c r="P60">
        <f>(9/200)</f>
        <v>4.4999999999999998E-2</v>
      </c>
      <c r="Q60">
        <f>(7/200)</f>
        <v>3.5000000000000003E-2</v>
      </c>
      <c r="R60">
        <f>(10/200)</f>
        <v>0.05</v>
      </c>
      <c r="S60">
        <f>(9/200)</f>
        <v>4.4999999999999998E-2</v>
      </c>
      <c r="U60">
        <f>0.07+0.045</f>
        <v>0.115</v>
      </c>
      <c r="V60">
        <f>0.06+0.035</f>
        <v>9.5000000000000001E-2</v>
      </c>
      <c r="W60">
        <f>0.065+0.05</f>
        <v>0.115</v>
      </c>
      <c r="X60">
        <f>0.06+0.045</f>
        <v>0.105</v>
      </c>
      <c r="Z60">
        <f>SQRT((ABS($A$61-$A$60)^2+(ABS($B$61-$B$60)^2)))</f>
        <v>21.605029479166866</v>
      </c>
      <c r="AA60">
        <f>SQRT((ABS($C$61-$C$60)^2+(ABS($D$61-$D$60)^2)))</f>
        <v>22.517459397682707</v>
      </c>
      <c r="AB60">
        <f>SQRT((ABS($E$61-$E$60)^2+(ABS($F$61-$F$60)^2)))</f>
        <v>24.505007819686998</v>
      </c>
      <c r="AC60">
        <f>SQRT((ABS($G$61-$G$60)^2+(ABS($H$61-$H$60)^2)))</f>
        <v>23.194795775604526</v>
      </c>
      <c r="AJ60">
        <f>1/0.115</f>
        <v>8.695652173913043</v>
      </c>
      <c r="AK60">
        <f>1/0.095</f>
        <v>10.526315789473685</v>
      </c>
      <c r="AL60">
        <f>1/0.115</f>
        <v>8.695652173913043</v>
      </c>
      <c r="AM60">
        <f>1/0.105</f>
        <v>9.5238095238095237</v>
      </c>
      <c r="AO60">
        <f t="shared" si="22"/>
        <v>187.86982155797273</v>
      </c>
      <c r="AP60">
        <f t="shared" si="23"/>
        <v>237.02588839666006</v>
      </c>
      <c r="AQ60">
        <f t="shared" si="24"/>
        <v>213.08702451901738</v>
      </c>
      <c r="AR60">
        <f t="shared" si="25"/>
        <v>220.90281691051931</v>
      </c>
      <c r="AV60">
        <f>((0.07/0.115)*100)</f>
        <v>60.869565217391312</v>
      </c>
      <c r="AW60">
        <f>((0.06/0.095)*100)</f>
        <v>63.157894736842103</v>
      </c>
      <c r="AX60">
        <f>((0.065/0.115)*100)</f>
        <v>56.521739130434781</v>
      </c>
      <c r="AY60">
        <f>((0.06/0.105)*100)</f>
        <v>57.142857142857139</v>
      </c>
      <c r="BA60">
        <f>((0.045/0.115)*100)</f>
        <v>39.130434782608688</v>
      </c>
      <c r="BB60">
        <f>((0.035/0.095)*100)</f>
        <v>36.842105263157897</v>
      </c>
      <c r="BC60">
        <f>((0.05/0.115)*100)</f>
        <v>43.478260869565219</v>
      </c>
      <c r="BD60">
        <f>((0.045/0.105)*100)</f>
        <v>42.857142857142854</v>
      </c>
      <c r="BF60">
        <f>ABS($B$60-$D$60)</f>
        <v>3.2726839999999999</v>
      </c>
      <c r="BG60">
        <f>ABS($F$60-$H$60)</f>
        <v>3.7994730000000008</v>
      </c>
      <c r="BL60">
        <f>SQRT((ABS($A$60-$E$61)^2+(ABS($B$60-$F$61)^2)))</f>
        <v>5.9550449019260947</v>
      </c>
      <c r="BM60">
        <f>SQRT((ABS($C$60-$G$60)^2+(ABS($D$60-$H$60)^2)))</f>
        <v>1.3583234501196697</v>
      </c>
      <c r="BO60">
        <f>SQRT((ABS($A$60-$G$61)^2+(ABS($B$60-$H$61)^2)))</f>
        <v>8.4720228525330175</v>
      </c>
      <c r="BP60">
        <f>SQRT((ABS($C$60-$E$60)^2+(ABS($D$60-$F$60)^2)))</f>
        <v>3.6772523386259421</v>
      </c>
      <c r="BS60">
        <f>DEGREES(ACOS((3.20457043882047^2+26.2943081879702^2-26.0471268499136^2)/(2*3.20457043882047*26.2943081879702)))</f>
        <v>82.084758599556409</v>
      </c>
      <c r="BU60">
        <v>14</v>
      </c>
      <c r="BV60">
        <v>8</v>
      </c>
      <c r="BW60">
        <v>6</v>
      </c>
      <c r="BX60">
        <v>7</v>
      </c>
      <c r="BY60">
        <v>12</v>
      </c>
      <c r="BZ60">
        <v>6</v>
      </c>
      <c r="CA60">
        <v>4</v>
      </c>
      <c r="CB60">
        <v>3</v>
      </c>
      <c r="CC60">
        <v>13</v>
      </c>
      <c r="CD60">
        <v>6</v>
      </c>
      <c r="CE60">
        <v>4</v>
      </c>
      <c r="CF60">
        <v>11</v>
      </c>
      <c r="CG60">
        <v>12</v>
      </c>
      <c r="CH60">
        <v>7</v>
      </c>
      <c r="CI60">
        <v>3</v>
      </c>
      <c r="CJ60">
        <v>11</v>
      </c>
      <c r="CL60">
        <v>9</v>
      </c>
      <c r="CM60">
        <v>3</v>
      </c>
      <c r="CN60">
        <v>2</v>
      </c>
      <c r="CO60">
        <v>4</v>
      </c>
      <c r="CP60">
        <v>7</v>
      </c>
      <c r="CQ60">
        <v>3</v>
      </c>
      <c r="CR60">
        <v>2</v>
      </c>
      <c r="CS60">
        <v>0</v>
      </c>
      <c r="CT60">
        <v>10</v>
      </c>
      <c r="CU60">
        <v>2</v>
      </c>
      <c r="CV60">
        <v>2</v>
      </c>
      <c r="CW60">
        <v>7</v>
      </c>
      <c r="CX60">
        <v>9</v>
      </c>
      <c r="CY60">
        <v>4</v>
      </c>
      <c r="CZ60">
        <v>0</v>
      </c>
      <c r="DA60">
        <v>7</v>
      </c>
      <c r="DC60">
        <f>((8/14)*100)</f>
        <v>57.142857142857139</v>
      </c>
      <c r="DD60">
        <f>((6/14)*100)</f>
        <v>42.857142857142854</v>
      </c>
      <c r="DE60">
        <f>((7/14)*100)</f>
        <v>50</v>
      </c>
      <c r="DF60">
        <f>((6/12)*100)</f>
        <v>50</v>
      </c>
      <c r="DG60">
        <f>((4/12)*100)</f>
        <v>33.333333333333329</v>
      </c>
      <c r="DH60">
        <f>((3/12)*100)</f>
        <v>25</v>
      </c>
      <c r="DI60">
        <f>((6/13)*100)</f>
        <v>46.153846153846153</v>
      </c>
      <c r="DJ60">
        <f>((4/13)*100)</f>
        <v>30.76923076923077</v>
      </c>
      <c r="DK60">
        <f>((11/13)*100)</f>
        <v>84.615384615384613</v>
      </c>
      <c r="DL60">
        <f>((7/12)*100)</f>
        <v>58.333333333333336</v>
      </c>
      <c r="DM60">
        <f>((3/12)*100)</f>
        <v>25</v>
      </c>
      <c r="DN60">
        <f>((11/12)*100)</f>
        <v>91.666666666666657</v>
      </c>
      <c r="DP60">
        <f>((3/9)*100)</f>
        <v>33.333333333333329</v>
      </c>
      <c r="DQ60">
        <f>((2/9)*100)</f>
        <v>22.222222222222221</v>
      </c>
      <c r="DR60">
        <f>((4/9)*100)</f>
        <v>44.444444444444443</v>
      </c>
      <c r="DS60">
        <f>((3/7)*100)</f>
        <v>42.857142857142854</v>
      </c>
      <c r="DT60">
        <f>((2/7)*100)</f>
        <v>28.571428571428569</v>
      </c>
      <c r="DU60">
        <f>((0/7)*100)</f>
        <v>0</v>
      </c>
      <c r="DV60">
        <f>((2/10)*100)</f>
        <v>20</v>
      </c>
      <c r="DW60">
        <f>((2/10)*100)</f>
        <v>20</v>
      </c>
      <c r="DX60">
        <f>((7/10)*100)</f>
        <v>70</v>
      </c>
      <c r="DY60">
        <f>((4/9)*100)</f>
        <v>44.444444444444443</v>
      </c>
      <c r="DZ60">
        <f>((0/9)*100)</f>
        <v>0</v>
      </c>
      <c r="EA60">
        <f>((7/9)*100)</f>
        <v>77.777777777777786</v>
      </c>
    </row>
    <row r="61" spans="1:131" x14ac:dyDescent="0.25">
      <c r="A61">
        <v>153.96904899999998</v>
      </c>
      <c r="B61">
        <v>6.5838950000000001</v>
      </c>
      <c r="C61">
        <v>169.18457599999999</v>
      </c>
      <c r="D61">
        <v>8.4705790000000007</v>
      </c>
      <c r="E61">
        <v>169.64710099999999</v>
      </c>
      <c r="F61">
        <v>6.1806840000000003</v>
      </c>
      <c r="G61">
        <v>167.66910200000001</v>
      </c>
      <c r="H61">
        <v>9.8153690000000005</v>
      </c>
      <c r="K61">
        <f>(15/200)</f>
        <v>7.4999999999999997E-2</v>
      </c>
      <c r="L61">
        <f>(14/200)</f>
        <v>7.0000000000000007E-2</v>
      </c>
      <c r="M61">
        <f>(13/200)</f>
        <v>6.5000000000000002E-2</v>
      </c>
      <c r="N61">
        <f>(13/200)</f>
        <v>6.5000000000000002E-2</v>
      </c>
      <c r="P61">
        <f>(7/200)</f>
        <v>3.5000000000000003E-2</v>
      </c>
      <c r="Q61">
        <f>(9/200)</f>
        <v>4.4999999999999998E-2</v>
      </c>
      <c r="R61">
        <f>(8/200)</f>
        <v>0.04</v>
      </c>
      <c r="S61">
        <f>(9/200)</f>
        <v>4.4999999999999998E-2</v>
      </c>
      <c r="U61">
        <f>0.075+0.035</f>
        <v>0.11</v>
      </c>
      <c r="V61">
        <f>0.07+0.045</f>
        <v>0.115</v>
      </c>
      <c r="W61">
        <f>0.065+0.04</f>
        <v>0.10500000000000001</v>
      </c>
      <c r="X61">
        <f>0.065+0.045</f>
        <v>0.11</v>
      </c>
      <c r="Z61">
        <f>SQRT((ABS($A$62-$A$61)^2+(ABS($B$62-$B$61)^2)))</f>
        <v>35.324351552953864</v>
      </c>
      <c r="AA61">
        <f>SQRT((ABS($C$62-$C$61)^2+(ABS($D$62-$D$61)^2)))</f>
        <v>20.16192121383931</v>
      </c>
      <c r="AB61">
        <f>SQRT((ABS($E$62-$E$61)^2+(ABS($F$62-$F$61)^2)))</f>
        <v>20.221660616424757</v>
      </c>
      <c r="AC61">
        <f>SQRT((ABS($G$62-$G$61)^2+(ABS($H$62-$H$61)^2)))</f>
        <v>29.9569234188438</v>
      </c>
      <c r="AJ61">
        <f>1/0.11</f>
        <v>9.0909090909090917</v>
      </c>
      <c r="AK61">
        <f>1/0.115</f>
        <v>8.695652173913043</v>
      </c>
      <c r="AL61">
        <f>1/0.105</f>
        <v>9.5238095238095237</v>
      </c>
      <c r="AM61">
        <f>1/0.11</f>
        <v>9.0909090909090917</v>
      </c>
      <c r="AO61">
        <f t="shared" si="22"/>
        <v>321.13046866321696</v>
      </c>
      <c r="AP61">
        <f t="shared" si="23"/>
        <v>175.32105403338531</v>
      </c>
      <c r="AQ61">
        <f t="shared" si="24"/>
        <v>192.58724396595005</v>
      </c>
      <c r="AR61">
        <f t="shared" si="25"/>
        <v>272.33566744403453</v>
      </c>
      <c r="AV61">
        <f>((0.075/0.11)*100)</f>
        <v>68.181818181818173</v>
      </c>
      <c r="AW61">
        <f>((0.07/0.115)*100)</f>
        <v>60.869565217391312</v>
      </c>
      <c r="AX61">
        <f>((0.065/0.105)*100)</f>
        <v>61.904761904761905</v>
      </c>
      <c r="AY61">
        <f>((0.065/0.11)*100)</f>
        <v>59.090909090909093</v>
      </c>
      <c r="BA61">
        <f>((0.035/0.11)*100)</f>
        <v>31.818181818181824</v>
      </c>
      <c r="BB61">
        <f>((0.045/0.115)*100)</f>
        <v>39.130434782608688</v>
      </c>
      <c r="BC61">
        <f>((0.04/0.105)*100)</f>
        <v>38.095238095238102</v>
      </c>
      <c r="BD61">
        <f>((0.045/0.11)*100)</f>
        <v>40.909090909090907</v>
      </c>
      <c r="BF61">
        <f>ABS($B$61-$D$61)</f>
        <v>1.8866840000000007</v>
      </c>
      <c r="BG61">
        <f>ABS($F$61-$H$61)</f>
        <v>3.6346850000000002</v>
      </c>
      <c r="BL61">
        <f>SQRT((ABS($A$61-$E$62)^2+(ABS($B$61-$F$62)^2)))</f>
        <v>4.5830025079902503</v>
      </c>
      <c r="BM61">
        <f>SQRT((ABS($C$61-$G$61)^2+(ABS($D$61-$H$61)^2)))</f>
        <v>2.026109964630733</v>
      </c>
      <c r="BO61">
        <f>SQRT((ABS($A$61-$G$62)^2+(ABS($B$61-$H$62)^2)))</f>
        <v>16.230770229410563</v>
      </c>
      <c r="BP61">
        <f>SQRT((ABS($C$61-$E$61)^2+(ABS($D$61-$F$61)^2)))</f>
        <v>2.3361396547830786</v>
      </c>
      <c r="BR61">
        <f>DEGREES(ACOS((17.9508802128147^2+18.0806818121597^2-3.20457043882047^2)/(2*17.9508802128147*18.0806818121597)))</f>
        <v>10.196682364789011</v>
      </c>
      <c r="BS61">
        <f>DEGREES(ACOS((3.31319381018391^2+21.9279783440574^2-21.9820896621738^2)/(2*3.31319381018391*21.9279783440574)))</f>
        <v>86.606394972931298</v>
      </c>
      <c r="BU61">
        <v>15</v>
      </c>
      <c r="BV61">
        <v>8</v>
      </c>
      <c r="BW61">
        <v>7</v>
      </c>
      <c r="BX61">
        <v>8</v>
      </c>
      <c r="BY61">
        <v>14</v>
      </c>
      <c r="BZ61">
        <v>8</v>
      </c>
      <c r="CA61">
        <v>6</v>
      </c>
      <c r="CB61">
        <v>5</v>
      </c>
      <c r="CC61">
        <v>13</v>
      </c>
      <c r="CD61">
        <v>6</v>
      </c>
      <c r="CE61">
        <v>6</v>
      </c>
      <c r="CF61">
        <v>11</v>
      </c>
      <c r="CG61">
        <v>13</v>
      </c>
      <c r="CH61">
        <v>8</v>
      </c>
      <c r="CI61">
        <v>5</v>
      </c>
      <c r="CJ61">
        <v>11</v>
      </c>
      <c r="CL61">
        <v>7</v>
      </c>
      <c r="CM61">
        <v>1</v>
      </c>
      <c r="CN61">
        <v>0</v>
      </c>
      <c r="CO61">
        <v>2</v>
      </c>
      <c r="CP61">
        <v>9</v>
      </c>
      <c r="CQ61">
        <v>3</v>
      </c>
      <c r="CR61">
        <v>0</v>
      </c>
      <c r="CS61">
        <v>0</v>
      </c>
      <c r="CT61">
        <v>8</v>
      </c>
      <c r="CU61">
        <v>0</v>
      </c>
      <c r="CV61">
        <v>0</v>
      </c>
      <c r="CW61">
        <v>7</v>
      </c>
      <c r="CX61">
        <v>9</v>
      </c>
      <c r="CY61">
        <v>2</v>
      </c>
      <c r="CZ61">
        <v>0</v>
      </c>
      <c r="DA61">
        <v>7</v>
      </c>
      <c r="DC61">
        <f>((8/15)*100)</f>
        <v>53.333333333333336</v>
      </c>
      <c r="DD61">
        <f>((7/15)*100)</f>
        <v>46.666666666666664</v>
      </c>
      <c r="DE61">
        <f>((8/15)*100)</f>
        <v>53.333333333333336</v>
      </c>
      <c r="DF61">
        <f>((8/14)*100)</f>
        <v>57.142857142857139</v>
      </c>
      <c r="DG61">
        <f>((6/14)*100)</f>
        <v>42.857142857142854</v>
      </c>
      <c r="DH61">
        <f>((5/14)*100)</f>
        <v>35.714285714285715</v>
      </c>
      <c r="DI61">
        <f>((6/13)*100)</f>
        <v>46.153846153846153</v>
      </c>
      <c r="DJ61">
        <f>((6/13)*100)</f>
        <v>46.153846153846153</v>
      </c>
      <c r="DK61">
        <f>((11/13)*100)</f>
        <v>84.615384615384613</v>
      </c>
      <c r="DL61">
        <f>((8/13)*100)</f>
        <v>61.53846153846154</v>
      </c>
      <c r="DM61">
        <f>((5/13)*100)</f>
        <v>38.461538461538467</v>
      </c>
      <c r="DN61">
        <f>((11/13)*100)</f>
        <v>84.615384615384613</v>
      </c>
      <c r="DP61">
        <f>((1/7)*100)</f>
        <v>14.285714285714285</v>
      </c>
      <c r="DQ61">
        <f>((0/7)*100)</f>
        <v>0</v>
      </c>
      <c r="DR61">
        <f>((2/7)*100)</f>
        <v>28.571428571428569</v>
      </c>
      <c r="DS61">
        <f>((3/9)*100)</f>
        <v>33.333333333333329</v>
      </c>
      <c r="DT61">
        <f>((0/9)*100)</f>
        <v>0</v>
      </c>
      <c r="DU61">
        <f>((0/9)*100)</f>
        <v>0</v>
      </c>
      <c r="DV61">
        <f>((0/8)*100)</f>
        <v>0</v>
      </c>
      <c r="DW61">
        <f>((0/8)*100)</f>
        <v>0</v>
      </c>
      <c r="DX61">
        <f>((7/8)*100)</f>
        <v>87.5</v>
      </c>
      <c r="DY61">
        <f>((2/9)*100)</f>
        <v>22.222222222222221</v>
      </c>
      <c r="DZ61">
        <f>((0/9)*100)</f>
        <v>0</v>
      </c>
      <c r="EA61">
        <f>((7/9)*100)</f>
        <v>77.777777777777786</v>
      </c>
    </row>
    <row r="62" spans="1:131" x14ac:dyDescent="0.25">
      <c r="A62">
        <v>118.64957500000001</v>
      </c>
      <c r="B62">
        <v>5.9968950000000003</v>
      </c>
      <c r="C62">
        <v>149.025418</v>
      </c>
      <c r="D62">
        <v>8.1367890000000003</v>
      </c>
      <c r="E62">
        <v>149.42647099999999</v>
      </c>
      <c r="F62">
        <v>5.9765259999999998</v>
      </c>
      <c r="G62">
        <v>137.78188800000001</v>
      </c>
      <c r="H62">
        <v>7.7728950000000001</v>
      </c>
      <c r="K62">
        <f>(11/200)</f>
        <v>5.5E-2</v>
      </c>
      <c r="L62">
        <f>(13/200)</f>
        <v>6.5000000000000002E-2</v>
      </c>
      <c r="M62">
        <f>(12/200)</f>
        <v>0.06</v>
      </c>
      <c r="N62">
        <f>(12/200)</f>
        <v>0.06</v>
      </c>
      <c r="P62">
        <f>(8/200)</f>
        <v>0.04</v>
      </c>
      <c r="Q62">
        <f>(8/200)</f>
        <v>0.04</v>
      </c>
      <c r="R62">
        <f>(8/200)</f>
        <v>0.04</v>
      </c>
      <c r="S62">
        <f>(7/200)</f>
        <v>3.5000000000000003E-2</v>
      </c>
      <c r="U62">
        <f>0.055+0.04</f>
        <v>9.5000000000000001E-2</v>
      </c>
      <c r="V62">
        <f>0.065+0.04</f>
        <v>0.10500000000000001</v>
      </c>
      <c r="W62">
        <f>0.06+0.04</f>
        <v>0.1</v>
      </c>
      <c r="X62">
        <f>0.06+0.035</f>
        <v>9.5000000000000001E-2</v>
      </c>
      <c r="Z62">
        <f>SQRT((ABS($A$63-$A$62)^2+(ABS($B$63-$B$62)^2)))</f>
        <v>26.980443966931016</v>
      </c>
      <c r="AA62">
        <f>SQRT((ABS($C$63-$C$62)^2+(ABS($D$63-$D$62)^2)))</f>
        <v>36.78692912164923</v>
      </c>
      <c r="AB62">
        <f>SQRT((ABS($E$63-$E$62)^2+(ABS($F$63-$F$62)^2)))</f>
        <v>36.771989751219927</v>
      </c>
      <c r="AC62">
        <f>SQRT((ABS($G$63-$G$62)^2+(ABS($H$63-$H$62)^2)))</f>
        <v>26.047531869199812</v>
      </c>
      <c r="AJ62">
        <f>1/0.095</f>
        <v>10.526315789473685</v>
      </c>
      <c r="AK62">
        <f>1/0.105</f>
        <v>9.5238095238095237</v>
      </c>
      <c r="AL62">
        <f>1/0.1</f>
        <v>10</v>
      </c>
      <c r="AM62">
        <f>1/0.095</f>
        <v>10.526315789473685</v>
      </c>
      <c r="AO62">
        <f t="shared" si="22"/>
        <v>284.00467333611596</v>
      </c>
      <c r="AP62">
        <f t="shared" si="23"/>
        <v>350.35170592046882</v>
      </c>
      <c r="AQ62">
        <f t="shared" si="24"/>
        <v>367.71989751219922</v>
      </c>
      <c r="AR62">
        <f t="shared" si="25"/>
        <v>274.18454599157695</v>
      </c>
      <c r="AV62">
        <f>((0.055/0.095)*100)</f>
        <v>57.894736842105267</v>
      </c>
      <c r="AW62">
        <f>((0.065/0.105)*100)</f>
        <v>61.904761904761905</v>
      </c>
      <c r="AX62">
        <f>((0.06/0.1)*100)</f>
        <v>60</v>
      </c>
      <c r="AY62">
        <f>((0.06/0.095)*100)</f>
        <v>63.157894736842103</v>
      </c>
      <c r="BA62">
        <f>((0.04/0.095)*100)</f>
        <v>42.105263157894733</v>
      </c>
      <c r="BB62">
        <f>((0.04/0.105)*100)</f>
        <v>38.095238095238102</v>
      </c>
      <c r="BC62">
        <f>((0.04/0.1)*100)</f>
        <v>40</v>
      </c>
      <c r="BD62">
        <f>((0.035/0.095)*100)</f>
        <v>36.842105263157897</v>
      </c>
      <c r="BF62">
        <f>ABS($B$62-$D$62)</f>
        <v>2.139894</v>
      </c>
      <c r="BG62">
        <f>ABS($F$62-$H$62)</f>
        <v>1.7963690000000003</v>
      </c>
      <c r="BL62">
        <f>SQRT((ABS($A$62-$E$63)^2+(ABS($B$62-$F$63)^2)))</f>
        <v>6.0151615567451842</v>
      </c>
      <c r="BM62">
        <f>SQRT((ABS($C$62-$G$62)^2+(ABS($D$62-$H$62)^2)))</f>
        <v>11.249417127306456</v>
      </c>
      <c r="BO62">
        <f>SQRT((ABS($A$62-$G$63)^2+(ABS($B$62-$H$63)^2)))</f>
        <v>7.678008025357423</v>
      </c>
      <c r="BP62">
        <f>SQRT((ABS($C$62-$E$62)^2+(ABS($D$62-$F$62)^2)))</f>
        <v>2.1971753999118948</v>
      </c>
      <c r="BR62">
        <f>DEGREES(ACOS((26.0471268499136^2+26.0095917956266^2-3.31319381018391^2)/(2*26.0471268499136*26.0095917956266)))</f>
        <v>7.2977423529161607</v>
      </c>
      <c r="BS62">
        <f>DEGREES(ACOS((30.5444401710092^2+29.8549316433009^2-3.60788227054889^2)/(2*30.5444401710092*29.8549316433009)))</f>
        <v>6.7231154587342168</v>
      </c>
      <c r="BU62">
        <v>11</v>
      </c>
      <c r="BV62">
        <v>6</v>
      </c>
      <c r="BW62">
        <v>3</v>
      </c>
      <c r="BX62">
        <v>4</v>
      </c>
      <c r="BY62">
        <v>13</v>
      </c>
      <c r="BZ62">
        <v>8</v>
      </c>
      <c r="CA62">
        <v>6</v>
      </c>
      <c r="CB62">
        <v>6</v>
      </c>
      <c r="CC62">
        <v>12</v>
      </c>
      <c r="CD62">
        <v>4</v>
      </c>
      <c r="CE62">
        <v>6</v>
      </c>
      <c r="CF62">
        <v>11</v>
      </c>
      <c r="CG62">
        <v>12</v>
      </c>
      <c r="CH62">
        <v>4</v>
      </c>
      <c r="CI62">
        <v>5</v>
      </c>
      <c r="CJ62">
        <v>11</v>
      </c>
      <c r="CL62">
        <v>8</v>
      </c>
      <c r="CM62">
        <v>3</v>
      </c>
      <c r="CN62">
        <v>0</v>
      </c>
      <c r="CO62">
        <v>0</v>
      </c>
      <c r="CP62">
        <v>8</v>
      </c>
      <c r="CQ62">
        <v>1</v>
      </c>
      <c r="CR62">
        <v>1</v>
      </c>
      <c r="CS62">
        <v>0</v>
      </c>
      <c r="CT62">
        <v>8</v>
      </c>
      <c r="CU62">
        <v>0</v>
      </c>
      <c r="CV62">
        <v>1</v>
      </c>
      <c r="CW62">
        <v>6</v>
      </c>
      <c r="CX62">
        <v>7</v>
      </c>
      <c r="CY62">
        <v>0</v>
      </c>
      <c r="CZ62">
        <v>0</v>
      </c>
      <c r="DA62">
        <v>6</v>
      </c>
      <c r="DC62">
        <f>((6/11)*100)</f>
        <v>54.54545454545454</v>
      </c>
      <c r="DD62">
        <f>((3/11)*100)</f>
        <v>27.27272727272727</v>
      </c>
      <c r="DE62">
        <f>((4/11)*100)</f>
        <v>36.363636363636367</v>
      </c>
      <c r="DF62">
        <f>((8/13)*100)</f>
        <v>61.53846153846154</v>
      </c>
      <c r="DG62">
        <f>((6/13)*100)</f>
        <v>46.153846153846153</v>
      </c>
      <c r="DH62">
        <f>((6/13)*100)</f>
        <v>46.153846153846153</v>
      </c>
      <c r="DI62">
        <f>((4/12)*100)</f>
        <v>33.333333333333329</v>
      </c>
      <c r="DJ62">
        <f>((6/12)*100)</f>
        <v>50</v>
      </c>
      <c r="DK62">
        <f>((11/12)*100)</f>
        <v>91.666666666666657</v>
      </c>
      <c r="DL62">
        <f>((4/12)*100)</f>
        <v>33.333333333333329</v>
      </c>
      <c r="DM62">
        <f>((5/12)*100)</f>
        <v>41.666666666666671</v>
      </c>
      <c r="DN62">
        <f>((11/12)*100)</f>
        <v>91.666666666666657</v>
      </c>
      <c r="DP62">
        <f>((3/8)*100)</f>
        <v>37.5</v>
      </c>
      <c r="DQ62">
        <f>((0/8)*100)</f>
        <v>0</v>
      </c>
      <c r="DR62">
        <f>((0/8)*100)</f>
        <v>0</v>
      </c>
      <c r="DS62">
        <f>((1/8)*100)</f>
        <v>12.5</v>
      </c>
      <c r="DT62">
        <f>((1/8)*100)</f>
        <v>12.5</v>
      </c>
      <c r="DU62">
        <f>((0/8)*100)</f>
        <v>0</v>
      </c>
      <c r="DV62">
        <f>((0/8)*100)</f>
        <v>0</v>
      </c>
      <c r="DW62">
        <f>((1/8)*100)</f>
        <v>12.5</v>
      </c>
      <c r="DX62">
        <f>((6/8)*100)</f>
        <v>75</v>
      </c>
      <c r="DY62">
        <f>((0/7)*100)</f>
        <v>0</v>
      </c>
      <c r="DZ62">
        <f>((0/7)*100)</f>
        <v>0</v>
      </c>
      <c r="EA62">
        <f>((6/7)*100)</f>
        <v>85.714285714285708</v>
      </c>
    </row>
    <row r="63" spans="1:131" x14ac:dyDescent="0.25">
      <c r="A63">
        <v>91.675475000000006</v>
      </c>
      <c r="B63">
        <v>6.5819470000000004</v>
      </c>
      <c r="C63">
        <v>112.24021200000001</v>
      </c>
      <c r="D63">
        <v>8.4928419999999996</v>
      </c>
      <c r="E63">
        <v>112.658051</v>
      </c>
      <c r="F63">
        <v>5.4641580000000003</v>
      </c>
      <c r="G63">
        <v>111.78789200000001</v>
      </c>
      <c r="H63">
        <v>9.4420529999999996</v>
      </c>
      <c r="K63">
        <f>(11/200)</f>
        <v>5.5E-2</v>
      </c>
      <c r="L63">
        <f>(11/200)</f>
        <v>5.5E-2</v>
      </c>
      <c r="M63">
        <f>(13/200)</f>
        <v>6.5000000000000002E-2</v>
      </c>
      <c r="N63">
        <f>(12/200)</f>
        <v>0.06</v>
      </c>
      <c r="P63">
        <f>(9/200)</f>
        <v>4.4999999999999998E-2</v>
      </c>
      <c r="Q63">
        <f>(8/200)</f>
        <v>0.04</v>
      </c>
      <c r="R63">
        <f>(8/200)</f>
        <v>0.04</v>
      </c>
      <c r="S63">
        <f>(9/200)</f>
        <v>4.4999999999999998E-2</v>
      </c>
      <c r="U63">
        <f>0.055+0.045</f>
        <v>0.1</v>
      </c>
      <c r="V63">
        <f>0.055+0.04</f>
        <v>9.5000000000000001E-2</v>
      </c>
      <c r="W63">
        <f>0.065+0.04</f>
        <v>0.10500000000000001</v>
      </c>
      <c r="X63">
        <f>0.06+0.045</f>
        <v>0.105</v>
      </c>
      <c r="Z63">
        <f>SQRT((ABS($A$64-$A$63)^2+(ABS($B$64-$B$63)^2)))</f>
        <v>20.730922630642777</v>
      </c>
      <c r="AA63">
        <f>SQRT((ABS($C$64-$C$63)^2+(ABS($D$64-$D$63)^2)))</f>
        <v>25.867825450698657</v>
      </c>
      <c r="AB63">
        <f>SQRT((ABS($E$64-$E$63)^2+(ABS($F$64-$F$63)^2)))</f>
        <v>26.632076151371781</v>
      </c>
      <c r="AC63">
        <f>SQRT((ABS($G$64-$G$63)^2+(ABS($H$64-$H$63)^2)))</f>
        <v>27.3446088833002</v>
      </c>
      <c r="AJ63">
        <f>1/0.1</f>
        <v>10</v>
      </c>
      <c r="AK63">
        <f>1/0.095</f>
        <v>10.526315789473685</v>
      </c>
      <c r="AL63">
        <f>1/0.105</f>
        <v>9.5238095238095237</v>
      </c>
      <c r="AM63">
        <f>1/0.105</f>
        <v>9.5238095238095237</v>
      </c>
      <c r="AO63">
        <f t="shared" si="22"/>
        <v>207.30922630642775</v>
      </c>
      <c r="AP63">
        <f t="shared" si="23"/>
        <v>272.29289948103849</v>
      </c>
      <c r="AQ63">
        <f t="shared" si="24"/>
        <v>253.63882048925504</v>
      </c>
      <c r="AR63">
        <f t="shared" si="25"/>
        <v>260.42484650762094</v>
      </c>
      <c r="AV63">
        <f>((0.055/0.1)*100)</f>
        <v>54.999999999999993</v>
      </c>
      <c r="AW63">
        <f>((0.055/0.095)*100)</f>
        <v>57.894736842105267</v>
      </c>
      <c r="AX63">
        <f>((0.065/0.105)*100)</f>
        <v>61.904761904761905</v>
      </c>
      <c r="AY63">
        <f>((0.06/0.105)*100)</f>
        <v>57.142857142857139</v>
      </c>
      <c r="BA63">
        <f>((0.045/0.1)*100)</f>
        <v>44.999999999999993</v>
      </c>
      <c r="BB63">
        <f>((0.04/0.095)*100)</f>
        <v>42.105263157894733</v>
      </c>
      <c r="BC63">
        <f>((0.04/0.105)*100)</f>
        <v>38.095238095238102</v>
      </c>
      <c r="BD63">
        <f>((0.045/0.105)*100)</f>
        <v>42.857142857142854</v>
      </c>
      <c r="BF63">
        <f>ABS($B$63-$D$63)</f>
        <v>1.9108949999999991</v>
      </c>
      <c r="BG63">
        <f>ABS($F$63-$H$63)</f>
        <v>3.9778949999999993</v>
      </c>
      <c r="BL63">
        <f>SQRT((ABS($A$63-$E$64)^2+(ABS($B$63-$F$64)^2)))</f>
        <v>5.6394806198994036</v>
      </c>
      <c r="BM63">
        <f>SQRT((ABS($C$63-$G$63)^2+(ABS($D$63-$H$63)^2)))</f>
        <v>1.0514727314205539</v>
      </c>
      <c r="BO63">
        <f>SQRT((ABS($A$63-$G$64)^2+(ABS($B$63-$H$64)^2)))</f>
        <v>7.8690382396646745</v>
      </c>
      <c r="BP63">
        <f>SQRT((ABS($C$63-$E$63)^2+(ABS($D$63-$F$63)^2)))</f>
        <v>3.0573707988690191</v>
      </c>
      <c r="BR63">
        <f>DEGREES(ACOS((21.9820896621738^2+21.136080688702^2-3.17815145160028^2)/(2*21.9820896621738*21.136080688702)))</f>
        <v>8.1499941327367385</v>
      </c>
      <c r="BS63">
        <f>DEGREES(ACOS((3.25561042538723^2+26.1929575874394^2-25.9889257141986^2)/(2*3.25561042538723*26.1929575874394)))</f>
        <v>82.843877114757007</v>
      </c>
      <c r="BU63">
        <v>11</v>
      </c>
      <c r="BV63">
        <v>8</v>
      </c>
      <c r="BW63">
        <v>4</v>
      </c>
      <c r="BX63">
        <v>5</v>
      </c>
      <c r="BY63">
        <v>11</v>
      </c>
      <c r="BZ63">
        <v>6</v>
      </c>
      <c r="CA63">
        <v>5</v>
      </c>
      <c r="CB63">
        <v>3</v>
      </c>
      <c r="CC63">
        <v>13</v>
      </c>
      <c r="CD63">
        <v>4</v>
      </c>
      <c r="CE63">
        <v>6</v>
      </c>
      <c r="CF63">
        <v>11</v>
      </c>
      <c r="CG63">
        <v>12</v>
      </c>
      <c r="CH63">
        <v>5</v>
      </c>
      <c r="CI63">
        <v>5</v>
      </c>
      <c r="CJ63">
        <v>11</v>
      </c>
      <c r="CL63">
        <v>9</v>
      </c>
      <c r="CM63">
        <v>4</v>
      </c>
      <c r="CN63">
        <v>0</v>
      </c>
      <c r="CO63">
        <v>2</v>
      </c>
      <c r="CP63">
        <v>8</v>
      </c>
      <c r="CQ63">
        <v>3</v>
      </c>
      <c r="CR63">
        <v>2</v>
      </c>
      <c r="CS63">
        <v>1</v>
      </c>
      <c r="CT63">
        <v>8</v>
      </c>
      <c r="CU63">
        <v>0</v>
      </c>
      <c r="CV63">
        <v>2</v>
      </c>
      <c r="CW63">
        <v>7</v>
      </c>
      <c r="CX63">
        <v>9</v>
      </c>
      <c r="CY63">
        <v>2</v>
      </c>
      <c r="CZ63">
        <v>1</v>
      </c>
      <c r="DA63">
        <v>7</v>
      </c>
      <c r="DC63">
        <f>((8/11)*100)</f>
        <v>72.727272727272734</v>
      </c>
      <c r="DD63">
        <f>((4/11)*100)</f>
        <v>36.363636363636367</v>
      </c>
      <c r="DE63">
        <f>((5/11)*100)</f>
        <v>45.454545454545453</v>
      </c>
      <c r="DF63">
        <f>((6/11)*100)</f>
        <v>54.54545454545454</v>
      </c>
      <c r="DG63">
        <f>((5/11)*100)</f>
        <v>45.454545454545453</v>
      </c>
      <c r="DH63">
        <f>((3/11)*100)</f>
        <v>27.27272727272727</v>
      </c>
      <c r="DI63">
        <f>((4/13)*100)</f>
        <v>30.76923076923077</v>
      </c>
      <c r="DJ63">
        <f>((6/13)*100)</f>
        <v>46.153846153846153</v>
      </c>
      <c r="DK63">
        <f>((11/13)*100)</f>
        <v>84.615384615384613</v>
      </c>
      <c r="DL63">
        <f>((5/12)*100)</f>
        <v>41.666666666666671</v>
      </c>
      <c r="DM63">
        <f>((5/12)*100)</f>
        <v>41.666666666666671</v>
      </c>
      <c r="DN63">
        <f>((11/12)*100)</f>
        <v>91.666666666666657</v>
      </c>
      <c r="DP63">
        <f>((4/9)*100)</f>
        <v>44.444444444444443</v>
      </c>
      <c r="DQ63">
        <f>((0/9)*100)</f>
        <v>0</v>
      </c>
      <c r="DR63">
        <f>((2/9)*100)</f>
        <v>22.222222222222221</v>
      </c>
      <c r="DS63">
        <f>((3/8)*100)</f>
        <v>37.5</v>
      </c>
      <c r="DT63">
        <f>((2/8)*100)</f>
        <v>25</v>
      </c>
      <c r="DU63">
        <f>((1/8)*100)</f>
        <v>12.5</v>
      </c>
      <c r="DV63">
        <f>((0/8)*100)</f>
        <v>0</v>
      </c>
      <c r="DW63">
        <f>((2/8)*100)</f>
        <v>25</v>
      </c>
      <c r="DX63">
        <f>((7/8)*100)</f>
        <v>87.5</v>
      </c>
      <c r="DY63">
        <f>((2/9)*100)</f>
        <v>22.222222222222221</v>
      </c>
      <c r="DZ63">
        <f>((1/9)*100)</f>
        <v>11.111111111111111</v>
      </c>
      <c r="EA63">
        <f>((7/9)*100)</f>
        <v>77.777777777777786</v>
      </c>
    </row>
    <row r="64" spans="1:131" x14ac:dyDescent="0.25">
      <c r="A64">
        <v>70.94721100000001</v>
      </c>
      <c r="B64">
        <v>6.9139480000000004</v>
      </c>
      <c r="C64">
        <v>86.372474000000011</v>
      </c>
      <c r="D64">
        <v>8.5601050000000001</v>
      </c>
      <c r="E64">
        <v>86.04073600000001</v>
      </c>
      <c r="F64">
        <v>6.3507369999999996</v>
      </c>
      <c r="G64">
        <v>84.444368000000011</v>
      </c>
      <c r="H64">
        <v>9.6856310000000008</v>
      </c>
      <c r="K64">
        <f>(12/200)</f>
        <v>0.06</v>
      </c>
      <c r="L64">
        <f>(13/200)</f>
        <v>6.5000000000000002E-2</v>
      </c>
      <c r="M64">
        <f>(13/200)</f>
        <v>6.5000000000000002E-2</v>
      </c>
      <c r="N64">
        <f>(13/200)</f>
        <v>6.5000000000000002E-2</v>
      </c>
      <c r="P64">
        <f>(8/200)</f>
        <v>0.04</v>
      </c>
      <c r="Q64">
        <f>(7/200)</f>
        <v>3.5000000000000003E-2</v>
      </c>
      <c r="R64">
        <f>(7/200)</f>
        <v>3.5000000000000003E-2</v>
      </c>
      <c r="S64">
        <f>(8/200)</f>
        <v>0.04</v>
      </c>
      <c r="U64">
        <f>0.06+0.04</f>
        <v>0.1</v>
      </c>
      <c r="V64">
        <f>0.065+0.035</f>
        <v>0.1</v>
      </c>
      <c r="W64">
        <f>0.065+0.035</f>
        <v>0.1</v>
      </c>
      <c r="X64">
        <f>0.065+0.04</f>
        <v>0.10500000000000001</v>
      </c>
      <c r="Z64">
        <f>SQRT((ABS($A$65-$A$64)^2+(ABS($B$65-$B$64)^2)))</f>
        <v>25.959643798445512</v>
      </c>
      <c r="AA64">
        <f>SQRT((ABS($C$65-$C$64)^2+(ABS($D$65-$D$64)^2)))</f>
        <v>23.764577622022351</v>
      </c>
      <c r="AB64">
        <f>SQRT((ABS($E$65-$E$64)^2+(ABS($F$65-$F$64)^2)))</f>
        <v>22.645149730907509</v>
      </c>
      <c r="AC64">
        <f>SQRT((ABS($G$65-$G$64)^2+(ABS($H$65-$H$64)^2)))</f>
        <v>24.093371083853697</v>
      </c>
      <c r="AJ64">
        <f>1/0.1</f>
        <v>10</v>
      </c>
      <c r="AK64">
        <f>1/0.1</f>
        <v>10</v>
      </c>
      <c r="AL64">
        <f>1/0.1</f>
        <v>10</v>
      </c>
      <c r="AM64">
        <f>1/0.105</f>
        <v>9.5238095238095237</v>
      </c>
      <c r="AO64">
        <f t="shared" si="22"/>
        <v>259.59643798445512</v>
      </c>
      <c r="AP64">
        <f t="shared" si="23"/>
        <v>237.6457762202235</v>
      </c>
      <c r="AQ64">
        <f t="shared" si="24"/>
        <v>226.45149730907508</v>
      </c>
      <c r="AR64">
        <f t="shared" si="25"/>
        <v>229.4606769890828</v>
      </c>
      <c r="AV64">
        <f>((0.06/0.1)*100)</f>
        <v>60</v>
      </c>
      <c r="AW64">
        <f>((0.065/0.1)*100)</f>
        <v>65</v>
      </c>
      <c r="AX64">
        <f>((0.065/0.1)*100)</f>
        <v>65</v>
      </c>
      <c r="AY64">
        <f>((0.065/0.105)*100)</f>
        <v>61.904761904761905</v>
      </c>
      <c r="BA64">
        <f>((0.04/0.1)*100)</f>
        <v>40</v>
      </c>
      <c r="BB64">
        <f>((0.035/0.1)*100)</f>
        <v>35</v>
      </c>
      <c r="BC64">
        <f>((0.035/0.1)*100)</f>
        <v>35</v>
      </c>
      <c r="BD64">
        <f>((0.04/0.105)*100)</f>
        <v>38.095238095238102</v>
      </c>
      <c r="BF64">
        <f>ABS($B$64-$D$64)</f>
        <v>1.6461569999999996</v>
      </c>
      <c r="BG64">
        <f>ABS($F$64-$H$64)</f>
        <v>3.3348940000000011</v>
      </c>
      <c r="BL64">
        <f>SQRT((ABS($A$64-$E$65)^2+(ABS($B$64-$F$65)^2)))</f>
        <v>7.5719430543010624</v>
      </c>
      <c r="BM64">
        <f>SQRT((ABS($C$64-$G$64)^2+(ABS($D$64-$H$64)^2)))</f>
        <v>2.2325773276444423</v>
      </c>
      <c r="BO64">
        <f>SQRT((ABS($A$64-$G$65)^2+(ABS($B$64-$H$65)^2)))</f>
        <v>11.015319573571759</v>
      </c>
      <c r="BP64">
        <f>SQRT((ABS($C$64-$E$64)^2+(ABS($D$64-$F$64)^2)))</f>
        <v>2.2341345214798509</v>
      </c>
      <c r="BR64">
        <f>DEGREES(ACOS((26.107161639021^2+25.9686356680306^2-3.25561042538723^2)/(2*26.107161639021*25.9686356680306)))</f>
        <v>7.1620930136163174</v>
      </c>
      <c r="BS64">
        <f>DEGREES(ACOS((20.581925900736^2+22.4601844283058^2-4.15413669385421^2)/(2*20.581925900736*22.4601844283058)))</f>
        <v>9.8862423851737926</v>
      </c>
      <c r="BU64">
        <v>12</v>
      </c>
      <c r="BV64">
        <v>6</v>
      </c>
      <c r="BW64">
        <v>5</v>
      </c>
      <c r="BX64">
        <v>7</v>
      </c>
      <c r="BY64">
        <v>13</v>
      </c>
      <c r="BZ64">
        <v>8</v>
      </c>
      <c r="CA64">
        <v>6</v>
      </c>
      <c r="CB64">
        <v>5</v>
      </c>
      <c r="CC64">
        <v>13</v>
      </c>
      <c r="CD64">
        <v>5</v>
      </c>
      <c r="CE64">
        <v>5</v>
      </c>
      <c r="CF64">
        <v>11</v>
      </c>
      <c r="CG64">
        <v>13</v>
      </c>
      <c r="CH64">
        <v>7</v>
      </c>
      <c r="CI64">
        <v>4</v>
      </c>
      <c r="CJ64">
        <v>11</v>
      </c>
      <c r="CL64">
        <v>8</v>
      </c>
      <c r="CM64">
        <v>3</v>
      </c>
      <c r="CN64">
        <v>0</v>
      </c>
      <c r="CO64">
        <v>2</v>
      </c>
      <c r="CP64">
        <v>7</v>
      </c>
      <c r="CQ64">
        <v>4</v>
      </c>
      <c r="CR64">
        <v>0</v>
      </c>
      <c r="CS64">
        <v>0</v>
      </c>
      <c r="CT64">
        <v>7</v>
      </c>
      <c r="CU64">
        <v>0</v>
      </c>
      <c r="CV64">
        <v>0</v>
      </c>
      <c r="CW64">
        <v>6</v>
      </c>
      <c r="CX64">
        <v>8</v>
      </c>
      <c r="CY64">
        <v>2</v>
      </c>
      <c r="CZ64">
        <v>0</v>
      </c>
      <c r="DA64">
        <v>6</v>
      </c>
      <c r="DC64">
        <f>((6/12)*100)</f>
        <v>50</v>
      </c>
      <c r="DD64">
        <f>((5/12)*100)</f>
        <v>41.666666666666671</v>
      </c>
      <c r="DE64">
        <f>((7/12)*100)</f>
        <v>58.333333333333336</v>
      </c>
      <c r="DF64">
        <f>((8/13)*100)</f>
        <v>61.53846153846154</v>
      </c>
      <c r="DG64">
        <f>((6/13)*100)</f>
        <v>46.153846153846153</v>
      </c>
      <c r="DH64">
        <f>((5/13)*100)</f>
        <v>38.461538461538467</v>
      </c>
      <c r="DI64">
        <f>((5/13)*100)</f>
        <v>38.461538461538467</v>
      </c>
      <c r="DJ64">
        <f>((5/13)*100)</f>
        <v>38.461538461538467</v>
      </c>
      <c r="DK64">
        <f>((11/13)*100)</f>
        <v>84.615384615384613</v>
      </c>
      <c r="DL64">
        <f>((7/13)*100)</f>
        <v>53.846153846153847</v>
      </c>
      <c r="DM64">
        <f>((4/13)*100)</f>
        <v>30.76923076923077</v>
      </c>
      <c r="DN64">
        <f>((11/13)*100)</f>
        <v>84.615384615384613</v>
      </c>
      <c r="DP64">
        <f>((3/8)*100)</f>
        <v>37.5</v>
      </c>
      <c r="DQ64">
        <f>((0/8)*100)</f>
        <v>0</v>
      </c>
      <c r="DR64">
        <f>((2/8)*100)</f>
        <v>25</v>
      </c>
      <c r="DS64">
        <f>((4/7)*100)</f>
        <v>57.142857142857139</v>
      </c>
      <c r="DT64">
        <f>((0/7)*100)</f>
        <v>0</v>
      </c>
      <c r="DU64">
        <f>((0/7)*100)</f>
        <v>0</v>
      </c>
      <c r="DV64">
        <f>((0/7)*100)</f>
        <v>0</v>
      </c>
      <c r="DW64">
        <f>((0/7)*100)</f>
        <v>0</v>
      </c>
      <c r="DX64">
        <f>((6/7)*100)</f>
        <v>85.714285714285708</v>
      </c>
      <c r="DY64">
        <f>((2/8)*100)</f>
        <v>25</v>
      </c>
      <c r="DZ64">
        <f>((0/8)*100)</f>
        <v>0</v>
      </c>
      <c r="EA64">
        <f>((6/8)*100)</f>
        <v>75</v>
      </c>
    </row>
    <row r="65" spans="1:131" x14ac:dyDescent="0.25">
      <c r="A65">
        <v>44.993617999999998</v>
      </c>
      <c r="B65">
        <v>6.3534870000000003</v>
      </c>
      <c r="C65">
        <v>62.608345</v>
      </c>
      <c r="D65">
        <v>8.4140829999999998</v>
      </c>
      <c r="E65">
        <v>63.395588000000004</v>
      </c>
      <c r="F65">
        <v>6.359591</v>
      </c>
      <c r="G65">
        <v>60.352214000000004</v>
      </c>
      <c r="H65">
        <v>9.9277999999999995</v>
      </c>
      <c r="K65">
        <f>(10/200)</f>
        <v>0.05</v>
      </c>
      <c r="L65">
        <f>(12/200)</f>
        <v>0.06</v>
      </c>
      <c r="M65">
        <f>(15/200)</f>
        <v>7.4999999999999997E-2</v>
      </c>
      <c r="N65">
        <f>(13/200)</f>
        <v>6.5000000000000002E-2</v>
      </c>
      <c r="P65">
        <f>(8/200)</f>
        <v>0.04</v>
      </c>
      <c r="Q65">
        <f>(9/200)</f>
        <v>4.4999999999999998E-2</v>
      </c>
      <c r="R65">
        <f>(9/200)</f>
        <v>4.4999999999999998E-2</v>
      </c>
      <c r="S65">
        <f>(10/200)</f>
        <v>0.05</v>
      </c>
      <c r="U65">
        <f>0.05+0.04</f>
        <v>0.09</v>
      </c>
      <c r="V65">
        <f>0.06+0.045</f>
        <v>0.105</v>
      </c>
      <c r="W65">
        <f>0.075+0.045</f>
        <v>0.12</v>
      </c>
      <c r="X65">
        <f>0.065+0.05</f>
        <v>0.115</v>
      </c>
      <c r="Z65">
        <f>SQRT((ABS($A$66-$A$65)^2+(ABS($B$66-$B$65)^2)))</f>
        <v>19.723075651213147</v>
      </c>
      <c r="AA65">
        <f>SQRT((ABS($C$66-$C$65)^2+(ABS($D$66-$D$65)^2)))</f>
        <v>24.82431227635298</v>
      </c>
      <c r="AB65">
        <f>SQRT((ABS($E$66-$E$65)^2+(ABS($F$66-$F$65)^2)))</f>
        <v>25.228819191353864</v>
      </c>
      <c r="AC65">
        <f>SQRT((ABS($G$66-$G$65)^2+(ABS($H$66-$H$65)^2)))</f>
        <v>24.559551597316208</v>
      </c>
      <c r="AJ65">
        <f>1/0.09</f>
        <v>11.111111111111111</v>
      </c>
      <c r="AK65">
        <f>1/0.105</f>
        <v>9.5238095238095237</v>
      </c>
      <c r="AL65">
        <f>1/0.12</f>
        <v>8.3333333333333339</v>
      </c>
      <c r="AM65">
        <f>1/0.115</f>
        <v>8.695652173913043</v>
      </c>
      <c r="AO65">
        <f t="shared" si="22"/>
        <v>219.14528501347942</v>
      </c>
      <c r="AP65">
        <f t="shared" si="23"/>
        <v>236.42202167955222</v>
      </c>
      <c r="AQ65">
        <f t="shared" si="24"/>
        <v>210.24015992794887</v>
      </c>
      <c r="AR65">
        <f t="shared" si="25"/>
        <v>213.56131823753222</v>
      </c>
      <c r="AV65">
        <f>((0.05/0.09)*100)</f>
        <v>55.555555555555557</v>
      </c>
      <c r="AW65">
        <f>((0.06/0.105)*100)</f>
        <v>57.142857142857139</v>
      </c>
      <c r="AX65">
        <f>((0.075/0.12)*100)</f>
        <v>62.5</v>
      </c>
      <c r="AY65">
        <f>((0.065/0.115)*100)</f>
        <v>56.521739130434781</v>
      </c>
      <c r="BA65">
        <f>((0.04/0.09)*100)</f>
        <v>44.44444444444445</v>
      </c>
      <c r="BB65">
        <f>((0.045/0.105)*100)</f>
        <v>42.857142857142854</v>
      </c>
      <c r="BC65">
        <f>((0.045/0.12)*100)</f>
        <v>37.5</v>
      </c>
      <c r="BD65">
        <f>((0.05/0.115)*100)</f>
        <v>43.478260869565219</v>
      </c>
      <c r="BF65">
        <f>ABS($B$65-$D$65)</f>
        <v>2.0605959999999994</v>
      </c>
      <c r="BG65">
        <f>ABS($F$65-$H$65)</f>
        <v>3.5682089999999995</v>
      </c>
      <c r="BL65">
        <f>SQRT((ABS($A$65-$E$66)^2+(ABS($B$65-$F$66)^2)))</f>
        <v>6.8277022354804648</v>
      </c>
      <c r="BM65">
        <f>SQRT((ABS($C$65-$G$65)^2+(ABS($D$65-$H$65)^2)))</f>
        <v>2.7168853942060167</v>
      </c>
      <c r="BO65">
        <f>SQRT((ABS($A$65-$G$66)^2+(ABS($B$65-$H$66)^2)))</f>
        <v>9.7705297200528456</v>
      </c>
      <c r="BP65">
        <f>SQRT((ABS($C$65-$E$65)^2+(ABS($D$65-$F$65)^2)))</f>
        <v>2.2001565669544987</v>
      </c>
      <c r="BR65">
        <f>DEGREES(ACOS((25.9889257141986^2+24.6169138762324^2-3.49923078724596^2)/(2*25.9889257141986*24.6169138762324)))</f>
        <v>7.296778618460027</v>
      </c>
      <c r="BS65">
        <f>DEGREES(ACOS((21.8625692835623^2+25.8944081018088^2-5.5078357022414^2)/(2*21.8625692835623*25.8944081018088)))</f>
        <v>9.0454388620314976</v>
      </c>
      <c r="BU65">
        <v>10</v>
      </c>
      <c r="BV65">
        <v>2</v>
      </c>
      <c r="BW65">
        <v>9</v>
      </c>
      <c r="BX65">
        <v>10</v>
      </c>
      <c r="BY65">
        <v>12</v>
      </c>
      <c r="BZ65">
        <v>6</v>
      </c>
      <c r="CA65">
        <v>4</v>
      </c>
      <c r="CB65">
        <v>2</v>
      </c>
      <c r="CC65">
        <v>15</v>
      </c>
      <c r="CD65">
        <v>9</v>
      </c>
      <c r="CE65">
        <v>5</v>
      </c>
      <c r="CF65">
        <v>12</v>
      </c>
      <c r="CG65">
        <v>13</v>
      </c>
      <c r="CH65">
        <v>10</v>
      </c>
      <c r="CI65">
        <v>3</v>
      </c>
      <c r="CJ65">
        <v>12</v>
      </c>
      <c r="CL65">
        <v>8</v>
      </c>
      <c r="CM65">
        <v>2</v>
      </c>
      <c r="CN65">
        <v>2</v>
      </c>
      <c r="CO65">
        <v>5</v>
      </c>
      <c r="CP65">
        <v>9</v>
      </c>
      <c r="CQ65">
        <v>3</v>
      </c>
      <c r="CR65">
        <v>1</v>
      </c>
      <c r="CS65">
        <v>0</v>
      </c>
      <c r="CT65">
        <v>9</v>
      </c>
      <c r="CU65">
        <v>2</v>
      </c>
      <c r="CV65">
        <v>1</v>
      </c>
      <c r="CW65">
        <v>7</v>
      </c>
      <c r="CX65">
        <v>10</v>
      </c>
      <c r="CY65">
        <v>5</v>
      </c>
      <c r="CZ65">
        <v>0</v>
      </c>
      <c r="DA65">
        <v>7</v>
      </c>
      <c r="DC65">
        <f>((2/10)*100)</f>
        <v>20</v>
      </c>
      <c r="DD65">
        <f>((9/10)*100)</f>
        <v>90</v>
      </c>
      <c r="DE65">
        <f>((10/10)*100)</f>
        <v>100</v>
      </c>
      <c r="DF65">
        <f>((6/12)*100)</f>
        <v>50</v>
      </c>
      <c r="DG65">
        <f>((4/12)*100)</f>
        <v>33.333333333333329</v>
      </c>
      <c r="DH65">
        <f>((2/12)*100)</f>
        <v>16.666666666666664</v>
      </c>
      <c r="DI65">
        <f>((9/15)*100)</f>
        <v>60</v>
      </c>
      <c r="DJ65">
        <f>((5/15)*100)</f>
        <v>33.333333333333329</v>
      </c>
      <c r="DK65">
        <f>((12/15)*100)</f>
        <v>80</v>
      </c>
      <c r="DL65">
        <f>((10/13)*100)</f>
        <v>76.923076923076934</v>
      </c>
      <c r="DM65">
        <f>((3/13)*100)</f>
        <v>23.076923076923077</v>
      </c>
      <c r="DN65">
        <f>((12/13)*100)</f>
        <v>92.307692307692307</v>
      </c>
      <c r="DP65">
        <f>((2/8)*100)</f>
        <v>25</v>
      </c>
      <c r="DQ65">
        <f>((2/8)*100)</f>
        <v>25</v>
      </c>
      <c r="DR65">
        <f>((5/8)*100)</f>
        <v>62.5</v>
      </c>
      <c r="DS65">
        <f>((3/9)*100)</f>
        <v>33.333333333333329</v>
      </c>
      <c r="DT65">
        <f>((1/9)*100)</f>
        <v>11.111111111111111</v>
      </c>
      <c r="DU65">
        <f>((0/9)*100)</f>
        <v>0</v>
      </c>
      <c r="DV65">
        <f>((2/9)*100)</f>
        <v>22.222222222222221</v>
      </c>
      <c r="DW65">
        <f>((1/9)*100)</f>
        <v>11.111111111111111</v>
      </c>
      <c r="DX65">
        <f>((7/9)*100)</f>
        <v>77.777777777777786</v>
      </c>
      <c r="DY65">
        <f>((5/10)*100)</f>
        <v>50</v>
      </c>
      <c r="DZ65">
        <f>((0/10)*100)</f>
        <v>0</v>
      </c>
      <c r="EA65">
        <f>((7/10)*100)</f>
        <v>70</v>
      </c>
    </row>
    <row r="66" spans="1:131" x14ac:dyDescent="0.25">
      <c r="A66">
        <v>25.272672</v>
      </c>
      <c r="B66">
        <v>6.0636559999999999</v>
      </c>
      <c r="C66">
        <v>37.791264999999996</v>
      </c>
      <c r="D66">
        <v>7.8148999999999997</v>
      </c>
      <c r="E66">
        <v>38.167129000000003</v>
      </c>
      <c r="F66">
        <v>6.2247789999999998</v>
      </c>
      <c r="G66">
        <v>35.794288000000002</v>
      </c>
      <c r="H66">
        <v>9.6452310000000008</v>
      </c>
      <c r="Q66">
        <f>(10/200)</f>
        <v>0.05</v>
      </c>
      <c r="R66">
        <f>(8/200)</f>
        <v>0.04</v>
      </c>
      <c r="BF66">
        <f>ABS($B$66-$D$66)</f>
        <v>1.7512439999999998</v>
      </c>
      <c r="BG66">
        <f>ABS($F$66-$H$66)</f>
        <v>3.4204520000000009</v>
      </c>
      <c r="BI66">
        <v>2.3448884999999993</v>
      </c>
      <c r="BJ66">
        <v>2.9389784999999997</v>
      </c>
      <c r="BO66">
        <f>SQRT((ABS($A$66-$G$66)^2+(ABS($B$66-$H$66)^2)))</f>
        <v>11.114498762071147</v>
      </c>
      <c r="BP66">
        <f>SQRT((ABS($C$66-$E$66)^2+(ABS($D$66-$F$66)^2)))</f>
        <v>1.633939576954119</v>
      </c>
      <c r="BR66">
        <f>DEGREES(ACOS((4.15413669385421^2+23.8120028081981^2-21.8625692835623^2)/(2*4.15413669385421*23.8120028081981)))</f>
        <v>57.500394785784877</v>
      </c>
      <c r="CP66">
        <v>10</v>
      </c>
      <c r="CQ66">
        <v>2</v>
      </c>
      <c r="CR66">
        <v>0</v>
      </c>
      <c r="CS66">
        <v>0</v>
      </c>
      <c r="CT66">
        <v>8</v>
      </c>
      <c r="CU66">
        <v>7</v>
      </c>
      <c r="CV66">
        <v>0</v>
      </c>
      <c r="CW66">
        <v>7</v>
      </c>
      <c r="DS66">
        <f>((2/10)*100)</f>
        <v>20</v>
      </c>
      <c r="DT66">
        <f>((0/10)*100)</f>
        <v>0</v>
      </c>
      <c r="DU66">
        <f>((0/10)*100)</f>
        <v>0</v>
      </c>
      <c r="DV66">
        <f>((7/8)*100)</f>
        <v>87.5</v>
      </c>
      <c r="DW66">
        <f>((0/8)*100)</f>
        <v>0</v>
      </c>
      <c r="DX66">
        <f>((7/8)*100)</f>
        <v>87.5</v>
      </c>
    </row>
    <row r="67" spans="1:131" x14ac:dyDescent="0.25">
      <c r="A67" t="s">
        <v>22</v>
      </c>
      <c r="B67" t="s">
        <v>22</v>
      </c>
      <c r="C67" t="s">
        <v>22</v>
      </c>
      <c r="D67" t="s">
        <v>22</v>
      </c>
      <c r="E67" t="s">
        <v>22</v>
      </c>
      <c r="F67" t="s">
        <v>22</v>
      </c>
      <c r="G67" t="s">
        <v>22</v>
      </c>
      <c r="H67" t="s">
        <v>22</v>
      </c>
    </row>
    <row r="68" spans="1:131" x14ac:dyDescent="0.25">
      <c r="A68">
        <v>230.189707</v>
      </c>
      <c r="B68">
        <v>7.8621439999999998</v>
      </c>
      <c r="C68">
        <v>217.747028</v>
      </c>
      <c r="D68">
        <v>9.3925319999999992</v>
      </c>
      <c r="E68">
        <v>231.30917099999999</v>
      </c>
      <c r="F68">
        <v>7.1641300000000001</v>
      </c>
      <c r="G68">
        <v>237.67160799999999</v>
      </c>
      <c r="H68">
        <v>9.9760259999999992</v>
      </c>
      <c r="K68">
        <f>(12/200)</f>
        <v>0.06</v>
      </c>
      <c r="L68">
        <f>(13/200)</f>
        <v>6.5000000000000002E-2</v>
      </c>
      <c r="M68">
        <f>(10/200)</f>
        <v>0.05</v>
      </c>
      <c r="N68">
        <f>(14/200)</f>
        <v>7.0000000000000007E-2</v>
      </c>
      <c r="P68">
        <f>(11/200)</f>
        <v>5.5E-2</v>
      </c>
      <c r="Q68">
        <f>(10/200)</f>
        <v>0.05</v>
      </c>
      <c r="R68">
        <f>(9/200)</f>
        <v>4.4999999999999998E-2</v>
      </c>
      <c r="S68">
        <f>(11/200)</f>
        <v>5.5E-2</v>
      </c>
      <c r="U68">
        <f>0.06+0.055</f>
        <v>0.11499999999999999</v>
      </c>
      <c r="V68">
        <f>0.065+0.05</f>
        <v>0.115</v>
      </c>
      <c r="W68">
        <f>0.05+0.045</f>
        <v>9.5000000000000001E-2</v>
      </c>
      <c r="X68">
        <f>0.07+0.055</f>
        <v>0.125</v>
      </c>
      <c r="Z68">
        <f>SQRT((ABS($A$69-$A$68)^2+(ABS($B$69-$B$68)^2)))</f>
        <v>19.170543223045321</v>
      </c>
      <c r="AA68">
        <f>SQRT((ABS($C$69-$C$68)^2+(ABS($D$69-$D$68)^2)))</f>
        <v>25.635975633512082</v>
      </c>
      <c r="AB68">
        <f>SQRT((ABS($E$69-$E$68)^2+(ABS($F$69-$F$68)^2)))</f>
        <v>18.080681812159675</v>
      </c>
      <c r="AC68">
        <f>SQRT((ABS($G$69-$G$68)^2+(ABS($H$69-$H$68)^2)))</f>
        <v>24.018485126743613</v>
      </c>
      <c r="AJ68">
        <f>1/0.115</f>
        <v>8.695652173913043</v>
      </c>
      <c r="AK68">
        <f>1/0.115</f>
        <v>8.695652173913043</v>
      </c>
      <c r="AL68">
        <f>1/0.095</f>
        <v>10.526315789473685</v>
      </c>
      <c r="AM68">
        <f>1/0.125</f>
        <v>8</v>
      </c>
      <c r="AO68">
        <f t="shared" ref="AO68:AO76" si="26">$Z68/$U68</f>
        <v>166.70037585256802</v>
      </c>
      <c r="AP68">
        <f t="shared" ref="AP68:AP75" si="27">$AA68/$V68</f>
        <v>222.92152724793115</v>
      </c>
      <c r="AQ68">
        <f t="shared" ref="AQ68:AQ75" si="28">$AB68/$W68</f>
        <v>190.32296644378604</v>
      </c>
      <c r="AR68">
        <f t="shared" ref="AR68:AR75" si="29">$AC68/$X68</f>
        <v>192.1478810139489</v>
      </c>
      <c r="AV68">
        <f>((0.06/0.115)*100)</f>
        <v>52.173913043478258</v>
      </c>
      <c r="AW68">
        <f>((0.065/0.115)*100)</f>
        <v>56.521739130434781</v>
      </c>
      <c r="AX68">
        <f>((0.05/0.095)*100)</f>
        <v>52.631578947368418</v>
      </c>
      <c r="AY68">
        <f>((0.07/0.125)*100)</f>
        <v>56.000000000000007</v>
      </c>
      <c r="BA68">
        <f>((0.055/0.115)*100)</f>
        <v>47.826086956521735</v>
      </c>
      <c r="BB68">
        <f>((0.05/0.115)*100)</f>
        <v>43.478260869565219</v>
      </c>
      <c r="BC68">
        <f>((0.045/0.095)*100)</f>
        <v>47.368421052631575</v>
      </c>
      <c r="BD68">
        <f>((0.055/0.125)*100)</f>
        <v>44</v>
      </c>
      <c r="BF68">
        <f>ABS($B$68-$D$68)</f>
        <v>1.5303879999999994</v>
      </c>
      <c r="BG68">
        <f>ABS($F$68-$H$68)</f>
        <v>2.8118959999999991</v>
      </c>
      <c r="BL68">
        <f>SQRT((ABS($A$68-$E$68)^2+(ABS($B$68-$F$68)^2)))</f>
        <v>1.3192509963960555</v>
      </c>
      <c r="BM68">
        <f>SQRT((ABS($C$68-$G$69)^2+(ABS($D$68-$H$69)^2)))</f>
        <v>4.2185233048175679</v>
      </c>
      <c r="BO68">
        <f>SQRT((ABS($A$68-$G$68)^2+(ABS($B$68-$H$68)^2)))</f>
        <v>7.7747887227708574</v>
      </c>
      <c r="BP68">
        <f>SQRT((ABS($C$68-$E$69)^2+(ABS($D$68-$F$69)^2)))</f>
        <v>4.9999558583916484</v>
      </c>
      <c r="BS68">
        <f>DEGREES(ACOS((19.3693008685017^2+21.1045717486968^2-4.42648332386026^2)/(2*19.3693008685017*21.1045717486968)))</f>
        <v>11.559535277442622</v>
      </c>
      <c r="BU68">
        <v>12</v>
      </c>
      <c r="BV68">
        <v>5</v>
      </c>
      <c r="BW68">
        <v>3</v>
      </c>
      <c r="BX68">
        <v>7</v>
      </c>
      <c r="BY68">
        <v>13</v>
      </c>
      <c r="BZ68">
        <v>8</v>
      </c>
      <c r="CA68">
        <v>5</v>
      </c>
      <c r="CB68">
        <v>5</v>
      </c>
      <c r="CC68">
        <v>10</v>
      </c>
      <c r="CD68">
        <v>2</v>
      </c>
      <c r="CE68">
        <v>5</v>
      </c>
      <c r="CF68">
        <v>9</v>
      </c>
      <c r="CG68">
        <v>14</v>
      </c>
      <c r="CH68">
        <v>7</v>
      </c>
      <c r="CI68">
        <v>4</v>
      </c>
      <c r="CJ68">
        <v>9</v>
      </c>
      <c r="CL68">
        <v>11</v>
      </c>
      <c r="CM68">
        <v>0</v>
      </c>
      <c r="CN68">
        <v>0</v>
      </c>
      <c r="CO68">
        <v>6</v>
      </c>
      <c r="CP68">
        <v>10</v>
      </c>
      <c r="CQ68">
        <v>3</v>
      </c>
      <c r="CR68">
        <v>5</v>
      </c>
      <c r="CS68">
        <v>0</v>
      </c>
      <c r="CT68">
        <v>9</v>
      </c>
      <c r="CU68">
        <v>0</v>
      </c>
      <c r="CV68">
        <v>5</v>
      </c>
      <c r="CW68">
        <v>4</v>
      </c>
      <c r="CX68">
        <v>11</v>
      </c>
      <c r="CY68">
        <v>6</v>
      </c>
      <c r="CZ68">
        <v>0</v>
      </c>
      <c r="DA68">
        <v>4</v>
      </c>
      <c r="DC68">
        <f>((5/12)*100)</f>
        <v>41.666666666666671</v>
      </c>
      <c r="DD68">
        <f>((3/12)*100)</f>
        <v>25</v>
      </c>
      <c r="DE68">
        <f>((7/12)*100)</f>
        <v>58.333333333333336</v>
      </c>
      <c r="DF68">
        <f>((8/13)*100)</f>
        <v>61.53846153846154</v>
      </c>
      <c r="DG68">
        <f>((5/13)*100)</f>
        <v>38.461538461538467</v>
      </c>
      <c r="DH68">
        <f>((5/13)*100)</f>
        <v>38.461538461538467</v>
      </c>
      <c r="DI68">
        <f>((2/10)*100)</f>
        <v>20</v>
      </c>
      <c r="DJ68">
        <f>((5/10)*100)</f>
        <v>50</v>
      </c>
      <c r="DK68">
        <f>((9/10)*100)</f>
        <v>90</v>
      </c>
      <c r="DL68">
        <f>((7/14)*100)</f>
        <v>50</v>
      </c>
      <c r="DM68">
        <f>((4/14)*100)</f>
        <v>28.571428571428569</v>
      </c>
      <c r="DN68">
        <f>((9/14)*100)</f>
        <v>64.285714285714292</v>
      </c>
      <c r="DP68">
        <f>((0/11)*100)</f>
        <v>0</v>
      </c>
      <c r="DQ68">
        <f>((0/11)*100)</f>
        <v>0</v>
      </c>
      <c r="DR68">
        <f>((6/11)*100)</f>
        <v>54.54545454545454</v>
      </c>
      <c r="DS68">
        <f>((3/10)*100)</f>
        <v>30</v>
      </c>
      <c r="DT68">
        <f>((5/10)*100)</f>
        <v>50</v>
      </c>
      <c r="DU68">
        <f>((0/10)*100)</f>
        <v>0</v>
      </c>
      <c r="DV68">
        <f>((0/9)*100)</f>
        <v>0</v>
      </c>
      <c r="DW68">
        <f>((5/9)*100)</f>
        <v>55.555555555555557</v>
      </c>
      <c r="DX68">
        <f>((4/9)*100)</f>
        <v>44.444444444444443</v>
      </c>
      <c r="DY68">
        <f>((6/11)*100)</f>
        <v>54.54545454545454</v>
      </c>
      <c r="DZ68">
        <f>((0/11)*100)</f>
        <v>0</v>
      </c>
      <c r="EA68">
        <f>((4/11)*100)</f>
        <v>36.363636363636367</v>
      </c>
    </row>
    <row r="69" spans="1:131" x14ac:dyDescent="0.25">
      <c r="A69">
        <v>211.019575</v>
      </c>
      <c r="B69">
        <v>7.7365789999999999</v>
      </c>
      <c r="C69">
        <v>192.111628</v>
      </c>
      <c r="D69">
        <v>9.2207369999999997</v>
      </c>
      <c r="E69">
        <v>213.2287</v>
      </c>
      <c r="F69">
        <v>7.2514409999999998</v>
      </c>
      <c r="G69">
        <v>213.65736100000001</v>
      </c>
      <c r="H69">
        <v>10.427212000000001</v>
      </c>
      <c r="K69">
        <f>(12/200)</f>
        <v>0.06</v>
      </c>
      <c r="L69">
        <f>(11/200)</f>
        <v>5.5E-2</v>
      </c>
      <c r="M69">
        <f>(12/200)</f>
        <v>0.06</v>
      </c>
      <c r="N69">
        <f>(13/200)</f>
        <v>6.5000000000000002E-2</v>
      </c>
      <c r="P69">
        <f>(8/200)</f>
        <v>0.04</v>
      </c>
      <c r="Q69">
        <f>(9/200)</f>
        <v>4.4999999999999998E-2</v>
      </c>
      <c r="R69">
        <f>(9/200)</f>
        <v>4.4999999999999998E-2</v>
      </c>
      <c r="S69">
        <f>(8/200)</f>
        <v>0.04</v>
      </c>
      <c r="U69">
        <f>0.06+0.04</f>
        <v>0.1</v>
      </c>
      <c r="V69">
        <f>0.055+0.045</f>
        <v>0.1</v>
      </c>
      <c r="W69">
        <f>0.06+0.045</f>
        <v>0.105</v>
      </c>
      <c r="X69">
        <f>0.065+0.04</f>
        <v>0.10500000000000001</v>
      </c>
      <c r="Z69">
        <f>SQRT((ABS($A$70-$A$69)^2+(ABS($B$70-$B$69)^2)))</f>
        <v>23.578987422770684</v>
      </c>
      <c r="AA69">
        <f>SQRT((ABS($C$70-$C$69)^2+(ABS($D$70-$D$69)^2)))</f>
        <v>22.655291139356926</v>
      </c>
      <c r="AB69">
        <f>SQRT((ABS($E$70-$E$69)^2+(ABS($F$70-$F$69)^2)))</f>
        <v>26.009591795626584</v>
      </c>
      <c r="AC69">
        <f>SQRT((ABS($G$70-$G$69)^2+(ABS($H$70-$H$69)^2)))</f>
        <v>26.294308187970202</v>
      </c>
      <c r="AJ69">
        <f>1/0.1</f>
        <v>10</v>
      </c>
      <c r="AK69">
        <f>1/0.1</f>
        <v>10</v>
      </c>
      <c r="AL69">
        <f>1/0.105</f>
        <v>9.5238095238095237</v>
      </c>
      <c r="AM69">
        <f>1/0.105</f>
        <v>9.5238095238095237</v>
      </c>
      <c r="AO69">
        <f t="shared" si="26"/>
        <v>235.78987422770683</v>
      </c>
      <c r="AP69">
        <f t="shared" si="27"/>
        <v>226.55291139356925</v>
      </c>
      <c r="AQ69">
        <f t="shared" si="28"/>
        <v>247.71039805358652</v>
      </c>
      <c r="AR69">
        <f t="shared" si="29"/>
        <v>250.42198274257333</v>
      </c>
      <c r="AV69">
        <f>((0.06/0.1)*100)</f>
        <v>60</v>
      </c>
      <c r="AW69">
        <f>((0.055/0.1)*100)</f>
        <v>54.999999999999993</v>
      </c>
      <c r="AX69">
        <f>((0.06/0.105)*100)</f>
        <v>57.142857142857139</v>
      </c>
      <c r="AY69">
        <f>((0.065/0.105)*100)</f>
        <v>61.904761904761905</v>
      </c>
      <c r="BA69">
        <f>((0.04/0.1)*100)</f>
        <v>40</v>
      </c>
      <c r="BB69">
        <f>((0.045/0.1)*100)</f>
        <v>44.999999999999993</v>
      </c>
      <c r="BC69">
        <f>((0.045/0.105)*100)</f>
        <v>42.857142857142854</v>
      </c>
      <c r="BD69">
        <f>((0.04/0.105)*100)</f>
        <v>38.095238095238102</v>
      </c>
      <c r="BF69">
        <f>ABS($B$69-$D$69)</f>
        <v>1.4841579999999999</v>
      </c>
      <c r="BG69">
        <f>ABS($F$69-$H$69)</f>
        <v>3.175771000000001</v>
      </c>
      <c r="BL69">
        <f>SQRT((ABS($A$69-$E$69)^2+(ABS($B$69-$F$69)^2)))</f>
        <v>2.2617674824501748</v>
      </c>
      <c r="BM69">
        <f>SQRT((ABS($C$69-$G$70)^2+(ABS($D$69-$H$70)^2)))</f>
        <v>4.8745300035972718</v>
      </c>
      <c r="BO69">
        <f>SQRT((ABS($A$69-$G$69)^2+(ABS($B$69-$H$69)^2)))</f>
        <v>3.7679465126889782</v>
      </c>
      <c r="BP69">
        <f>SQRT((ABS($C$69-$E$70)^2+(ABS($D$69-$F$70)^2)))</f>
        <v>5.3667899771886969</v>
      </c>
      <c r="BR69">
        <f>DEGREES(ACOS((9.39703221901945^2+20.5590740707623^2-11.7038739762903^2)/(2*9.39703221901945*20.5590740707623)))</f>
        <v>14.548543679119287</v>
      </c>
      <c r="BS69">
        <f>DEGREES(ACOS((21.4558201970395^2+23.1622570051029^2-4.40321909536649^2)/(2*21.4558201970395*23.1622570051029)))</f>
        <v>10.447027244735997</v>
      </c>
      <c r="BU69">
        <v>12</v>
      </c>
      <c r="BV69">
        <v>8</v>
      </c>
      <c r="BW69">
        <v>3</v>
      </c>
      <c r="BX69">
        <v>5</v>
      </c>
      <c r="BY69">
        <v>11</v>
      </c>
      <c r="BZ69">
        <v>8</v>
      </c>
      <c r="CA69">
        <v>4</v>
      </c>
      <c r="CB69">
        <v>3</v>
      </c>
      <c r="CC69">
        <v>12</v>
      </c>
      <c r="CD69">
        <v>4</v>
      </c>
      <c r="CE69">
        <v>4</v>
      </c>
      <c r="CF69">
        <v>11</v>
      </c>
      <c r="CG69">
        <v>13</v>
      </c>
      <c r="CH69">
        <v>5</v>
      </c>
      <c r="CI69">
        <v>4</v>
      </c>
      <c r="CJ69">
        <v>11</v>
      </c>
      <c r="CL69">
        <v>8</v>
      </c>
      <c r="CM69">
        <v>3</v>
      </c>
      <c r="CN69">
        <v>0</v>
      </c>
      <c r="CO69">
        <v>1</v>
      </c>
      <c r="CP69">
        <v>9</v>
      </c>
      <c r="CQ69">
        <v>5</v>
      </c>
      <c r="CR69">
        <v>1</v>
      </c>
      <c r="CS69">
        <v>0</v>
      </c>
      <c r="CT69">
        <v>9</v>
      </c>
      <c r="CU69">
        <v>0</v>
      </c>
      <c r="CV69">
        <v>1</v>
      </c>
      <c r="CW69">
        <v>7</v>
      </c>
      <c r="CX69">
        <v>8</v>
      </c>
      <c r="CY69">
        <v>1</v>
      </c>
      <c r="CZ69">
        <v>0</v>
      </c>
      <c r="DA69">
        <v>7</v>
      </c>
      <c r="DC69">
        <f>((8/12)*100)</f>
        <v>66.666666666666657</v>
      </c>
      <c r="DD69">
        <f>((3/12)*100)</f>
        <v>25</v>
      </c>
      <c r="DE69">
        <f>((5/12)*100)</f>
        <v>41.666666666666671</v>
      </c>
      <c r="DF69">
        <f>((8/11)*100)</f>
        <v>72.727272727272734</v>
      </c>
      <c r="DG69">
        <f>((4/11)*100)</f>
        <v>36.363636363636367</v>
      </c>
      <c r="DH69">
        <f>((3/11)*100)</f>
        <v>27.27272727272727</v>
      </c>
      <c r="DI69">
        <f>((4/12)*100)</f>
        <v>33.333333333333329</v>
      </c>
      <c r="DJ69">
        <f>((4/12)*100)</f>
        <v>33.333333333333329</v>
      </c>
      <c r="DK69">
        <f>((11/12)*100)</f>
        <v>91.666666666666657</v>
      </c>
      <c r="DL69">
        <f>((5/13)*100)</f>
        <v>38.461538461538467</v>
      </c>
      <c r="DM69">
        <f>((4/13)*100)</f>
        <v>30.76923076923077</v>
      </c>
      <c r="DN69">
        <f>((11/13)*100)</f>
        <v>84.615384615384613</v>
      </c>
      <c r="DP69">
        <f>((3/8)*100)</f>
        <v>37.5</v>
      </c>
      <c r="DQ69">
        <f>((0/8)*100)</f>
        <v>0</v>
      </c>
      <c r="DR69">
        <f>((1/8)*100)</f>
        <v>12.5</v>
      </c>
      <c r="DS69">
        <f>((5/9)*100)</f>
        <v>55.555555555555557</v>
      </c>
      <c r="DT69">
        <f>((1/9)*100)</f>
        <v>11.111111111111111</v>
      </c>
      <c r="DU69">
        <f>((0/9)*100)</f>
        <v>0</v>
      </c>
      <c r="DV69">
        <f>((0/9)*100)</f>
        <v>0</v>
      </c>
      <c r="DW69">
        <f>((1/9)*100)</f>
        <v>11.111111111111111</v>
      </c>
      <c r="DX69">
        <f>((7/9)*100)</f>
        <v>77.777777777777786</v>
      </c>
      <c r="DY69">
        <f>((1/8)*100)</f>
        <v>12.5</v>
      </c>
      <c r="DZ69">
        <f>((0/8)*100)</f>
        <v>0</v>
      </c>
      <c r="EA69">
        <f>((7/8)*100)</f>
        <v>87.5</v>
      </c>
    </row>
    <row r="70" spans="1:131" x14ac:dyDescent="0.25">
      <c r="A70">
        <v>187.450468</v>
      </c>
      <c r="B70">
        <v>7.0540520000000004</v>
      </c>
      <c r="C70">
        <v>169.45994400000001</v>
      </c>
      <c r="D70">
        <v>8.8164739999999995</v>
      </c>
      <c r="E70">
        <v>187.22020599999999</v>
      </c>
      <c r="F70">
        <v>7.0124740000000001</v>
      </c>
      <c r="G70">
        <v>187.36326099999999</v>
      </c>
      <c r="H70">
        <v>10.322578</v>
      </c>
      <c r="K70">
        <f>(13/200)</f>
        <v>6.5000000000000002E-2</v>
      </c>
      <c r="L70">
        <f>(20/200)</f>
        <v>0.1</v>
      </c>
      <c r="M70">
        <f>(11/200)</f>
        <v>5.5E-2</v>
      </c>
      <c r="N70">
        <f>(12/200)</f>
        <v>0.06</v>
      </c>
      <c r="P70">
        <f>(8/200)</f>
        <v>0.04</v>
      </c>
      <c r="Q70">
        <f>(10/200)</f>
        <v>0.05</v>
      </c>
      <c r="R70">
        <f>(10/200)</f>
        <v>0.05</v>
      </c>
      <c r="S70">
        <f>(10/200)</f>
        <v>0.05</v>
      </c>
      <c r="U70">
        <f>0.065+0.04</f>
        <v>0.10500000000000001</v>
      </c>
      <c r="V70">
        <f>0.1+0.05</f>
        <v>0.15000000000000002</v>
      </c>
      <c r="W70">
        <f>0.055+0.05</f>
        <v>0.10500000000000001</v>
      </c>
      <c r="X70">
        <f>0.06+0.05</f>
        <v>0.11</v>
      </c>
      <c r="Z70">
        <f>SQRT((ABS($A$71-$A$70)^2+(ABS($B$71-$B$70)^2)))</f>
        <v>22.451467762645819</v>
      </c>
      <c r="AA70">
        <f>SQRT((ABS($C$71-$C$70)^2+(ABS($D$71-$D$70)^2)))</f>
        <v>35.74371227978834</v>
      </c>
      <c r="AB70">
        <f>SQRT((ABS($E$71-$E$70)^2+(ABS($F$71-$F$70)^2)))</f>
        <v>21.136080688701988</v>
      </c>
      <c r="AC70">
        <f>SQRT((ABS($G$71-$G$70)^2+(ABS($H$71-$H$70)^2)))</f>
        <v>21.927978344057443</v>
      </c>
      <c r="AJ70">
        <f>1/0.105</f>
        <v>9.5238095238095237</v>
      </c>
      <c r="AK70">
        <f>1/0.15</f>
        <v>6.666666666666667</v>
      </c>
      <c r="AL70">
        <f>1/0.105</f>
        <v>9.5238095238095237</v>
      </c>
      <c r="AM70">
        <f>1/0.11</f>
        <v>9.0909090909090917</v>
      </c>
      <c r="AO70">
        <f t="shared" si="26"/>
        <v>213.82350250138873</v>
      </c>
      <c r="AP70">
        <f t="shared" si="27"/>
        <v>238.29141519858891</v>
      </c>
      <c r="AQ70">
        <f t="shared" si="28"/>
        <v>201.29600655906654</v>
      </c>
      <c r="AR70">
        <f t="shared" si="29"/>
        <v>199.34525767324948</v>
      </c>
      <c r="AV70">
        <f>((0.065/0.105)*100)</f>
        <v>61.904761904761905</v>
      </c>
      <c r="AW70">
        <f>((0.1/0.15)*100)</f>
        <v>66.666666666666671</v>
      </c>
      <c r="AX70">
        <f>((0.055/0.105)*100)</f>
        <v>52.380952380952387</v>
      </c>
      <c r="AY70">
        <f>((0.06/0.11)*100)</f>
        <v>54.54545454545454</v>
      </c>
      <c r="BA70">
        <f>((0.04/0.105)*100)</f>
        <v>38.095238095238102</v>
      </c>
      <c r="BB70">
        <f>((0.05/0.15)*100)</f>
        <v>33.333333333333336</v>
      </c>
      <c r="BC70">
        <f>((0.05/0.105)*100)</f>
        <v>47.61904761904762</v>
      </c>
      <c r="BD70">
        <f>((0.05/0.11)*100)</f>
        <v>45.45454545454546</v>
      </c>
      <c r="BF70">
        <f>ABS($B$70-$D$70)</f>
        <v>1.762421999999999</v>
      </c>
      <c r="BG70">
        <f>ABS($F$70-$H$70)</f>
        <v>3.3101039999999999</v>
      </c>
      <c r="BL70">
        <f>SQRT((ABS($A$70-$E$70)^2+(ABS($B$70-$F$70)^2)))</f>
        <v>0.23398572334226894</v>
      </c>
      <c r="BM70">
        <f>SQRT((ABS($C$70-$G$71)^2+(ABS($D$70-$H$71)^2)))</f>
        <v>4.1842434052671891</v>
      </c>
      <c r="BO70">
        <f>SQRT((ABS($A$70-$G$70)^2+(ABS($B$70-$H$70)^2)))</f>
        <v>3.2696891707813753</v>
      </c>
      <c r="BP70">
        <f>SQRT((ABS($C$70-$E$71)^2+(ABS($D$70-$F$71)^2)))</f>
        <v>3.9017025366966558</v>
      </c>
      <c r="BR70">
        <f>DEGREES(ACOS((9.5343040476515^2+28.2265883137945^2-19.3693008685017^2)/(2*9.5343040476515*28.2265883137945)))</f>
        <v>17.800823737419464</v>
      </c>
      <c r="BS70">
        <f>DEGREES(ACOS((23.4792363447807^2+24.8467121585218^2-4.37299630046859^2)/(2*23.4792363447807*24.8467121585218)))</f>
        <v>9.8654399592991737</v>
      </c>
      <c r="BU70">
        <v>13</v>
      </c>
      <c r="BV70">
        <v>8</v>
      </c>
      <c r="BW70">
        <v>3</v>
      </c>
      <c r="BX70">
        <v>3</v>
      </c>
      <c r="BY70">
        <v>20</v>
      </c>
      <c r="BZ70">
        <v>13</v>
      </c>
      <c r="CA70">
        <v>11</v>
      </c>
      <c r="CB70">
        <v>10</v>
      </c>
      <c r="CC70">
        <v>11</v>
      </c>
      <c r="CD70">
        <v>2</v>
      </c>
      <c r="CE70">
        <v>4</v>
      </c>
      <c r="CF70">
        <v>11</v>
      </c>
      <c r="CG70">
        <v>12</v>
      </c>
      <c r="CH70">
        <v>3</v>
      </c>
      <c r="CI70">
        <v>4</v>
      </c>
      <c r="CJ70">
        <v>11</v>
      </c>
      <c r="CL70">
        <v>8</v>
      </c>
      <c r="CM70">
        <v>5</v>
      </c>
      <c r="CN70">
        <v>0</v>
      </c>
      <c r="CO70">
        <v>0</v>
      </c>
      <c r="CP70">
        <v>10</v>
      </c>
      <c r="CQ70">
        <v>5</v>
      </c>
      <c r="CR70">
        <v>3</v>
      </c>
      <c r="CS70">
        <v>2</v>
      </c>
      <c r="CT70">
        <v>10</v>
      </c>
      <c r="CU70">
        <v>0</v>
      </c>
      <c r="CV70">
        <v>3</v>
      </c>
      <c r="CW70">
        <v>9</v>
      </c>
      <c r="CX70">
        <v>10</v>
      </c>
      <c r="CY70">
        <v>0</v>
      </c>
      <c r="CZ70">
        <v>2</v>
      </c>
      <c r="DA70">
        <v>9</v>
      </c>
      <c r="DC70">
        <f>((8/13)*100)</f>
        <v>61.53846153846154</v>
      </c>
      <c r="DD70">
        <f>((3/13)*100)</f>
        <v>23.076923076923077</v>
      </c>
      <c r="DE70">
        <f>((3/13)*100)</f>
        <v>23.076923076923077</v>
      </c>
      <c r="DF70">
        <f>((13/20)*100)</f>
        <v>65</v>
      </c>
      <c r="DG70">
        <f>((11/20)*100)</f>
        <v>55.000000000000007</v>
      </c>
      <c r="DH70">
        <f>((10/20)*100)</f>
        <v>50</v>
      </c>
      <c r="DI70">
        <f>((2/11)*100)</f>
        <v>18.181818181818183</v>
      </c>
      <c r="DJ70">
        <f>((4/11)*100)</f>
        <v>36.363636363636367</v>
      </c>
      <c r="DK70">
        <f>((11/11)*100)</f>
        <v>100</v>
      </c>
      <c r="DL70">
        <f>((3/12)*100)</f>
        <v>25</v>
      </c>
      <c r="DM70">
        <f>((4/12)*100)</f>
        <v>33.333333333333329</v>
      </c>
      <c r="DN70">
        <f>((11/12)*100)</f>
        <v>91.666666666666657</v>
      </c>
      <c r="DP70">
        <f>((5/8)*100)</f>
        <v>62.5</v>
      </c>
      <c r="DQ70">
        <f>((0/8)*100)</f>
        <v>0</v>
      </c>
      <c r="DR70">
        <f>((0/8)*100)</f>
        <v>0</v>
      </c>
      <c r="DS70">
        <f>((5/10)*100)</f>
        <v>50</v>
      </c>
      <c r="DT70">
        <f>((3/10)*100)</f>
        <v>30</v>
      </c>
      <c r="DU70">
        <f>((2/10)*100)</f>
        <v>20</v>
      </c>
      <c r="DV70">
        <f>((0/10)*100)</f>
        <v>0</v>
      </c>
      <c r="DW70">
        <f>((3/10)*100)</f>
        <v>30</v>
      </c>
      <c r="DX70">
        <f>((9/10)*100)</f>
        <v>90</v>
      </c>
      <c r="DY70">
        <f>((0/10)*100)</f>
        <v>0</v>
      </c>
      <c r="DZ70">
        <f>((2/10)*100)</f>
        <v>20</v>
      </c>
      <c r="EA70">
        <f>((9/10)*100)</f>
        <v>90</v>
      </c>
    </row>
    <row r="71" spans="1:131" x14ac:dyDescent="0.25">
      <c r="A71">
        <v>164.99952300000001</v>
      </c>
      <c r="B71">
        <v>6.9008419999999999</v>
      </c>
      <c r="C71">
        <v>133.71663000000001</v>
      </c>
      <c r="D71">
        <v>8.6477380000000004</v>
      </c>
      <c r="E71">
        <v>166.08468099999999</v>
      </c>
      <c r="F71">
        <v>6.85921</v>
      </c>
      <c r="G71">
        <v>165.43810300000001</v>
      </c>
      <c r="H71">
        <v>9.9708950000000005</v>
      </c>
      <c r="K71">
        <f>(13/200)</f>
        <v>6.5000000000000002E-2</v>
      </c>
      <c r="L71">
        <f>(11/200)</f>
        <v>5.5E-2</v>
      </c>
      <c r="M71">
        <f>(14/200)</f>
        <v>7.0000000000000007E-2</v>
      </c>
      <c r="N71">
        <f>(13/200)</f>
        <v>6.5000000000000002E-2</v>
      </c>
      <c r="P71">
        <f>(9/200)</f>
        <v>4.4999999999999998E-2</v>
      </c>
      <c r="Q71">
        <f>(9/200)</f>
        <v>4.4999999999999998E-2</v>
      </c>
      <c r="R71">
        <f>(9/200)</f>
        <v>4.4999999999999998E-2</v>
      </c>
      <c r="S71">
        <f>(10/200)</f>
        <v>0.05</v>
      </c>
      <c r="U71">
        <f>0.065+0.045</f>
        <v>0.11</v>
      </c>
      <c r="V71">
        <f>0.055+0.045</f>
        <v>0.1</v>
      </c>
      <c r="W71">
        <f>0.07+0.045</f>
        <v>0.115</v>
      </c>
      <c r="X71">
        <f>0.065+0.05</f>
        <v>0.115</v>
      </c>
      <c r="Z71">
        <f>SQRT((ABS($A$72-$A$71)^2+(ABS($B$72-$B$71)^2)))</f>
        <v>27.839038373487323</v>
      </c>
      <c r="AA71">
        <f>SQRT((ABS($C$72-$C$71)^2+(ABS($D$72-$D$71)^2)))</f>
        <v>24.763723106924981</v>
      </c>
      <c r="AB71">
        <f>SQRT((ABS($E$72-$E$71)^2+(ABS($F$72-$F$71)^2)))</f>
        <v>30.875305178767952</v>
      </c>
      <c r="AC71">
        <f>SQRT((ABS($G$72-$G$71)^2+(ABS($H$72-$H$71)^2)))</f>
        <v>29.854931643300908</v>
      </c>
      <c r="AJ71">
        <f>1/0.11</f>
        <v>9.0909090909090917</v>
      </c>
      <c r="AK71">
        <f>1/0.1</f>
        <v>10</v>
      </c>
      <c r="AL71">
        <f>1/0.115</f>
        <v>8.695652173913043</v>
      </c>
      <c r="AM71">
        <f>1/0.115</f>
        <v>8.695652173913043</v>
      </c>
      <c r="AO71">
        <f t="shared" si="26"/>
        <v>253.08216703170294</v>
      </c>
      <c r="AP71">
        <f t="shared" si="27"/>
        <v>247.63723106924979</v>
      </c>
      <c r="AQ71">
        <f t="shared" si="28"/>
        <v>268.48091459798218</v>
      </c>
      <c r="AR71">
        <f t="shared" si="29"/>
        <v>259.60810124609486</v>
      </c>
      <c r="AV71">
        <f>((0.065/0.11)*100)</f>
        <v>59.090909090909093</v>
      </c>
      <c r="AW71">
        <f>((0.055/0.1)*100)</f>
        <v>54.999999999999993</v>
      </c>
      <c r="AX71">
        <f>((0.07/0.115)*100)</f>
        <v>60.869565217391312</v>
      </c>
      <c r="AY71">
        <f>((0.065/0.115)*100)</f>
        <v>56.521739130434781</v>
      </c>
      <c r="BA71">
        <f>((0.045/0.11)*100)</f>
        <v>40.909090909090907</v>
      </c>
      <c r="BB71">
        <f>((0.045/0.1)*100)</f>
        <v>44.999999999999993</v>
      </c>
      <c r="BC71">
        <f>((0.045/0.115)*100)</f>
        <v>39.130434782608688</v>
      </c>
      <c r="BD71">
        <f>((0.05/0.115)*100)</f>
        <v>43.478260869565219</v>
      </c>
      <c r="BF71">
        <f>ABS($B$71-$D$71)</f>
        <v>1.7468960000000004</v>
      </c>
      <c r="BG71">
        <f>ABS($F$71-$H$71)</f>
        <v>3.1116850000000005</v>
      </c>
      <c r="BL71">
        <f>SQRT((ABS($A$71-$E$71)^2+(ABS($B$71-$F$71)^2)))</f>
        <v>1.0859563105336942</v>
      </c>
      <c r="BM71">
        <f>SQRT((ABS($C$71-$G$72)^2+(ABS($D$71-$H$72)^2)))</f>
        <v>1.9057355482881049</v>
      </c>
      <c r="BO71">
        <f>SQRT((ABS($A$71-$G$71)^2+(ABS($B$71-$H$71)^2)))</f>
        <v>3.1012219912816632</v>
      </c>
      <c r="BP71">
        <f>SQRT((ABS($C$71-$E$72)^2+(ABS($D$71-$F$72)^2)))</f>
        <v>3.6447086180689436</v>
      </c>
      <c r="BR71">
        <f>DEGREES(ACOS((4.42648332386026^2+23.3141821733408^2-21.4558201970395^2)/(2*4.42648332386026*23.3141821733408)))</f>
        <v>60.130442953684934</v>
      </c>
      <c r="BS71">
        <f>DEGREES(ACOS((21.1586221609792^2+21.374653107984^2-3.17866424119205^2)/(2*21.1586221609792*21.374653107984)))</f>
        <v>8.5520843309530736</v>
      </c>
      <c r="BU71">
        <v>13</v>
      </c>
      <c r="BV71">
        <v>13</v>
      </c>
      <c r="BW71">
        <v>4</v>
      </c>
      <c r="BX71">
        <v>3</v>
      </c>
      <c r="BY71">
        <v>11</v>
      </c>
      <c r="BZ71">
        <v>8</v>
      </c>
      <c r="CA71">
        <v>5</v>
      </c>
      <c r="CB71">
        <v>5</v>
      </c>
      <c r="CC71">
        <v>14</v>
      </c>
      <c r="CD71">
        <v>6</v>
      </c>
      <c r="CE71">
        <v>7</v>
      </c>
      <c r="CF71">
        <v>13</v>
      </c>
      <c r="CG71">
        <v>13</v>
      </c>
      <c r="CH71">
        <v>5</v>
      </c>
      <c r="CI71">
        <v>6</v>
      </c>
      <c r="CJ71">
        <v>13</v>
      </c>
      <c r="CL71">
        <v>9</v>
      </c>
      <c r="CM71">
        <v>5</v>
      </c>
      <c r="CN71">
        <v>0</v>
      </c>
      <c r="CO71">
        <v>0</v>
      </c>
      <c r="CP71">
        <v>9</v>
      </c>
      <c r="CQ71">
        <v>5</v>
      </c>
      <c r="CR71">
        <v>2</v>
      </c>
      <c r="CS71">
        <v>2</v>
      </c>
      <c r="CT71">
        <v>9</v>
      </c>
      <c r="CU71">
        <v>0</v>
      </c>
      <c r="CV71">
        <v>0</v>
      </c>
      <c r="CW71">
        <v>9</v>
      </c>
      <c r="CX71">
        <v>10</v>
      </c>
      <c r="CY71">
        <v>0</v>
      </c>
      <c r="CZ71">
        <v>0</v>
      </c>
      <c r="DA71">
        <v>9</v>
      </c>
      <c r="DC71">
        <f>((13/13)*100)</f>
        <v>100</v>
      </c>
      <c r="DD71">
        <f>((4/13)*100)</f>
        <v>30.76923076923077</v>
      </c>
      <c r="DE71">
        <f>((3/13)*100)</f>
        <v>23.076923076923077</v>
      </c>
      <c r="DF71">
        <f>((8/11)*100)</f>
        <v>72.727272727272734</v>
      </c>
      <c r="DG71">
        <f>((5/11)*100)</f>
        <v>45.454545454545453</v>
      </c>
      <c r="DH71">
        <f>((5/11)*100)</f>
        <v>45.454545454545453</v>
      </c>
      <c r="DI71">
        <f>((6/14)*100)</f>
        <v>42.857142857142854</v>
      </c>
      <c r="DJ71">
        <f>((7/14)*100)</f>
        <v>50</v>
      </c>
      <c r="DK71">
        <f>((13/14)*100)</f>
        <v>92.857142857142861</v>
      </c>
      <c r="DL71">
        <f>((5/13)*100)</f>
        <v>38.461538461538467</v>
      </c>
      <c r="DM71">
        <f>((6/13)*100)</f>
        <v>46.153846153846153</v>
      </c>
      <c r="DN71">
        <f>((13/13)*100)</f>
        <v>100</v>
      </c>
      <c r="DP71">
        <f>((5/9)*100)</f>
        <v>55.555555555555557</v>
      </c>
      <c r="DQ71">
        <f>((0/9)*100)</f>
        <v>0</v>
      </c>
      <c r="DR71">
        <f>((0/9)*100)</f>
        <v>0</v>
      </c>
      <c r="DS71">
        <f>((5/9)*100)</f>
        <v>55.555555555555557</v>
      </c>
      <c r="DT71">
        <f>((2/9)*100)</f>
        <v>22.222222222222221</v>
      </c>
      <c r="DU71">
        <f>((2/9)*100)</f>
        <v>22.222222222222221</v>
      </c>
      <c r="DV71">
        <f>((0/9)*100)</f>
        <v>0</v>
      </c>
      <c r="DW71">
        <f>((0/9)*100)</f>
        <v>0</v>
      </c>
      <c r="DX71">
        <f>((9/9)*100)</f>
        <v>100</v>
      </c>
      <c r="DY71">
        <f>((0/10)*100)</f>
        <v>0</v>
      </c>
      <c r="DZ71">
        <f>((0/10)*100)</f>
        <v>0</v>
      </c>
      <c r="EA71">
        <f>((9/10)*100)</f>
        <v>90</v>
      </c>
    </row>
    <row r="72" spans="1:131" x14ac:dyDescent="0.25">
      <c r="A72">
        <v>137.16579100000001</v>
      </c>
      <c r="B72">
        <v>6.357316</v>
      </c>
      <c r="C72">
        <v>109.02747100000001</v>
      </c>
      <c r="D72">
        <v>10.568001000000001</v>
      </c>
      <c r="E72">
        <v>135.24678500000002</v>
      </c>
      <c r="F72">
        <v>5.3397889999999997</v>
      </c>
      <c r="G72">
        <v>135.601315</v>
      </c>
      <c r="H72">
        <v>8.9302100000000006</v>
      </c>
      <c r="K72">
        <f>(12/200)</f>
        <v>0.06</v>
      </c>
      <c r="L72">
        <f>(12/200)</f>
        <v>0.06</v>
      </c>
      <c r="M72">
        <f>(13/200)</f>
        <v>6.5000000000000002E-2</v>
      </c>
      <c r="N72">
        <f>(12/200)</f>
        <v>0.06</v>
      </c>
      <c r="P72">
        <f>(8/200)</f>
        <v>0.04</v>
      </c>
      <c r="Q72">
        <f>(8/200)</f>
        <v>0.04</v>
      </c>
      <c r="R72">
        <f>(8/200)</f>
        <v>0.04</v>
      </c>
      <c r="S72">
        <f>(8/200)</f>
        <v>0.04</v>
      </c>
      <c r="U72">
        <f>0.06+0.04</f>
        <v>0.1</v>
      </c>
      <c r="V72">
        <f>0.06+0.04</f>
        <v>0.1</v>
      </c>
      <c r="W72">
        <f>0.065+0.04</f>
        <v>0.10500000000000001</v>
      </c>
      <c r="X72">
        <f>0.06+0.04</f>
        <v>0.1</v>
      </c>
      <c r="Z72">
        <f>SQRT((ABS($A$73-$A$72)^2+(ABS($B$73-$B$72)^2)))</f>
        <v>23.139392159048608</v>
      </c>
      <c r="AA72">
        <f>SQRT((ABS($C$73-$C$72)^2+(ABS($D$73-$D$72)^2)))</f>
        <v>24.820583983788797</v>
      </c>
      <c r="AB72">
        <f>SQRT((ABS($E$73-$E$72)^2+(ABS($F$73-$F$72)^2)))</f>
        <v>25.968635668030565</v>
      </c>
      <c r="AC72">
        <f>SQRT((ABS($G$73-$G$72)^2+(ABS($H$73-$H$72)^2)))</f>
        <v>25.930667726242795</v>
      </c>
      <c r="AJ72">
        <f>1/0.1</f>
        <v>10</v>
      </c>
      <c r="AK72">
        <f>1/0.1</f>
        <v>10</v>
      </c>
      <c r="AL72">
        <f>1/0.105</f>
        <v>9.5238095238095237</v>
      </c>
      <c r="AM72">
        <f>1/0.1</f>
        <v>10</v>
      </c>
      <c r="AO72">
        <f t="shared" si="26"/>
        <v>231.39392159048606</v>
      </c>
      <c r="AP72">
        <f t="shared" si="27"/>
        <v>248.20583983788796</v>
      </c>
      <c r="AQ72">
        <f t="shared" si="28"/>
        <v>247.32033969552916</v>
      </c>
      <c r="AR72">
        <f t="shared" si="29"/>
        <v>259.30667726242791</v>
      </c>
      <c r="AV72">
        <f>((0.06/0.1)*100)</f>
        <v>60</v>
      </c>
      <c r="AW72">
        <f>((0.06/0.1)*100)</f>
        <v>60</v>
      </c>
      <c r="AX72">
        <f>((0.065/0.105)*100)</f>
        <v>61.904761904761905</v>
      </c>
      <c r="AY72">
        <f>((0.06/0.1)*100)</f>
        <v>60</v>
      </c>
      <c r="BA72">
        <f>((0.04/0.1)*100)</f>
        <v>40</v>
      </c>
      <c r="BB72">
        <f>((0.04/0.1)*100)</f>
        <v>40</v>
      </c>
      <c r="BC72">
        <f>((0.04/0.105)*100)</f>
        <v>38.095238095238102</v>
      </c>
      <c r="BD72">
        <f>((0.04/0.1)*100)</f>
        <v>40</v>
      </c>
      <c r="BF72">
        <f>ABS($B$72-$D$72)</f>
        <v>4.2106850000000007</v>
      </c>
      <c r="BG72">
        <f>ABS($F$72-$H$72)</f>
        <v>3.590421000000001</v>
      </c>
      <c r="BL72">
        <f>SQRT((ABS($A$72-$E$72)^2+(ABS($B$72-$F$72)^2)))</f>
        <v>2.1720831530503122</v>
      </c>
      <c r="BM72">
        <f>SQRT((ABS($C$72-$G$73)^2+(ABS($D$72-$H$73)^2)))</f>
        <v>0.81636777417350159</v>
      </c>
      <c r="BO72">
        <f>SQRT((ABS($A$72-$G$72)^2+(ABS($B$72-$H$72)^2)))</f>
        <v>3.0112071814825438</v>
      </c>
      <c r="BP72">
        <f>SQRT((ABS($C$72-$E$73)^2+(ABS($D$72-$F$73)^2)))</f>
        <v>2.8767010983167873</v>
      </c>
      <c r="BR72">
        <f>DEGREES(ACOS((4.40321909536649^2+24.8844450229797^2-23.4792363447807^2)/(2*4.40321909536649*24.8844450229797)))</f>
        <v>66.509634427521732</v>
      </c>
      <c r="BS72">
        <f>DEGREES(ACOS((27.7346681226234^2+28.7058167369975^2-3.59447250702812^2)/(2*27.7346681226234*28.7058167369975)))</f>
        <v>7.0319324005189827</v>
      </c>
      <c r="BU72">
        <v>12</v>
      </c>
      <c r="BV72">
        <v>8</v>
      </c>
      <c r="BW72">
        <v>4</v>
      </c>
      <c r="BX72">
        <v>4</v>
      </c>
      <c r="BY72">
        <v>12</v>
      </c>
      <c r="BZ72">
        <v>7</v>
      </c>
      <c r="CA72">
        <v>4</v>
      </c>
      <c r="CB72">
        <v>4</v>
      </c>
      <c r="CC72">
        <v>13</v>
      </c>
      <c r="CD72">
        <v>5</v>
      </c>
      <c r="CE72">
        <v>5</v>
      </c>
      <c r="CF72">
        <v>12</v>
      </c>
      <c r="CG72">
        <v>12</v>
      </c>
      <c r="CH72">
        <v>4</v>
      </c>
      <c r="CI72">
        <v>5</v>
      </c>
      <c r="CJ72">
        <v>12</v>
      </c>
      <c r="CL72">
        <v>8</v>
      </c>
      <c r="CM72">
        <v>5</v>
      </c>
      <c r="CN72">
        <v>0</v>
      </c>
      <c r="CO72">
        <v>0</v>
      </c>
      <c r="CP72">
        <v>8</v>
      </c>
      <c r="CQ72">
        <v>5</v>
      </c>
      <c r="CR72">
        <v>0</v>
      </c>
      <c r="CS72">
        <v>1</v>
      </c>
      <c r="CT72">
        <v>8</v>
      </c>
      <c r="CU72">
        <v>0</v>
      </c>
      <c r="CV72">
        <v>2</v>
      </c>
      <c r="CW72">
        <v>8</v>
      </c>
      <c r="CX72">
        <v>8</v>
      </c>
      <c r="CY72">
        <v>0</v>
      </c>
      <c r="CZ72">
        <v>2</v>
      </c>
      <c r="DA72">
        <v>8</v>
      </c>
      <c r="DC72">
        <f>((8/12)*100)</f>
        <v>66.666666666666657</v>
      </c>
      <c r="DD72">
        <f>((4/12)*100)</f>
        <v>33.333333333333329</v>
      </c>
      <c r="DE72">
        <f>((4/12)*100)</f>
        <v>33.333333333333329</v>
      </c>
      <c r="DF72">
        <f>((7/12)*100)</f>
        <v>58.333333333333336</v>
      </c>
      <c r="DG72">
        <f>((4/12)*100)</f>
        <v>33.333333333333329</v>
      </c>
      <c r="DH72">
        <f>((4/12)*100)</f>
        <v>33.333333333333329</v>
      </c>
      <c r="DI72">
        <f>((5/13)*100)</f>
        <v>38.461538461538467</v>
      </c>
      <c r="DJ72">
        <f>((5/13)*100)</f>
        <v>38.461538461538467</v>
      </c>
      <c r="DK72">
        <f>((12/13)*100)</f>
        <v>92.307692307692307</v>
      </c>
      <c r="DL72">
        <f>((4/12)*100)</f>
        <v>33.333333333333329</v>
      </c>
      <c r="DM72">
        <f>((5/12)*100)</f>
        <v>41.666666666666671</v>
      </c>
      <c r="DN72">
        <f>((12/12)*100)</f>
        <v>100</v>
      </c>
      <c r="DP72">
        <f>((5/8)*100)</f>
        <v>62.5</v>
      </c>
      <c r="DQ72">
        <f>((0/8)*100)</f>
        <v>0</v>
      </c>
      <c r="DR72">
        <f>((0/8)*100)</f>
        <v>0</v>
      </c>
      <c r="DS72">
        <f>((5/8)*100)</f>
        <v>62.5</v>
      </c>
      <c r="DT72">
        <f>((0/8)*100)</f>
        <v>0</v>
      </c>
      <c r="DU72">
        <f>((1/8)*100)</f>
        <v>12.5</v>
      </c>
      <c r="DV72">
        <f>((0/8)*100)</f>
        <v>0</v>
      </c>
      <c r="DW72">
        <f>((2/8)*100)</f>
        <v>25</v>
      </c>
      <c r="DX72">
        <f>((8/8)*100)</f>
        <v>100</v>
      </c>
      <c r="DY72">
        <f>((0/8)*100)</f>
        <v>0</v>
      </c>
      <c r="DZ72">
        <f>((2/8)*100)</f>
        <v>25</v>
      </c>
      <c r="EA72">
        <f>((8/8)*100)</f>
        <v>100</v>
      </c>
    </row>
    <row r="73" spans="1:131" x14ac:dyDescent="0.25">
      <c r="A73">
        <v>114.13689500000001</v>
      </c>
      <c r="B73">
        <v>8.6159479999999995</v>
      </c>
      <c r="C73">
        <v>84.214948000000007</v>
      </c>
      <c r="D73">
        <v>9.935473</v>
      </c>
      <c r="E73">
        <v>109.38689500000001</v>
      </c>
      <c r="F73">
        <v>7.7138419999999996</v>
      </c>
      <c r="G73">
        <v>109.749368</v>
      </c>
      <c r="H73">
        <v>10.949211</v>
      </c>
      <c r="K73">
        <f>(10/200)</f>
        <v>0.05</v>
      </c>
      <c r="L73">
        <f>(12/200)</f>
        <v>0.06</v>
      </c>
      <c r="M73">
        <f>(11/200)</f>
        <v>5.5E-2</v>
      </c>
      <c r="N73">
        <f>(12/200)</f>
        <v>0.06</v>
      </c>
      <c r="P73">
        <f>(8/200)</f>
        <v>0.04</v>
      </c>
      <c r="Q73">
        <f>(8/200)</f>
        <v>0.04</v>
      </c>
      <c r="R73">
        <f>(8/200)</f>
        <v>0.04</v>
      </c>
      <c r="S73">
        <f>(9/200)</f>
        <v>4.4999999999999998E-2</v>
      </c>
      <c r="U73">
        <f>0.05+0.04</f>
        <v>0.09</v>
      </c>
      <c r="V73">
        <f>0.06+0.04</f>
        <v>0.1</v>
      </c>
      <c r="W73">
        <f>0.055+0.04</f>
        <v>9.5000000000000001E-2</v>
      </c>
      <c r="X73">
        <f>0.06+0.045</f>
        <v>0.105</v>
      </c>
      <c r="Z73">
        <f>SQRT((ABS($A$74-$A$73)^2+(ABS($B$74-$B$73)^2)))</f>
        <v>25.296545733700974</v>
      </c>
      <c r="AA73">
        <f>SQRT((ABS($C$74-$C$73)^2+(ABS($D$74-$D$73)^2)))</f>
        <v>21.532441533020013</v>
      </c>
      <c r="AB73">
        <f>SQRT((ABS($E$74-$E$73)^2+(ABS($F$74-$F$73)^2)))</f>
        <v>24.616913876232434</v>
      </c>
      <c r="AC73">
        <f>SQRT((ABS($G$74-$G$73)^2+(ABS($H$74-$H$73)^2)))</f>
        <v>26.192957587439352</v>
      </c>
      <c r="AJ73">
        <f>1/0.09</f>
        <v>11.111111111111111</v>
      </c>
      <c r="AK73">
        <f>1/0.1</f>
        <v>10</v>
      </c>
      <c r="AL73">
        <f>1/0.095</f>
        <v>10.526315789473685</v>
      </c>
      <c r="AM73">
        <f>1/0.105</f>
        <v>9.5238095238095237</v>
      </c>
      <c r="AO73">
        <f t="shared" si="26"/>
        <v>281.07273037445526</v>
      </c>
      <c r="AP73">
        <f t="shared" si="27"/>
        <v>215.32441533020011</v>
      </c>
      <c r="AQ73">
        <f t="shared" si="28"/>
        <v>259.12540922349933</v>
      </c>
      <c r="AR73">
        <f t="shared" si="29"/>
        <v>249.45673892799383</v>
      </c>
      <c r="AV73">
        <f>((0.05/0.09)*100)</f>
        <v>55.555555555555557</v>
      </c>
      <c r="AW73">
        <f>((0.06/0.1)*100)</f>
        <v>60</v>
      </c>
      <c r="AX73">
        <f>((0.055/0.095)*100)</f>
        <v>57.894736842105267</v>
      </c>
      <c r="AY73">
        <f>((0.06/0.105)*100)</f>
        <v>57.142857142857139</v>
      </c>
      <c r="BA73">
        <f>((0.04/0.09)*100)</f>
        <v>44.44444444444445</v>
      </c>
      <c r="BB73">
        <f>((0.04/0.1)*100)</f>
        <v>40</v>
      </c>
      <c r="BC73">
        <f>((0.04/0.095)*100)</f>
        <v>42.105263157894733</v>
      </c>
      <c r="BD73">
        <f>((0.045/0.105)*100)</f>
        <v>42.857142857142854</v>
      </c>
      <c r="BF73">
        <f>ABS($B$73-$D$73)</f>
        <v>1.3195250000000005</v>
      </c>
      <c r="BG73">
        <f>ABS($F$73-$H$73)</f>
        <v>3.2353690000000004</v>
      </c>
      <c r="BL73">
        <f>SQRT((ABS($A$73-$E$73)^2+(ABS($B$73-$F$73)^2)))</f>
        <v>4.8349038496371364</v>
      </c>
      <c r="BM73">
        <f>SQRT((ABS($C$73-$G$74)^2+(ABS($D$73-$H$74)^2)))</f>
        <v>0.93399602351669453</v>
      </c>
      <c r="BO73">
        <f>SQRT((ABS($A$73-$G$73)^2+(ABS($B$73-$H$73)^2)))</f>
        <v>4.9693570411973882</v>
      </c>
      <c r="BP73">
        <f>SQRT((ABS($C$73-$E$74)^2+(ABS($D$73-$F$74)^2)))</f>
        <v>2.6759740254952029</v>
      </c>
      <c r="BR73">
        <f>DEGREES(ACOS((4.37299630046859^2+22.8953506675338^2-21.1586221609792^2)/(2*4.37299630046859*22.8953506675338)))</f>
        <v>61.472193830721153</v>
      </c>
      <c r="BS73">
        <f>DEGREES(ACOS((23.8116590921944^2+26.4600313415078^2-4.6294646234959^2)/(2*23.8116590921944*26.4600313415078)))</f>
        <v>8.6756318663835366</v>
      </c>
      <c r="BU73">
        <v>10</v>
      </c>
      <c r="BV73">
        <v>7</v>
      </c>
      <c r="BW73">
        <v>3</v>
      </c>
      <c r="BX73">
        <v>2</v>
      </c>
      <c r="BY73">
        <v>12</v>
      </c>
      <c r="BZ73">
        <v>7</v>
      </c>
      <c r="CA73">
        <v>5</v>
      </c>
      <c r="CB73">
        <v>3</v>
      </c>
      <c r="CC73">
        <v>11</v>
      </c>
      <c r="CD73">
        <v>3</v>
      </c>
      <c r="CE73">
        <v>4</v>
      </c>
      <c r="CF73">
        <v>11</v>
      </c>
      <c r="CG73">
        <v>12</v>
      </c>
      <c r="CH73">
        <v>4</v>
      </c>
      <c r="CI73">
        <v>4</v>
      </c>
      <c r="CJ73">
        <v>11</v>
      </c>
      <c r="CL73">
        <v>8</v>
      </c>
      <c r="CM73">
        <v>5</v>
      </c>
      <c r="CN73">
        <v>0</v>
      </c>
      <c r="CO73">
        <v>0</v>
      </c>
      <c r="CP73">
        <v>8</v>
      </c>
      <c r="CQ73">
        <v>4</v>
      </c>
      <c r="CR73">
        <v>1</v>
      </c>
      <c r="CS73">
        <v>0</v>
      </c>
      <c r="CT73">
        <v>8</v>
      </c>
      <c r="CU73">
        <v>1</v>
      </c>
      <c r="CV73">
        <v>0</v>
      </c>
      <c r="CW73">
        <v>8</v>
      </c>
      <c r="CX73">
        <v>9</v>
      </c>
      <c r="CY73">
        <v>1</v>
      </c>
      <c r="CZ73">
        <v>1</v>
      </c>
      <c r="DA73">
        <v>8</v>
      </c>
      <c r="DC73">
        <f>((7/10)*100)</f>
        <v>70</v>
      </c>
      <c r="DD73">
        <f>((3/10)*100)</f>
        <v>30</v>
      </c>
      <c r="DE73">
        <f>((2/10)*100)</f>
        <v>20</v>
      </c>
      <c r="DF73">
        <f>((7/12)*100)</f>
        <v>58.333333333333336</v>
      </c>
      <c r="DG73">
        <f>((5/12)*100)</f>
        <v>41.666666666666671</v>
      </c>
      <c r="DH73">
        <f>((3/12)*100)</f>
        <v>25</v>
      </c>
      <c r="DI73">
        <f>((3/11)*100)</f>
        <v>27.27272727272727</v>
      </c>
      <c r="DJ73">
        <f>((4/11)*100)</f>
        <v>36.363636363636367</v>
      </c>
      <c r="DK73">
        <f>((11/11)*100)</f>
        <v>100</v>
      </c>
      <c r="DL73">
        <f>((4/12)*100)</f>
        <v>33.333333333333329</v>
      </c>
      <c r="DM73">
        <f>((4/12)*100)</f>
        <v>33.333333333333329</v>
      </c>
      <c r="DN73">
        <f>((11/12)*100)</f>
        <v>91.666666666666657</v>
      </c>
      <c r="DP73">
        <f>((5/8)*100)</f>
        <v>62.5</v>
      </c>
      <c r="DQ73">
        <f>((0/8)*100)</f>
        <v>0</v>
      </c>
      <c r="DR73">
        <f>((0/8)*100)</f>
        <v>0</v>
      </c>
      <c r="DS73">
        <f>((4/8)*100)</f>
        <v>50</v>
      </c>
      <c r="DT73">
        <f>((1/8)*100)</f>
        <v>12.5</v>
      </c>
      <c r="DU73">
        <f>((0/8)*100)</f>
        <v>0</v>
      </c>
      <c r="DV73">
        <f>((1/8)*100)</f>
        <v>12.5</v>
      </c>
      <c r="DW73">
        <f>((0/8)*100)</f>
        <v>0</v>
      </c>
      <c r="DX73">
        <f>((8/8)*100)</f>
        <v>100</v>
      </c>
      <c r="DY73">
        <f>((1/9)*100)</f>
        <v>11.111111111111111</v>
      </c>
      <c r="DZ73">
        <f>((1/9)*100)</f>
        <v>11.111111111111111</v>
      </c>
      <c r="EA73">
        <f>((8/9)*100)</f>
        <v>88.888888888888886</v>
      </c>
    </row>
    <row r="74" spans="1:131" x14ac:dyDescent="0.25">
      <c r="A74">
        <v>88.844106000000011</v>
      </c>
      <c r="B74">
        <v>8.18</v>
      </c>
      <c r="C74">
        <v>62.682594000000002</v>
      </c>
      <c r="D74">
        <v>9.8740760000000005</v>
      </c>
      <c r="E74">
        <v>84.773158000000009</v>
      </c>
      <c r="F74">
        <v>7.3183680000000004</v>
      </c>
      <c r="G74">
        <v>83.558737000000008</v>
      </c>
      <c r="H74">
        <v>10.600104999999999</v>
      </c>
      <c r="K74">
        <f>(11/200)</f>
        <v>5.5E-2</v>
      </c>
      <c r="L74">
        <f>(14/200)</f>
        <v>7.0000000000000007E-2</v>
      </c>
      <c r="M74">
        <f>(12/200)</f>
        <v>0.06</v>
      </c>
      <c r="N74">
        <f>(12/200)</f>
        <v>0.06</v>
      </c>
      <c r="P74">
        <f>(9/200)</f>
        <v>4.4999999999999998E-2</v>
      </c>
      <c r="Q74">
        <f>(8/200)</f>
        <v>0.04</v>
      </c>
      <c r="R74">
        <f>(8/200)</f>
        <v>0.04</v>
      </c>
      <c r="S74">
        <f>(9/200)</f>
        <v>4.4999999999999998E-2</v>
      </c>
      <c r="U74">
        <f>0.055+0.045</f>
        <v>0.1</v>
      </c>
      <c r="V74">
        <f>0.07+0.04</f>
        <v>0.11000000000000001</v>
      </c>
      <c r="W74">
        <f>0.06+0.04</f>
        <v>0.1</v>
      </c>
      <c r="X74">
        <f>0.06+0.045</f>
        <v>0.105</v>
      </c>
      <c r="Z74">
        <f>SQRT((ABS($A$75-$A$74)^2+(ABS($B$75-$B$74)^2)))</f>
        <v>18.196392302782876</v>
      </c>
      <c r="AA74">
        <f>SQRT((ABS($C$75-$C$74)^2+(ABS($D$75-$D$74)^2)))</f>
        <v>26.781943050670414</v>
      </c>
      <c r="AB74">
        <f>SQRT((ABS($E$75-$E$74)^2+(ABS($F$75-$F$74)^2)))</f>
        <v>21.525897251658254</v>
      </c>
      <c r="AC74">
        <f>SQRT((ABS($G$75-$G$74)^2+(ABS($H$75-$H$74)^2)))</f>
        <v>22.460184428305844</v>
      </c>
      <c r="AJ74">
        <f>1/0.1</f>
        <v>10</v>
      </c>
      <c r="AK74">
        <f>1/0.11</f>
        <v>9.0909090909090917</v>
      </c>
      <c r="AL74">
        <f>1/0.1</f>
        <v>10</v>
      </c>
      <c r="AM74">
        <f>1/0.105</f>
        <v>9.5238095238095237</v>
      </c>
      <c r="AO74">
        <f t="shared" si="26"/>
        <v>181.96392302782874</v>
      </c>
      <c r="AP74">
        <f t="shared" si="27"/>
        <v>243.47220955154918</v>
      </c>
      <c r="AQ74">
        <f t="shared" si="28"/>
        <v>215.25897251658253</v>
      </c>
      <c r="AR74">
        <f t="shared" si="29"/>
        <v>213.90651836481757</v>
      </c>
      <c r="AV74">
        <f>((0.055/0.1)*100)</f>
        <v>54.999999999999993</v>
      </c>
      <c r="AW74">
        <f>((0.07/0.11)*100)</f>
        <v>63.636363636363647</v>
      </c>
      <c r="AX74">
        <f>((0.06/0.1)*100)</f>
        <v>60</v>
      </c>
      <c r="AY74">
        <f>((0.06/0.105)*100)</f>
        <v>57.142857142857139</v>
      </c>
      <c r="BA74">
        <f>((0.045/0.1)*100)</f>
        <v>44.999999999999993</v>
      </c>
      <c r="BB74">
        <f>((0.04/0.11)*100)</f>
        <v>36.363636363636367</v>
      </c>
      <c r="BC74">
        <f>((0.04/0.1)*100)</f>
        <v>40</v>
      </c>
      <c r="BD74">
        <f>((0.045/0.105)*100)</f>
        <v>42.857142857142854</v>
      </c>
      <c r="BF74">
        <f>ABS($B$74-$D$74)</f>
        <v>1.6940760000000008</v>
      </c>
      <c r="BG74">
        <f>ABS($F$74-$H$74)</f>
        <v>3.2817369999999988</v>
      </c>
      <c r="BL74">
        <f>SQRT((ABS($A$74-$E$74)^2+(ABS($B$74-$F$74)^2)))</f>
        <v>4.161132937329449</v>
      </c>
      <c r="BM74">
        <f>SQRT((ABS($C$74-$G$75)^2+(ABS($D$74-$H$75)^2)))</f>
        <v>1.8492128658913252</v>
      </c>
      <c r="BO74">
        <f>SQRT((ABS($A$74-$G$74)^2+(ABS($B$74-$H$74)^2)))</f>
        <v>5.8130915765353315</v>
      </c>
      <c r="BP74">
        <f>SQRT((ABS($C$74-$E$75)^2+(ABS($D$74-$F$75)^2)))</f>
        <v>2.6604696703138719</v>
      </c>
      <c r="BR74">
        <f>DEGREES(ACOS((35.4452905453035^2+34.7498458127958^2-3.84519557279262^2)/(2*35.4452905453035*34.7498458127958)))</f>
        <v>6.1769474877946351</v>
      </c>
      <c r="BU74">
        <v>11</v>
      </c>
      <c r="BV74">
        <v>7</v>
      </c>
      <c r="BW74">
        <v>3</v>
      </c>
      <c r="BX74">
        <v>4</v>
      </c>
      <c r="BY74">
        <v>14</v>
      </c>
      <c r="BZ74">
        <v>6</v>
      </c>
      <c r="CA74">
        <v>6</v>
      </c>
      <c r="CB74">
        <v>5</v>
      </c>
      <c r="CC74">
        <v>12</v>
      </c>
      <c r="CD74">
        <v>5</v>
      </c>
      <c r="CE74">
        <v>5</v>
      </c>
      <c r="CF74">
        <v>10</v>
      </c>
      <c r="CG74">
        <v>12</v>
      </c>
      <c r="CH74">
        <v>7</v>
      </c>
      <c r="CI74">
        <v>4</v>
      </c>
      <c r="CJ74">
        <v>10</v>
      </c>
      <c r="CL74">
        <v>9</v>
      </c>
      <c r="CM74">
        <v>4</v>
      </c>
      <c r="CN74">
        <v>1</v>
      </c>
      <c r="CO74">
        <v>1</v>
      </c>
      <c r="CP74">
        <v>8</v>
      </c>
      <c r="CQ74">
        <v>2</v>
      </c>
      <c r="CR74">
        <v>1</v>
      </c>
      <c r="CS74">
        <v>0</v>
      </c>
      <c r="CT74">
        <v>8</v>
      </c>
      <c r="CU74">
        <v>0</v>
      </c>
      <c r="CV74">
        <v>1</v>
      </c>
      <c r="CW74">
        <v>7</v>
      </c>
      <c r="CX74">
        <v>9</v>
      </c>
      <c r="CY74">
        <v>2</v>
      </c>
      <c r="CZ74">
        <v>0</v>
      </c>
      <c r="DA74">
        <v>7</v>
      </c>
      <c r="DC74">
        <f>((7/11)*100)</f>
        <v>63.636363636363633</v>
      </c>
      <c r="DD74">
        <f>((3/11)*100)</f>
        <v>27.27272727272727</v>
      </c>
      <c r="DE74">
        <f>((4/11)*100)</f>
        <v>36.363636363636367</v>
      </c>
      <c r="DF74">
        <f>((6/14)*100)</f>
        <v>42.857142857142854</v>
      </c>
      <c r="DG74">
        <f>((6/14)*100)</f>
        <v>42.857142857142854</v>
      </c>
      <c r="DH74">
        <f>((5/14)*100)</f>
        <v>35.714285714285715</v>
      </c>
      <c r="DI74">
        <f>((5/12)*100)</f>
        <v>41.666666666666671</v>
      </c>
      <c r="DJ74">
        <f>((5/12)*100)</f>
        <v>41.666666666666671</v>
      </c>
      <c r="DK74">
        <f>((10/12)*100)</f>
        <v>83.333333333333343</v>
      </c>
      <c r="DL74">
        <f>((7/12)*100)</f>
        <v>58.333333333333336</v>
      </c>
      <c r="DM74">
        <f>((4/12)*100)</f>
        <v>33.333333333333329</v>
      </c>
      <c r="DN74">
        <f>((10/12)*100)</f>
        <v>83.333333333333343</v>
      </c>
      <c r="DP74">
        <f>((4/9)*100)</f>
        <v>44.444444444444443</v>
      </c>
      <c r="DQ74">
        <f>((1/9)*100)</f>
        <v>11.111111111111111</v>
      </c>
      <c r="DR74">
        <f>((1/9)*100)</f>
        <v>11.111111111111111</v>
      </c>
      <c r="DS74">
        <f>((2/8)*100)</f>
        <v>25</v>
      </c>
      <c r="DT74">
        <f>((1/8)*100)</f>
        <v>12.5</v>
      </c>
      <c r="DU74">
        <f>((0/8)*100)</f>
        <v>0</v>
      </c>
      <c r="DV74">
        <f>((0/8)*100)</f>
        <v>0</v>
      </c>
      <c r="DW74">
        <f>((1/8)*100)</f>
        <v>12.5</v>
      </c>
      <c r="DX74">
        <f>((7/8)*100)</f>
        <v>87.5</v>
      </c>
      <c r="DY74">
        <f>((2/9)*100)</f>
        <v>22.222222222222221</v>
      </c>
      <c r="DZ74">
        <f>((0/9)*100)</f>
        <v>0</v>
      </c>
      <c r="EA74">
        <f>((7/9)*100)</f>
        <v>77.777777777777786</v>
      </c>
    </row>
    <row r="75" spans="1:131" x14ac:dyDescent="0.25">
      <c r="A75">
        <v>70.649316000000013</v>
      </c>
      <c r="B75">
        <v>7.9385260000000004</v>
      </c>
      <c r="C75">
        <v>35.900790999999998</v>
      </c>
      <c r="D75">
        <v>9.9606879999999993</v>
      </c>
      <c r="E75">
        <v>63.247306000000002</v>
      </c>
      <c r="F75">
        <v>7.2742300000000002</v>
      </c>
      <c r="G75">
        <v>61.099730999999998</v>
      </c>
      <c r="H75">
        <v>10.830178999999999</v>
      </c>
      <c r="K75">
        <f>(12/200)</f>
        <v>0.06</v>
      </c>
      <c r="L75">
        <f>(14/200)</f>
        <v>7.0000000000000007E-2</v>
      </c>
      <c r="M75">
        <f>(13/200)</f>
        <v>6.5000000000000002E-2</v>
      </c>
      <c r="N75">
        <f>(14/200)</f>
        <v>7.0000000000000007E-2</v>
      </c>
      <c r="P75">
        <f>(7/200)</f>
        <v>3.5000000000000003E-2</v>
      </c>
      <c r="Q75">
        <f>(9/200)</f>
        <v>4.4999999999999998E-2</v>
      </c>
      <c r="R75">
        <f>(9/200)</f>
        <v>4.4999999999999998E-2</v>
      </c>
      <c r="S75">
        <f>(9/200)</f>
        <v>4.4999999999999998E-2</v>
      </c>
      <c r="U75">
        <f>0.06+0.035</f>
        <v>9.5000000000000001E-2</v>
      </c>
      <c r="V75">
        <f>0.07+0.045</f>
        <v>0.115</v>
      </c>
      <c r="W75">
        <f>0.065+0.045</f>
        <v>0.11</v>
      </c>
      <c r="X75">
        <f>0.07+0.045</f>
        <v>0.115</v>
      </c>
      <c r="Z75">
        <f>SQRT((ABS($A$76-$A$75)^2+(ABS($B$76-$B$75)^2)))</f>
        <v>26.064526462282362</v>
      </c>
      <c r="AA75">
        <f>SQRT((ABS($C$76-$C$75)^2+(ABS($D$76-$D$75)^2)))</f>
        <v>19.695592622509484</v>
      </c>
      <c r="AB75">
        <f>SQRT((ABS($E$76-$E$75)^2+(ABS($F$76-$F$75)^2)))</f>
        <v>23.812002808198137</v>
      </c>
      <c r="AC75">
        <f>SQRT((ABS($G$76-$G$75)^2+(ABS($H$76-$H$75)^2)))</f>
        <v>25.8944081018088</v>
      </c>
      <c r="AJ75">
        <f>1/0.095</f>
        <v>10.526315789473685</v>
      </c>
      <c r="AK75">
        <f>1/0.115</f>
        <v>8.695652173913043</v>
      </c>
      <c r="AL75">
        <f>1/0.11</f>
        <v>9.0909090909090917</v>
      </c>
      <c r="AM75">
        <f>1/0.115</f>
        <v>8.695652173913043</v>
      </c>
      <c r="AO75">
        <f t="shared" si="26"/>
        <v>274.36343644507747</v>
      </c>
      <c r="AP75">
        <f t="shared" si="27"/>
        <v>171.26602280443029</v>
      </c>
      <c r="AQ75">
        <f t="shared" si="28"/>
        <v>216.47275280180125</v>
      </c>
      <c r="AR75">
        <f t="shared" si="29"/>
        <v>225.1687661026852</v>
      </c>
      <c r="AV75">
        <f>((0.06/0.095)*100)</f>
        <v>63.157894736842103</v>
      </c>
      <c r="AW75">
        <f>((0.07/0.115)*100)</f>
        <v>60.869565217391312</v>
      </c>
      <c r="AX75">
        <f>((0.065/0.11)*100)</f>
        <v>59.090909090909093</v>
      </c>
      <c r="AY75">
        <f>((0.07/0.115)*100)</f>
        <v>60.869565217391312</v>
      </c>
      <c r="BA75">
        <f>((0.035/0.095)*100)</f>
        <v>36.842105263157897</v>
      </c>
      <c r="BB75">
        <f>((0.045/0.115)*100)</f>
        <v>39.130434782608688</v>
      </c>
      <c r="BC75">
        <f>((0.045/0.11)*100)</f>
        <v>40.909090909090907</v>
      </c>
      <c r="BD75">
        <f>((0.045/0.115)*100)</f>
        <v>39.130434782608688</v>
      </c>
      <c r="BF75">
        <f>ABS($B$75-$D$75)</f>
        <v>2.0221619999999989</v>
      </c>
      <c r="BG75">
        <f>ABS($F$75-$H$75)</f>
        <v>3.5559489999999991</v>
      </c>
      <c r="BL75">
        <f>SQRT((ABS($A$75-$E$75)^2+(ABS($B$75-$F$75)^2)))</f>
        <v>7.4317589583971415</v>
      </c>
      <c r="BM75">
        <f>SQRT((ABS($C$75-$G$76)^2+(ABS($D$75-$H$76)^2)))</f>
        <v>1.5688614708928279</v>
      </c>
      <c r="BO75">
        <f>SQRT((ABS($A$75-$G$75)^2+(ABS($B$75-$H$75)^2)))</f>
        <v>9.9777868660657543</v>
      </c>
      <c r="BP75">
        <f>SQRT((ABS($C$75-$E$76)^2+(ABS($D$75-$F$76)^2)))</f>
        <v>4.1258803909474908</v>
      </c>
      <c r="BR75">
        <f>DEGREES(ACOS((24.6835414220469^2+22.8252053447334^2-3.79852709014389^2)/(2*24.6835414220469*22.8252053447334)))</f>
        <v>8.0034046106669923</v>
      </c>
      <c r="BU75">
        <v>12</v>
      </c>
      <c r="BV75">
        <v>6</v>
      </c>
      <c r="BW75">
        <v>5</v>
      </c>
      <c r="BX75">
        <v>7</v>
      </c>
      <c r="BY75">
        <v>14</v>
      </c>
      <c r="BZ75">
        <v>4</v>
      </c>
      <c r="CA75">
        <v>7</v>
      </c>
      <c r="CB75">
        <v>1</v>
      </c>
      <c r="CC75">
        <v>13</v>
      </c>
      <c r="CD75">
        <v>6</v>
      </c>
      <c r="CE75">
        <v>6</v>
      </c>
      <c r="CF75">
        <v>11</v>
      </c>
      <c r="CG75">
        <v>14</v>
      </c>
      <c r="CH75">
        <v>9</v>
      </c>
      <c r="CI75">
        <v>5</v>
      </c>
      <c r="CJ75">
        <v>11</v>
      </c>
      <c r="CL75">
        <v>7</v>
      </c>
      <c r="CM75">
        <v>2</v>
      </c>
      <c r="CN75">
        <v>0</v>
      </c>
      <c r="CO75">
        <v>2</v>
      </c>
      <c r="CP75">
        <v>9</v>
      </c>
      <c r="CQ75">
        <v>1</v>
      </c>
      <c r="CR75">
        <v>2</v>
      </c>
      <c r="CS75">
        <v>0</v>
      </c>
      <c r="CT75">
        <v>9</v>
      </c>
      <c r="CU75">
        <v>2</v>
      </c>
      <c r="CV75">
        <v>1</v>
      </c>
      <c r="CW75">
        <v>7</v>
      </c>
      <c r="CX75">
        <v>9</v>
      </c>
      <c r="CY75">
        <v>4</v>
      </c>
      <c r="CZ75">
        <v>0</v>
      </c>
      <c r="DA75">
        <v>7</v>
      </c>
      <c r="DC75">
        <f>((6/12)*100)</f>
        <v>50</v>
      </c>
      <c r="DD75">
        <f>((5/12)*100)</f>
        <v>41.666666666666671</v>
      </c>
      <c r="DE75">
        <f>((7/12)*100)</f>
        <v>58.333333333333336</v>
      </c>
      <c r="DF75">
        <f>((4/14)*100)</f>
        <v>28.571428571428569</v>
      </c>
      <c r="DG75">
        <f>((7/14)*100)</f>
        <v>50</v>
      </c>
      <c r="DH75">
        <f>((1/14)*100)</f>
        <v>7.1428571428571423</v>
      </c>
      <c r="DI75">
        <f>((6/13)*100)</f>
        <v>46.153846153846153</v>
      </c>
      <c r="DJ75">
        <f>((6/13)*100)</f>
        <v>46.153846153846153</v>
      </c>
      <c r="DK75">
        <f>((11/13)*100)</f>
        <v>84.615384615384613</v>
      </c>
      <c r="DL75">
        <f>((9/14)*100)</f>
        <v>64.285714285714292</v>
      </c>
      <c r="DM75">
        <f>((5/14)*100)</f>
        <v>35.714285714285715</v>
      </c>
      <c r="DN75">
        <f>((11/14)*100)</f>
        <v>78.571428571428569</v>
      </c>
      <c r="DP75">
        <f>((2/7)*100)</f>
        <v>28.571428571428569</v>
      </c>
      <c r="DQ75">
        <f>((0/7)*100)</f>
        <v>0</v>
      </c>
      <c r="DR75">
        <f>((2/7)*100)</f>
        <v>28.571428571428569</v>
      </c>
      <c r="DS75">
        <f>((1/9)*100)</f>
        <v>11.111111111111111</v>
      </c>
      <c r="DT75">
        <f>((2/9)*100)</f>
        <v>22.222222222222221</v>
      </c>
      <c r="DU75">
        <f>((0/9)*100)</f>
        <v>0</v>
      </c>
      <c r="DV75">
        <f>((2/9)*100)</f>
        <v>22.222222222222221</v>
      </c>
      <c r="DW75">
        <f>((1/9)*100)</f>
        <v>11.111111111111111</v>
      </c>
      <c r="DX75">
        <f>((7/9)*100)</f>
        <v>77.777777777777786</v>
      </c>
      <c r="DY75">
        <f>((4/9)*100)</f>
        <v>44.444444444444443</v>
      </c>
      <c r="DZ75">
        <f>((0/9)*100)</f>
        <v>0</v>
      </c>
      <c r="EA75">
        <f>((7/9)*100)</f>
        <v>77.777777777777786</v>
      </c>
    </row>
    <row r="76" spans="1:131" x14ac:dyDescent="0.25">
      <c r="A76">
        <v>44.586967000000001</v>
      </c>
      <c r="B76">
        <v>8.2754300000000001</v>
      </c>
      <c r="C76">
        <v>16.205207999999999</v>
      </c>
      <c r="D76">
        <v>9.9801570000000002</v>
      </c>
      <c r="E76">
        <v>39.442112000000002</v>
      </c>
      <c r="F76">
        <v>7.8436300000000001</v>
      </c>
      <c r="G76">
        <v>35.210944999999995</v>
      </c>
      <c r="H76">
        <v>11.369744000000001</v>
      </c>
      <c r="K76">
        <f>(12/200)</f>
        <v>0.06</v>
      </c>
      <c r="P76">
        <f>(9/200)</f>
        <v>4.4999999999999998E-2</v>
      </c>
      <c r="R76">
        <f>(9/200)</f>
        <v>4.4999999999999998E-2</v>
      </c>
      <c r="S76">
        <f>(13/200)</f>
        <v>6.5000000000000002E-2</v>
      </c>
      <c r="U76">
        <f>0.06+0.045</f>
        <v>0.105</v>
      </c>
      <c r="Z76">
        <f>SQRT((ABS($A$77-$A$76)^2+(ABS($B$77-$B$76)^2)))</f>
        <v>21.197497601604514</v>
      </c>
      <c r="AJ76">
        <f>1/0.105</f>
        <v>9.5238095238095237</v>
      </c>
      <c r="AO76">
        <f t="shared" si="26"/>
        <v>201.88092953909063</v>
      </c>
      <c r="AV76">
        <f>((0.06/0.105)*100)</f>
        <v>57.142857142857139</v>
      </c>
      <c r="BA76">
        <f>((0.045/0.105)*100)</f>
        <v>42.857142857142854</v>
      </c>
      <c r="BF76">
        <f>ABS($B$76-$D$76)</f>
        <v>1.7047270000000001</v>
      </c>
      <c r="BG76">
        <f>ABS($F$76-$H$76)</f>
        <v>3.5261140000000006</v>
      </c>
      <c r="BI76">
        <v>2.1441050000000001</v>
      </c>
      <c r="BJ76">
        <v>2.6272579999999999</v>
      </c>
      <c r="BL76">
        <f>SQRT((ABS($A$76-$E$76)^2+(ABS($B$76-$F$76)^2)))</f>
        <v>5.1629433670170153</v>
      </c>
      <c r="BO76">
        <f>SQRT((ABS($A$76-$G$76)^2+(ABS($B$76-$H$76)^2)))</f>
        <v>9.8734273519928291</v>
      </c>
      <c r="BU76">
        <v>12</v>
      </c>
      <c r="BV76">
        <v>4</v>
      </c>
      <c r="BW76">
        <v>6</v>
      </c>
      <c r="BX76">
        <v>9</v>
      </c>
      <c r="CL76">
        <v>9</v>
      </c>
      <c r="CM76">
        <v>1</v>
      </c>
      <c r="CN76">
        <v>2</v>
      </c>
      <c r="CO76">
        <v>4</v>
      </c>
      <c r="CT76">
        <v>9</v>
      </c>
      <c r="CU76">
        <v>3</v>
      </c>
      <c r="CV76">
        <v>2</v>
      </c>
      <c r="CW76">
        <v>6</v>
      </c>
      <c r="CX76">
        <v>13</v>
      </c>
      <c r="CY76">
        <v>10</v>
      </c>
      <c r="CZ76">
        <v>0</v>
      </c>
      <c r="DA76">
        <v>6</v>
      </c>
      <c r="DC76">
        <f>((4/12)*100)</f>
        <v>33.333333333333329</v>
      </c>
      <c r="DD76">
        <f>((6/12)*100)</f>
        <v>50</v>
      </c>
      <c r="DE76">
        <f>((9/12)*100)</f>
        <v>75</v>
      </c>
      <c r="DP76">
        <f>((1/9)*100)</f>
        <v>11.111111111111111</v>
      </c>
      <c r="DQ76">
        <f>((2/9)*100)</f>
        <v>22.222222222222221</v>
      </c>
      <c r="DR76">
        <f>((4/9)*100)</f>
        <v>44.444444444444443</v>
      </c>
      <c r="DV76">
        <f>((3/9)*100)</f>
        <v>33.333333333333329</v>
      </c>
      <c r="DW76">
        <f>((2/9)*100)</f>
        <v>22.222222222222221</v>
      </c>
      <c r="DX76">
        <f>((6/9)*100)</f>
        <v>66.666666666666657</v>
      </c>
      <c r="DY76">
        <f>((10/13)*100)</f>
        <v>76.923076923076934</v>
      </c>
      <c r="DZ76">
        <f>((0/13)*100)</f>
        <v>0</v>
      </c>
      <c r="EA76">
        <f>((6/13)*100)</f>
        <v>46.153846153846153</v>
      </c>
    </row>
    <row r="77" spans="1:131" x14ac:dyDescent="0.25">
      <c r="A77">
        <v>23.390037</v>
      </c>
      <c r="B77">
        <v>8.4305529999999997</v>
      </c>
      <c r="P77">
        <f>(11/200)</f>
        <v>5.5E-2</v>
      </c>
      <c r="CL77">
        <v>11</v>
      </c>
      <c r="CM77">
        <v>1</v>
      </c>
      <c r="CN77">
        <v>3</v>
      </c>
      <c r="CO77">
        <v>10</v>
      </c>
      <c r="DP77">
        <f>((1/11)*100)</f>
        <v>9.0909090909090917</v>
      </c>
      <c r="DQ77">
        <f>((3/11)*100)</f>
        <v>27.27272727272727</v>
      </c>
      <c r="DR77">
        <f>((10/11)*100)</f>
        <v>90.909090909090907</v>
      </c>
    </row>
    <row r="78" spans="1:131" x14ac:dyDescent="0.25">
      <c r="A78" t="s">
        <v>22</v>
      </c>
      <c r="B78" t="s">
        <v>22</v>
      </c>
      <c r="C78" t="s">
        <v>22</v>
      </c>
      <c r="D78" t="s">
        <v>22</v>
      </c>
      <c r="E78" t="s">
        <v>22</v>
      </c>
      <c r="F78" t="s">
        <v>22</v>
      </c>
      <c r="G78" t="s">
        <v>22</v>
      </c>
      <c r="H78" t="s">
        <v>22</v>
      </c>
    </row>
    <row r="79" spans="1:131" x14ac:dyDescent="0.25">
      <c r="A79">
        <v>253.87107800000001</v>
      </c>
      <c r="B79">
        <v>6.5730570000000004</v>
      </c>
      <c r="C79">
        <v>242.82474500000001</v>
      </c>
      <c r="D79">
        <v>7.8581440000000002</v>
      </c>
      <c r="E79">
        <v>272.78929099999999</v>
      </c>
      <c r="F79">
        <v>6.4108559999999999</v>
      </c>
      <c r="G79">
        <v>263.69553400000001</v>
      </c>
      <c r="H79">
        <v>8.7789350000000006</v>
      </c>
      <c r="K79">
        <f>(16/200)</f>
        <v>0.08</v>
      </c>
      <c r="L79">
        <f>(13/200)</f>
        <v>6.5000000000000002E-2</v>
      </c>
      <c r="M79">
        <f>(16/200)</f>
        <v>0.08</v>
      </c>
      <c r="N79">
        <f>(11/200)</f>
        <v>5.5E-2</v>
      </c>
      <c r="P79">
        <f>(14/200)</f>
        <v>7.0000000000000007E-2</v>
      </c>
      <c r="Q79">
        <f>(12/200)</f>
        <v>0.06</v>
      </c>
      <c r="R79">
        <f>(3/200)</f>
        <v>1.4999999999999999E-2</v>
      </c>
      <c r="S79">
        <f>(13/200)</f>
        <v>6.5000000000000002E-2</v>
      </c>
      <c r="U79">
        <f>0.08+0.07</f>
        <v>0.15000000000000002</v>
      </c>
      <c r="V79">
        <f>0.065+0.06</f>
        <v>0.125</v>
      </c>
      <c r="W79">
        <f>0.08+0.015</f>
        <v>9.5000000000000001E-2</v>
      </c>
      <c r="X79">
        <f>0.055+0.065</f>
        <v>0.12</v>
      </c>
      <c r="Z79">
        <f>SQRT((ABS($A$80-$A$79)^2+(ABS($B$80-$B$79)^2)))</f>
        <v>25.473689316133097</v>
      </c>
      <c r="AA79">
        <f>SQRT((ABS($C$80-$C$79)^2+(ABS($D$80-$D$79)^2)))</f>
        <v>21.864207248708855</v>
      </c>
      <c r="AB79">
        <f>SQRT((ABS($E$80-$E$79)^2+(ABS($F$80-$F$79)^2)))</f>
        <v>20.559074070762282</v>
      </c>
      <c r="AC79">
        <f>SQRT((ABS($G$80-$G$79)^2+(ABS($H$80-$H$79)^2)))</f>
        <v>20.650595927975058</v>
      </c>
      <c r="AJ79">
        <f>1/0.15</f>
        <v>6.666666666666667</v>
      </c>
      <c r="AK79">
        <f>1/0.125</f>
        <v>8</v>
      </c>
      <c r="AL79">
        <f>1/0.095</f>
        <v>10.526315789473685</v>
      </c>
      <c r="AM79">
        <f>1/0.12</f>
        <v>8.3333333333333339</v>
      </c>
      <c r="AO79">
        <f t="shared" ref="AO79:AO87" si="30">$Z79/$U79</f>
        <v>169.82459544088729</v>
      </c>
      <c r="AP79">
        <f t="shared" ref="AP79:AP87" si="31">$AA79/$V79</f>
        <v>174.91365798967084</v>
      </c>
      <c r="AQ79">
        <f t="shared" ref="AQ79:AQ87" si="32">$AB79/$W79</f>
        <v>216.41130600802401</v>
      </c>
      <c r="AR79">
        <f t="shared" ref="AR79:AR87" si="33">$AC79/$X79</f>
        <v>172.08829939979216</v>
      </c>
      <c r="AV79">
        <f>((0.08/0.15)*100)</f>
        <v>53.333333333333336</v>
      </c>
      <c r="AW79">
        <f>((0.065/0.125)*100)</f>
        <v>52</v>
      </c>
      <c r="AX79">
        <f>((0.08/0.095)*100)</f>
        <v>84.210526315789465</v>
      </c>
      <c r="AY79">
        <f>((0.055/0.12)*100)</f>
        <v>45.833333333333336</v>
      </c>
      <c r="BA79">
        <f>((0.07/0.15)*100)</f>
        <v>46.666666666666671</v>
      </c>
      <c r="BB79">
        <f>((0.06/0.125)*100)</f>
        <v>48</v>
      </c>
      <c r="BC79">
        <f>((0.015/0.095)*100)</f>
        <v>15.789473684210526</v>
      </c>
      <c r="BD79">
        <f>((0.065/0.12)*100)</f>
        <v>54.166666666666671</v>
      </c>
      <c r="BF79">
        <f>ABS($B$79-$D$79)</f>
        <v>1.2850869999999999</v>
      </c>
      <c r="BG79">
        <f>ABS($F$79-$H$79)</f>
        <v>2.3680790000000007</v>
      </c>
      <c r="BL79">
        <f>SQRT((ABS($A$79-$E$80)^2+(ABS($B$79-$F$80)^2)))</f>
        <v>1.6472614764560183</v>
      </c>
      <c r="BM79">
        <f>SQRT((ABS($C$79-$G$80)^2+(ABS($D$79-$H$80)^2)))</f>
        <v>1.1510841514163934</v>
      </c>
      <c r="BO79">
        <f>SQRT((ABS($A$79-$G$79)^2+(ABS($B$79-$H$79)^2)))</f>
        <v>10.069053254741478</v>
      </c>
      <c r="BP79">
        <f>SQRT((ABS($C$79-$E$80)^2+(ABS($D$79-$F$80)^2)))</f>
        <v>9.5136014787045671</v>
      </c>
      <c r="BU79">
        <v>16</v>
      </c>
      <c r="BV79">
        <v>4</v>
      </c>
      <c r="BW79">
        <v>6</v>
      </c>
      <c r="BX79">
        <v>11</v>
      </c>
      <c r="BY79">
        <v>13</v>
      </c>
      <c r="BZ79">
        <v>4</v>
      </c>
      <c r="CA79">
        <v>10</v>
      </c>
      <c r="CB79">
        <v>4</v>
      </c>
      <c r="CC79">
        <v>16</v>
      </c>
      <c r="CD79">
        <v>5</v>
      </c>
      <c r="CE79">
        <v>11</v>
      </c>
      <c r="CF79">
        <v>3</v>
      </c>
      <c r="CG79">
        <v>11</v>
      </c>
      <c r="CH79">
        <v>11</v>
      </c>
      <c r="CI79">
        <v>1</v>
      </c>
      <c r="CJ79">
        <v>3</v>
      </c>
      <c r="CL79">
        <v>14</v>
      </c>
      <c r="CM79">
        <v>0</v>
      </c>
      <c r="CN79">
        <v>3</v>
      </c>
      <c r="CO79">
        <v>11</v>
      </c>
      <c r="CP79">
        <v>12</v>
      </c>
      <c r="CQ79">
        <v>0</v>
      </c>
      <c r="CR79">
        <v>7</v>
      </c>
      <c r="CS79">
        <v>2</v>
      </c>
      <c r="CT79">
        <v>3</v>
      </c>
      <c r="CU79">
        <v>3</v>
      </c>
      <c r="CV79">
        <v>0</v>
      </c>
      <c r="CW79">
        <v>0</v>
      </c>
      <c r="CX79">
        <v>13</v>
      </c>
      <c r="CY79">
        <v>11</v>
      </c>
      <c r="CZ79">
        <v>2</v>
      </c>
      <c r="DA79">
        <v>0</v>
      </c>
      <c r="DC79">
        <f>((4/16)*100)</f>
        <v>25</v>
      </c>
      <c r="DD79">
        <f>((6/16)*100)</f>
        <v>37.5</v>
      </c>
      <c r="DE79">
        <f>((11/16)*100)</f>
        <v>68.75</v>
      </c>
      <c r="DF79">
        <f>((4/13)*100)</f>
        <v>30.76923076923077</v>
      </c>
      <c r="DG79">
        <f>((10/13)*100)</f>
        <v>76.923076923076934</v>
      </c>
      <c r="DH79">
        <f>((4/13)*100)</f>
        <v>30.76923076923077</v>
      </c>
      <c r="DI79">
        <f>((5/16)*100)</f>
        <v>31.25</v>
      </c>
      <c r="DJ79">
        <f>((11/16)*100)</f>
        <v>68.75</v>
      </c>
      <c r="DK79">
        <f>((3/16)*100)</f>
        <v>18.75</v>
      </c>
      <c r="DL79">
        <f>((11/11)*100)</f>
        <v>100</v>
      </c>
      <c r="DM79">
        <f>((1/11)*100)</f>
        <v>9.0909090909090917</v>
      </c>
      <c r="DN79">
        <f>((3/11)*100)</f>
        <v>27.27272727272727</v>
      </c>
      <c r="DP79">
        <f>((0/14)*100)</f>
        <v>0</v>
      </c>
      <c r="DQ79">
        <f>((3/14)*100)</f>
        <v>21.428571428571427</v>
      </c>
      <c r="DR79">
        <f>((11/14)*100)</f>
        <v>78.571428571428569</v>
      </c>
      <c r="DS79">
        <f>((0/12)*100)</f>
        <v>0</v>
      </c>
      <c r="DT79">
        <f>((7/12)*100)</f>
        <v>58.333333333333336</v>
      </c>
      <c r="DU79">
        <f>((2/12)*100)</f>
        <v>16.666666666666664</v>
      </c>
      <c r="DV79">
        <f>((3/3)*100)</f>
        <v>100</v>
      </c>
      <c r="DW79">
        <f>((0/3)*100)</f>
        <v>0</v>
      </c>
      <c r="DX79">
        <f>((0/3)*100)</f>
        <v>0</v>
      </c>
      <c r="DY79">
        <f>((11/13)*100)</f>
        <v>84.615384615384613</v>
      </c>
      <c r="DZ79">
        <f>((2/13)*100)</f>
        <v>15.384615384615385</v>
      </c>
      <c r="EA79">
        <f>((0/13)*100)</f>
        <v>0</v>
      </c>
    </row>
    <row r="80" spans="1:131" x14ac:dyDescent="0.25">
      <c r="A80">
        <v>228.403491</v>
      </c>
      <c r="B80">
        <v>6.0155089999999998</v>
      </c>
      <c r="C80">
        <v>220.96079800000001</v>
      </c>
      <c r="D80">
        <v>7.9648219999999998</v>
      </c>
      <c r="E80">
        <v>252.23022399999999</v>
      </c>
      <c r="F80">
        <v>6.4279070000000003</v>
      </c>
      <c r="G80">
        <v>243.04599400000001</v>
      </c>
      <c r="H80">
        <v>8.9877649999999996</v>
      </c>
      <c r="K80">
        <f>(14/200)</f>
        <v>7.0000000000000007E-2</v>
      </c>
      <c r="L80">
        <f>(12/200)</f>
        <v>0.06</v>
      </c>
      <c r="M80">
        <f>(15/200)</f>
        <v>7.4999999999999997E-2</v>
      </c>
      <c r="N80">
        <f>(10/200)</f>
        <v>0.05</v>
      </c>
      <c r="P80">
        <f>(10/200)</f>
        <v>0.05</v>
      </c>
      <c r="Q80">
        <f>(8/200)</f>
        <v>0.04</v>
      </c>
      <c r="R80">
        <f>(10/200)</f>
        <v>0.05</v>
      </c>
      <c r="S80">
        <f>(9/200)</f>
        <v>4.4999999999999998E-2</v>
      </c>
      <c r="U80">
        <f>0.07+0.05</f>
        <v>0.12000000000000001</v>
      </c>
      <c r="V80">
        <f>0.06+0.04</f>
        <v>0.1</v>
      </c>
      <c r="W80">
        <f>0.075+0.05</f>
        <v>0.125</v>
      </c>
      <c r="X80">
        <f>0.05+0.045</f>
        <v>9.5000000000000001E-2</v>
      </c>
      <c r="Z80">
        <f>SQRT((ABS($A$81-$A$80)^2+(ABS($B$81-$B$80)^2)))</f>
        <v>23.716067254571133</v>
      </c>
      <c r="AA80">
        <f>SQRT((ABS($C$81-$C$80)^2+(ABS($D$81-$D$80)^2)))</f>
        <v>22.626247159801512</v>
      </c>
      <c r="AB80">
        <f>SQRT((ABS($E$81-$E$80)^2+(ABS($F$81-$F$80)^2)))</f>
        <v>28.226588313794501</v>
      </c>
      <c r="AC80">
        <f>SQRT((ABS($G$81-$G$80)^2+(ABS($H$81-$H$80)^2)))</f>
        <v>21.104571748696774</v>
      </c>
      <c r="AJ80">
        <f>1/0.12</f>
        <v>8.3333333333333339</v>
      </c>
      <c r="AK80">
        <f>1/0.1</f>
        <v>10</v>
      </c>
      <c r="AL80">
        <f>1/0.125</f>
        <v>8</v>
      </c>
      <c r="AM80">
        <f>1/0.095</f>
        <v>10.526315789473685</v>
      </c>
      <c r="AO80">
        <f t="shared" si="30"/>
        <v>197.63389378809276</v>
      </c>
      <c r="AP80">
        <f t="shared" si="31"/>
        <v>226.26247159801511</v>
      </c>
      <c r="AQ80">
        <f t="shared" si="32"/>
        <v>225.81270651035601</v>
      </c>
      <c r="AR80">
        <f t="shared" si="33"/>
        <v>222.15338682838708</v>
      </c>
      <c r="AV80">
        <f>((0.07/0.12)*100)</f>
        <v>58.333333333333336</v>
      </c>
      <c r="AW80">
        <f>((0.06/0.1)*100)</f>
        <v>60</v>
      </c>
      <c r="AX80">
        <f>((0.075/0.125)*100)</f>
        <v>60</v>
      </c>
      <c r="AY80">
        <f>((0.05/0.095)*100)</f>
        <v>52.631578947368418</v>
      </c>
      <c r="BA80">
        <f>((0.05/0.12)*100)</f>
        <v>41.666666666666671</v>
      </c>
      <c r="BB80">
        <f>((0.04/0.1)*100)</f>
        <v>40</v>
      </c>
      <c r="BC80">
        <f>((0.05/0.125)*100)</f>
        <v>40</v>
      </c>
      <c r="BD80">
        <f>((0.045/0.095)*100)</f>
        <v>47.368421052631575</v>
      </c>
      <c r="BF80">
        <f>ABS($B$80-$D$80)</f>
        <v>1.9493130000000001</v>
      </c>
      <c r="BG80">
        <f>ABS($F$80-$H$80)</f>
        <v>2.5598579999999993</v>
      </c>
      <c r="BL80">
        <f>SQRT((ABS($A$80-$E$81)^2+(ABS($B$80-$F$81)^2)))</f>
        <v>4.4316776197212242</v>
      </c>
      <c r="BM80">
        <f>SQRT((ABS($C$80-$G$81)^2+(ABS($D$80-$H$81)^2)))</f>
        <v>1.6076302020654469</v>
      </c>
      <c r="BO80">
        <f>SQRT((ABS($A$80-$G$81)^2+(ABS($B$80-$H$81)^2)))</f>
        <v>7.219491318321877</v>
      </c>
      <c r="BP80">
        <f>SQRT((ABS($C$80-$E$81)^2+(ABS($D$80-$F$81)^2)))</f>
        <v>4.0403266231224375</v>
      </c>
      <c r="BU80">
        <v>14</v>
      </c>
      <c r="BV80">
        <v>7</v>
      </c>
      <c r="BW80">
        <v>5</v>
      </c>
      <c r="BX80">
        <v>6</v>
      </c>
      <c r="BY80">
        <v>12</v>
      </c>
      <c r="BZ80">
        <v>7</v>
      </c>
      <c r="CA80">
        <v>6</v>
      </c>
      <c r="CB80">
        <v>5</v>
      </c>
      <c r="CC80">
        <v>15</v>
      </c>
      <c r="CD80">
        <v>5</v>
      </c>
      <c r="CE80">
        <v>10</v>
      </c>
      <c r="CF80">
        <v>8</v>
      </c>
      <c r="CG80">
        <v>10</v>
      </c>
      <c r="CH80">
        <v>6</v>
      </c>
      <c r="CI80">
        <v>3</v>
      </c>
      <c r="CJ80">
        <v>8</v>
      </c>
      <c r="CL80">
        <v>10</v>
      </c>
      <c r="CM80">
        <v>1</v>
      </c>
      <c r="CN80">
        <v>0</v>
      </c>
      <c r="CO80">
        <v>6</v>
      </c>
      <c r="CP80">
        <v>8</v>
      </c>
      <c r="CQ80">
        <v>1</v>
      </c>
      <c r="CR80">
        <v>3</v>
      </c>
      <c r="CS80">
        <v>1</v>
      </c>
      <c r="CT80">
        <v>10</v>
      </c>
      <c r="CU80">
        <v>0</v>
      </c>
      <c r="CV80">
        <v>7</v>
      </c>
      <c r="CW80">
        <v>2</v>
      </c>
      <c r="CX80">
        <v>9</v>
      </c>
      <c r="CY80">
        <v>6</v>
      </c>
      <c r="CZ80">
        <v>0</v>
      </c>
      <c r="DA80">
        <v>2</v>
      </c>
      <c r="DC80">
        <f>((7/14)*100)</f>
        <v>50</v>
      </c>
      <c r="DD80">
        <f>((5/14)*100)</f>
        <v>35.714285714285715</v>
      </c>
      <c r="DE80">
        <f>((6/14)*100)</f>
        <v>42.857142857142854</v>
      </c>
      <c r="DF80">
        <f>((7/12)*100)</f>
        <v>58.333333333333336</v>
      </c>
      <c r="DG80">
        <f>((6/12)*100)</f>
        <v>50</v>
      </c>
      <c r="DH80">
        <f>((5/12)*100)</f>
        <v>41.666666666666671</v>
      </c>
      <c r="DI80">
        <f>((5/15)*100)</f>
        <v>33.333333333333329</v>
      </c>
      <c r="DJ80">
        <f>((10/15)*100)</f>
        <v>66.666666666666657</v>
      </c>
      <c r="DK80">
        <f>((8/15)*100)</f>
        <v>53.333333333333336</v>
      </c>
      <c r="DL80">
        <f>((6/10)*100)</f>
        <v>60</v>
      </c>
      <c r="DM80">
        <f>((3/10)*100)</f>
        <v>30</v>
      </c>
      <c r="DN80">
        <f>((8/10)*100)</f>
        <v>80</v>
      </c>
      <c r="DP80">
        <f>((1/10)*100)</f>
        <v>10</v>
      </c>
      <c r="DQ80">
        <f>((0/10)*100)</f>
        <v>0</v>
      </c>
      <c r="DR80">
        <f>((6/10)*100)</f>
        <v>60</v>
      </c>
      <c r="DS80">
        <f>((1/8)*100)</f>
        <v>12.5</v>
      </c>
      <c r="DT80">
        <f>((3/8)*100)</f>
        <v>37.5</v>
      </c>
      <c r="DU80">
        <f>((1/8)*100)</f>
        <v>12.5</v>
      </c>
      <c r="DV80">
        <f>((0/10)*100)</f>
        <v>0</v>
      </c>
      <c r="DW80">
        <f>((7/10)*100)</f>
        <v>70</v>
      </c>
      <c r="DX80">
        <f>((2/10)*100)</f>
        <v>20</v>
      </c>
      <c r="DY80">
        <f>((6/9)*100)</f>
        <v>66.666666666666657</v>
      </c>
      <c r="DZ80">
        <f>((0/9)*100)</f>
        <v>0</v>
      </c>
      <c r="EA80">
        <f>((2/9)*100)</f>
        <v>22.222222222222221</v>
      </c>
    </row>
    <row r="81" spans="1:131" x14ac:dyDescent="0.25">
      <c r="A81">
        <v>204.72447</v>
      </c>
      <c r="B81">
        <v>7.340579</v>
      </c>
      <c r="C81">
        <v>198.36415299999999</v>
      </c>
      <c r="D81">
        <v>9.1218419999999991</v>
      </c>
      <c r="E81">
        <v>224.024944</v>
      </c>
      <c r="F81">
        <v>5.3313360000000003</v>
      </c>
      <c r="G81">
        <v>221.94290100000001</v>
      </c>
      <c r="H81">
        <v>9.2375939999999996</v>
      </c>
      <c r="K81">
        <f>(10/200)</f>
        <v>0.05</v>
      </c>
      <c r="L81">
        <f>(12/200)</f>
        <v>0.06</v>
      </c>
      <c r="M81">
        <f>(12/200)</f>
        <v>0.06</v>
      </c>
      <c r="N81">
        <f>(13/200)</f>
        <v>6.5000000000000002E-2</v>
      </c>
      <c r="P81">
        <f>(8/200)</f>
        <v>0.04</v>
      </c>
      <c r="Q81">
        <f>(8/200)</f>
        <v>0.04</v>
      </c>
      <c r="R81">
        <f>(9/200)</f>
        <v>4.4999999999999998E-2</v>
      </c>
      <c r="S81">
        <f>(8/200)</f>
        <v>0.04</v>
      </c>
      <c r="U81">
        <f>0.05+0.04</f>
        <v>0.09</v>
      </c>
      <c r="V81">
        <f>0.06+0.04</f>
        <v>0.1</v>
      </c>
      <c r="W81">
        <f>0.06+0.045</f>
        <v>0.105</v>
      </c>
      <c r="X81">
        <f>0.065+0.04</f>
        <v>0.10500000000000001</v>
      </c>
      <c r="Z81">
        <f>SQRT((ABS($A$82-$A$81)^2+(ABS($B$82-$B$81)^2)))</f>
        <v>22.924812482005358</v>
      </c>
      <c r="AA81">
        <f>SQRT((ABS($C$82-$C$81)^2+(ABS($D$82-$D$81)^2)))</f>
        <v>24.257093119124669</v>
      </c>
      <c r="AB81">
        <f>SQRT((ABS($E$82-$E$81)^2+(ABS($F$82-$F$81)^2)))</f>
        <v>23.314182173340757</v>
      </c>
      <c r="AC81">
        <f>SQRT((ABS($G$82-$G$81)^2+(ABS($H$82-$H$81)^2)))</f>
        <v>23.162257005102862</v>
      </c>
      <c r="AJ81">
        <f>1/0.09</f>
        <v>11.111111111111111</v>
      </c>
      <c r="AK81">
        <f>1/0.1</f>
        <v>10</v>
      </c>
      <c r="AL81">
        <f>1/0.105</f>
        <v>9.5238095238095237</v>
      </c>
      <c r="AM81">
        <f>1/0.105</f>
        <v>9.5238095238095237</v>
      </c>
      <c r="AO81">
        <f t="shared" si="30"/>
        <v>254.72013868894842</v>
      </c>
      <c r="AP81">
        <f t="shared" si="31"/>
        <v>242.57093119124667</v>
      </c>
      <c r="AQ81">
        <f t="shared" si="32"/>
        <v>222.03983022229295</v>
      </c>
      <c r="AR81">
        <f t="shared" si="33"/>
        <v>220.59292385812248</v>
      </c>
      <c r="AV81">
        <f>((0.05/0.09)*100)</f>
        <v>55.555555555555557</v>
      </c>
      <c r="AW81">
        <f>((0.06/0.1)*100)</f>
        <v>60</v>
      </c>
      <c r="AX81">
        <f>((0.06/0.105)*100)</f>
        <v>57.142857142857139</v>
      </c>
      <c r="AY81">
        <f>((0.065/0.105)*100)</f>
        <v>61.904761904761905</v>
      </c>
      <c r="BA81">
        <f>((0.04/0.09)*100)</f>
        <v>44.44444444444445</v>
      </c>
      <c r="BB81">
        <f>((0.04/0.1)*100)</f>
        <v>40</v>
      </c>
      <c r="BC81">
        <f>((0.045/0.105)*100)</f>
        <v>42.857142857142854</v>
      </c>
      <c r="BD81">
        <f>((0.04/0.105)*100)</f>
        <v>38.095238095238102</v>
      </c>
      <c r="BF81">
        <f>ABS($B$81-$D$81)</f>
        <v>1.7812629999999992</v>
      </c>
      <c r="BG81">
        <f>ABS($F$81-$H$81)</f>
        <v>3.9062579999999993</v>
      </c>
      <c r="BL81">
        <f>SQRT((ABS($A$81-$E$82)^2+(ABS($B$81-$F$82)^2)))</f>
        <v>4.1993655880059944</v>
      </c>
      <c r="BM81">
        <f>SQRT((ABS($C$81-$G$82)^2+(ABS($D$81-$H$82)^2)))</f>
        <v>1.0020805495433107</v>
      </c>
      <c r="BO81">
        <f>SQRT((ABS($A$81-$G$82)^2+(ABS($B$81-$H$82)^2)))</f>
        <v>6.5104643556462838</v>
      </c>
      <c r="BP81">
        <f>SQRT((ABS($C$81-$E$82)^2+(ABS($D$81-$F$82)^2)))</f>
        <v>3.8580396516429265</v>
      </c>
      <c r="BU81">
        <v>10</v>
      </c>
      <c r="BV81">
        <v>5</v>
      </c>
      <c r="BW81">
        <v>3</v>
      </c>
      <c r="BX81">
        <v>5</v>
      </c>
      <c r="BY81">
        <v>12</v>
      </c>
      <c r="BZ81">
        <v>5</v>
      </c>
      <c r="CA81">
        <v>5</v>
      </c>
      <c r="CB81">
        <v>3</v>
      </c>
      <c r="CC81">
        <v>12</v>
      </c>
      <c r="CD81">
        <v>4</v>
      </c>
      <c r="CE81">
        <v>6</v>
      </c>
      <c r="CF81">
        <v>11</v>
      </c>
      <c r="CG81">
        <v>13</v>
      </c>
      <c r="CH81">
        <v>5</v>
      </c>
      <c r="CI81">
        <v>5</v>
      </c>
      <c r="CJ81">
        <v>11</v>
      </c>
      <c r="CL81">
        <v>8</v>
      </c>
      <c r="CM81">
        <v>3</v>
      </c>
      <c r="CN81">
        <v>0</v>
      </c>
      <c r="CO81">
        <v>0</v>
      </c>
      <c r="CP81">
        <v>8</v>
      </c>
      <c r="CQ81">
        <v>3</v>
      </c>
      <c r="CR81">
        <v>2</v>
      </c>
      <c r="CS81">
        <v>0</v>
      </c>
      <c r="CT81">
        <v>9</v>
      </c>
      <c r="CU81">
        <v>0</v>
      </c>
      <c r="CV81">
        <v>3</v>
      </c>
      <c r="CW81">
        <v>7</v>
      </c>
      <c r="CX81">
        <v>8</v>
      </c>
      <c r="CY81">
        <v>0</v>
      </c>
      <c r="CZ81">
        <v>1</v>
      </c>
      <c r="DA81">
        <v>7</v>
      </c>
      <c r="DC81">
        <f>((5/10)*100)</f>
        <v>50</v>
      </c>
      <c r="DD81">
        <f>((3/10)*100)</f>
        <v>30</v>
      </c>
      <c r="DE81">
        <f>((5/10)*100)</f>
        <v>50</v>
      </c>
      <c r="DF81">
        <f>((5/12)*100)</f>
        <v>41.666666666666671</v>
      </c>
      <c r="DG81">
        <f>((5/12)*100)</f>
        <v>41.666666666666671</v>
      </c>
      <c r="DH81">
        <f>((3/12)*100)</f>
        <v>25</v>
      </c>
      <c r="DI81">
        <f>((4/12)*100)</f>
        <v>33.333333333333329</v>
      </c>
      <c r="DJ81">
        <f>((6/12)*100)</f>
        <v>50</v>
      </c>
      <c r="DK81">
        <f>((11/12)*100)</f>
        <v>91.666666666666657</v>
      </c>
      <c r="DL81">
        <f>((5/13)*100)</f>
        <v>38.461538461538467</v>
      </c>
      <c r="DM81">
        <f>((5/13)*100)</f>
        <v>38.461538461538467</v>
      </c>
      <c r="DN81">
        <f>((11/13)*100)</f>
        <v>84.615384615384613</v>
      </c>
      <c r="DP81">
        <f>((3/8)*100)</f>
        <v>37.5</v>
      </c>
      <c r="DQ81">
        <f>((0/8)*100)</f>
        <v>0</v>
      </c>
      <c r="DR81">
        <f>((0/8)*100)</f>
        <v>0</v>
      </c>
      <c r="DS81">
        <f>((3/8)*100)</f>
        <v>37.5</v>
      </c>
      <c r="DT81">
        <f>((2/8)*100)</f>
        <v>25</v>
      </c>
      <c r="DU81">
        <f>((0/8)*100)</f>
        <v>0</v>
      </c>
      <c r="DV81">
        <f>((0/9)*100)</f>
        <v>0</v>
      </c>
      <c r="DW81">
        <f>((3/9)*100)</f>
        <v>33.333333333333329</v>
      </c>
      <c r="DX81">
        <f>((7/9)*100)</f>
        <v>77.777777777777786</v>
      </c>
      <c r="DY81">
        <f>((0/8)*100)</f>
        <v>0</v>
      </c>
      <c r="DZ81">
        <f>((1/8)*100)</f>
        <v>12.5</v>
      </c>
      <c r="EA81">
        <f>((7/8)*100)</f>
        <v>87.5</v>
      </c>
    </row>
    <row r="82" spans="1:131" x14ac:dyDescent="0.25">
      <c r="A82">
        <v>181.81889200000001</v>
      </c>
      <c r="B82">
        <v>6.4016840000000004</v>
      </c>
      <c r="C82">
        <v>174.14299599999998</v>
      </c>
      <c r="D82">
        <v>7.8019480000000003</v>
      </c>
      <c r="E82">
        <v>200.722418</v>
      </c>
      <c r="F82">
        <v>6.0684740000000001</v>
      </c>
      <c r="G82">
        <v>198.79410000000001</v>
      </c>
      <c r="H82">
        <v>10.026999999999999</v>
      </c>
      <c r="K82">
        <f>(14/200)</f>
        <v>7.0000000000000007E-2</v>
      </c>
      <c r="L82">
        <f>(13/200)</f>
        <v>6.5000000000000002E-2</v>
      </c>
      <c r="M82">
        <f>(12/200)</f>
        <v>0.06</v>
      </c>
      <c r="N82">
        <f>(11/200)</f>
        <v>5.5E-2</v>
      </c>
      <c r="P82">
        <f>(9/200)</f>
        <v>4.4999999999999998E-2</v>
      </c>
      <c r="Q82">
        <f>(8/200)</f>
        <v>0.04</v>
      </c>
      <c r="R82">
        <f>(9/200)</f>
        <v>4.4999999999999998E-2</v>
      </c>
      <c r="S82">
        <f>(9/200)</f>
        <v>4.4999999999999998E-2</v>
      </c>
      <c r="U82">
        <f>0.07+0.045</f>
        <v>0.115</v>
      </c>
      <c r="V82">
        <f>0.065+0.04</f>
        <v>0.10500000000000001</v>
      </c>
      <c r="W82">
        <f>0.06+0.045</f>
        <v>0.105</v>
      </c>
      <c r="X82">
        <f>0.055+0.045</f>
        <v>0.1</v>
      </c>
      <c r="Z82">
        <f>SQRT((ABS($A$83-$A$82)^2+(ABS($B$83-$B$82)^2)))</f>
        <v>24.590642860602294</v>
      </c>
      <c r="AA82">
        <f>SQRT((ABS($C$83-$C$82)^2+(ABS($D$83-$D$82)^2)))</f>
        <v>21.447736963362534</v>
      </c>
      <c r="AB82">
        <f>SQRT((ABS($E$83-$E$82)^2+(ABS($F$83-$F$82)^2)))</f>
        <v>24.884445022979747</v>
      </c>
      <c r="AC82">
        <f>SQRT((ABS($G$83-$G$82)^2+(ABS($H$83-$H$82)^2)))</f>
        <v>24.846712158521854</v>
      </c>
      <c r="AJ82">
        <f>1/0.115</f>
        <v>8.695652173913043</v>
      </c>
      <c r="AK82">
        <f>1/0.105</f>
        <v>9.5238095238095237</v>
      </c>
      <c r="AL82">
        <f>1/0.105</f>
        <v>9.5238095238095237</v>
      </c>
      <c r="AM82">
        <f>1/0.1</f>
        <v>10</v>
      </c>
      <c r="AO82">
        <f t="shared" si="30"/>
        <v>213.83167704871559</v>
      </c>
      <c r="AP82">
        <f t="shared" si="31"/>
        <v>204.26416155583362</v>
      </c>
      <c r="AQ82">
        <f t="shared" si="32"/>
        <v>236.99471450456903</v>
      </c>
      <c r="AR82">
        <f t="shared" si="33"/>
        <v>248.46712158521854</v>
      </c>
      <c r="AV82">
        <f>((0.07/0.115)*100)</f>
        <v>60.869565217391312</v>
      </c>
      <c r="AW82">
        <f>((0.065/0.105)*100)</f>
        <v>61.904761904761905</v>
      </c>
      <c r="AX82">
        <f>((0.06/0.105)*100)</f>
        <v>57.142857142857139</v>
      </c>
      <c r="AY82">
        <f>((0.055/0.1)*100)</f>
        <v>54.999999999999993</v>
      </c>
      <c r="BA82">
        <f>((0.045/0.115)*100)</f>
        <v>39.130434782608688</v>
      </c>
      <c r="BB82">
        <f>((0.04/0.105)*100)</f>
        <v>38.095238095238102</v>
      </c>
      <c r="BC82">
        <f>((0.045/0.105)*100)</f>
        <v>42.857142857142854</v>
      </c>
      <c r="BD82">
        <f>((0.045/0.1)*100)</f>
        <v>44.999999999999993</v>
      </c>
      <c r="BF82">
        <f>ABS($B$82-$D$82)</f>
        <v>1.400264</v>
      </c>
      <c r="BG82">
        <f>ABS($F$82-$H$82)</f>
        <v>3.9585259999999991</v>
      </c>
      <c r="BL82">
        <f>SQRT((ABS($A$82-$E$83)^2+(ABS($B$82-$F$83)^2)))</f>
        <v>6.1223299162114024</v>
      </c>
      <c r="BM82">
        <f>SQRT((ABS($C$82-$G$83)^2+(ABS($D$82-$H$83)^2)))</f>
        <v>1.14544917285971</v>
      </c>
      <c r="BO82">
        <f>SQRT((ABS($A$82-$G$83)^2+(ABS($B$82-$H$83)^2)))</f>
        <v>8.2460813523654437</v>
      </c>
      <c r="BP82">
        <f>SQRT((ABS($C$82-$E$83)^2+(ABS($D$82-$F$83)^2)))</f>
        <v>3.2945916761397069</v>
      </c>
      <c r="BU82">
        <v>14</v>
      </c>
      <c r="BV82">
        <v>8</v>
      </c>
      <c r="BW82">
        <v>6</v>
      </c>
      <c r="BX82">
        <v>6</v>
      </c>
      <c r="BY82">
        <v>13</v>
      </c>
      <c r="BZ82">
        <v>8</v>
      </c>
      <c r="CA82">
        <v>6</v>
      </c>
      <c r="CB82">
        <v>4</v>
      </c>
      <c r="CC82">
        <v>12</v>
      </c>
      <c r="CD82">
        <v>5</v>
      </c>
      <c r="CE82">
        <v>5</v>
      </c>
      <c r="CF82">
        <v>10</v>
      </c>
      <c r="CG82">
        <v>11</v>
      </c>
      <c r="CH82">
        <v>6</v>
      </c>
      <c r="CI82">
        <v>3</v>
      </c>
      <c r="CJ82">
        <v>10</v>
      </c>
      <c r="CL82">
        <v>9</v>
      </c>
      <c r="CM82">
        <v>2</v>
      </c>
      <c r="CN82">
        <v>2</v>
      </c>
      <c r="CO82">
        <v>4</v>
      </c>
      <c r="CP82">
        <v>8</v>
      </c>
      <c r="CQ82">
        <v>2</v>
      </c>
      <c r="CR82">
        <v>1</v>
      </c>
      <c r="CS82">
        <v>0</v>
      </c>
      <c r="CT82">
        <v>9</v>
      </c>
      <c r="CU82">
        <v>2</v>
      </c>
      <c r="CV82">
        <v>2</v>
      </c>
      <c r="CW82">
        <v>7</v>
      </c>
      <c r="CX82">
        <v>9</v>
      </c>
      <c r="CY82">
        <v>4</v>
      </c>
      <c r="CZ82">
        <v>0</v>
      </c>
      <c r="DA82">
        <v>7</v>
      </c>
      <c r="DC82">
        <f>((8/14)*100)</f>
        <v>57.142857142857139</v>
      </c>
      <c r="DD82">
        <f>((6/14)*100)</f>
        <v>42.857142857142854</v>
      </c>
      <c r="DE82">
        <f>((6/14)*100)</f>
        <v>42.857142857142854</v>
      </c>
      <c r="DF82">
        <f>((8/13)*100)</f>
        <v>61.53846153846154</v>
      </c>
      <c r="DG82">
        <f>((6/13)*100)</f>
        <v>46.153846153846153</v>
      </c>
      <c r="DH82">
        <f>((4/13)*100)</f>
        <v>30.76923076923077</v>
      </c>
      <c r="DI82">
        <f>((5/12)*100)</f>
        <v>41.666666666666671</v>
      </c>
      <c r="DJ82">
        <f>((5/12)*100)</f>
        <v>41.666666666666671</v>
      </c>
      <c r="DK82">
        <f>((10/12)*100)</f>
        <v>83.333333333333343</v>
      </c>
      <c r="DL82">
        <f>((6/11)*100)</f>
        <v>54.54545454545454</v>
      </c>
      <c r="DM82">
        <f>((3/11)*100)</f>
        <v>27.27272727272727</v>
      </c>
      <c r="DN82">
        <f>((10/11)*100)</f>
        <v>90.909090909090907</v>
      </c>
      <c r="DP82">
        <f>((2/9)*100)</f>
        <v>22.222222222222221</v>
      </c>
      <c r="DQ82">
        <f>((2/9)*100)</f>
        <v>22.222222222222221</v>
      </c>
      <c r="DR82">
        <f>((4/9)*100)</f>
        <v>44.444444444444443</v>
      </c>
      <c r="DS82">
        <f>((2/8)*100)</f>
        <v>25</v>
      </c>
      <c r="DT82">
        <f>((1/8)*100)</f>
        <v>12.5</v>
      </c>
      <c r="DU82">
        <f>((0/8)*100)</f>
        <v>0</v>
      </c>
      <c r="DV82">
        <f>((2/9)*100)</f>
        <v>22.222222222222221</v>
      </c>
      <c r="DW82">
        <f>((2/9)*100)</f>
        <v>22.222222222222221</v>
      </c>
      <c r="DX82">
        <f>((7/9)*100)</f>
        <v>77.777777777777786</v>
      </c>
      <c r="DY82">
        <f>((4/9)*100)</f>
        <v>44.444444444444443</v>
      </c>
      <c r="DZ82">
        <f>((0/9)*100)</f>
        <v>0</v>
      </c>
      <c r="EA82">
        <f>((7/9)*100)</f>
        <v>77.777777777777786</v>
      </c>
    </row>
    <row r="83" spans="1:131" x14ac:dyDescent="0.25">
      <c r="A83">
        <v>157.22868099999999</v>
      </c>
      <c r="B83">
        <v>6.5474209999999999</v>
      </c>
      <c r="C83">
        <v>152.71473399999999</v>
      </c>
      <c r="D83">
        <v>8.7157359999999997</v>
      </c>
      <c r="E83">
        <v>175.861313</v>
      </c>
      <c r="F83">
        <v>4.9909480000000004</v>
      </c>
      <c r="G83">
        <v>173.971419</v>
      </c>
      <c r="H83">
        <v>8.9344739999999998</v>
      </c>
      <c r="K83">
        <f>(13/200)</f>
        <v>6.5000000000000002E-2</v>
      </c>
      <c r="L83">
        <f>(12/200)</f>
        <v>0.06</v>
      </c>
      <c r="M83">
        <f>(13/200)</f>
        <v>6.5000000000000002E-2</v>
      </c>
      <c r="N83">
        <f>(11/200)</f>
        <v>5.5E-2</v>
      </c>
      <c r="P83">
        <f>(8/200)</f>
        <v>0.04</v>
      </c>
      <c r="Q83">
        <f>(7/200)</f>
        <v>3.5000000000000003E-2</v>
      </c>
      <c r="R83">
        <f>(8/200)</f>
        <v>0.04</v>
      </c>
      <c r="S83">
        <f>(9/200)</f>
        <v>4.4999999999999998E-2</v>
      </c>
      <c r="U83">
        <f>0.065+0.04</f>
        <v>0.10500000000000001</v>
      </c>
      <c r="V83">
        <f>0.06+0.035</f>
        <v>9.5000000000000001E-2</v>
      </c>
      <c r="W83">
        <f>0.065+0.04</f>
        <v>0.10500000000000001</v>
      </c>
      <c r="X83">
        <f>0.055+0.045</f>
        <v>0.1</v>
      </c>
      <c r="Z83">
        <f>SQRT((ABS($A$84-$A$83)^2+(ABS($B$84-$B$83)^2)))</f>
        <v>33.829538157386679</v>
      </c>
      <c r="AA83">
        <f>SQRT((ABS($C$84-$C$83)^2+(ABS($D$84-$D$83)^2)))</f>
        <v>34.57439415441943</v>
      </c>
      <c r="AB83">
        <f>SQRT((ABS($E$84-$E$83)^2+(ABS($F$84-$F$83)^2)))</f>
        <v>22.895350667533808</v>
      </c>
      <c r="AC83">
        <f>SQRT((ABS($G$84-$G$83)^2+(ABS($H$84-$H$83)^2)))</f>
        <v>21.374653107984003</v>
      </c>
      <c r="AJ83">
        <f>1/0.105</f>
        <v>9.5238095238095237</v>
      </c>
      <c r="AK83">
        <f>1/0.095</f>
        <v>10.526315789473685</v>
      </c>
      <c r="AL83">
        <f>1/0.105</f>
        <v>9.5238095238095237</v>
      </c>
      <c r="AM83">
        <f>1/0.1</f>
        <v>10</v>
      </c>
      <c r="AO83">
        <f t="shared" si="30"/>
        <v>322.18607768939694</v>
      </c>
      <c r="AP83">
        <f t="shared" si="31"/>
        <v>363.94099109915192</v>
      </c>
      <c r="AQ83">
        <f t="shared" si="32"/>
        <v>218.05095873841719</v>
      </c>
      <c r="AR83">
        <f t="shared" si="33"/>
        <v>213.74653107984003</v>
      </c>
      <c r="AV83">
        <f>((0.065/0.105)*100)</f>
        <v>61.904761904761905</v>
      </c>
      <c r="AW83">
        <f>((0.06/0.095)*100)</f>
        <v>63.157894736842103</v>
      </c>
      <c r="AX83">
        <f>((0.065/0.105)*100)</f>
        <v>61.904761904761905</v>
      </c>
      <c r="AY83">
        <f>((0.055/0.1)*100)</f>
        <v>54.999999999999993</v>
      </c>
      <c r="BA83">
        <f>((0.04/0.105)*100)</f>
        <v>38.095238095238102</v>
      </c>
      <c r="BB83">
        <f>((0.035/0.095)*100)</f>
        <v>36.842105263157897</v>
      </c>
      <c r="BC83">
        <f>((0.04/0.105)*100)</f>
        <v>38.095238095238102</v>
      </c>
      <c r="BD83">
        <f>((0.045/0.1)*100)</f>
        <v>44.999999999999993</v>
      </c>
      <c r="BF83">
        <f>ABS($B$83-$D$83)</f>
        <v>2.1683149999999998</v>
      </c>
      <c r="BG83">
        <f>ABS($F$83-$H$83)</f>
        <v>3.9435259999999994</v>
      </c>
      <c r="BL83">
        <f>SQRT((ABS($A$83-$E$84)^2+(ABS($B$83-$F$84)^2)))</f>
        <v>4.2508076865435775</v>
      </c>
      <c r="BM83">
        <f>SQRT((ABS($C$83-$G$84)^2+(ABS($D$83-$H$84)^2)))</f>
        <v>0.60728615955330423</v>
      </c>
      <c r="BO83">
        <f>SQRT((ABS($A$83-$G$84)^2+(ABS($B$83-$H$84)^2)))</f>
        <v>5.391402524306363</v>
      </c>
      <c r="BP83">
        <f>SQRT((ABS($C$83-$E$84)^2+(ABS($D$83-$F$84)^2)))</f>
        <v>2.5729683686520519</v>
      </c>
      <c r="BU83">
        <v>13</v>
      </c>
      <c r="BV83">
        <v>9</v>
      </c>
      <c r="BW83">
        <v>6</v>
      </c>
      <c r="BX83">
        <v>5</v>
      </c>
      <c r="BY83">
        <v>12</v>
      </c>
      <c r="BZ83">
        <v>9</v>
      </c>
      <c r="CA83">
        <v>5</v>
      </c>
      <c r="CB83">
        <v>4</v>
      </c>
      <c r="CC83">
        <v>13</v>
      </c>
      <c r="CD83">
        <v>5</v>
      </c>
      <c r="CE83">
        <v>6</v>
      </c>
      <c r="CF83">
        <v>11</v>
      </c>
      <c r="CG83">
        <v>11</v>
      </c>
      <c r="CH83">
        <v>4</v>
      </c>
      <c r="CI83">
        <v>4</v>
      </c>
      <c r="CJ83">
        <v>11</v>
      </c>
      <c r="CL83">
        <v>8</v>
      </c>
      <c r="CM83">
        <v>3</v>
      </c>
      <c r="CN83">
        <v>0</v>
      </c>
      <c r="CO83">
        <v>1</v>
      </c>
      <c r="CP83">
        <v>7</v>
      </c>
      <c r="CQ83">
        <v>3</v>
      </c>
      <c r="CR83">
        <v>0</v>
      </c>
      <c r="CS83">
        <v>0</v>
      </c>
      <c r="CT83">
        <v>8</v>
      </c>
      <c r="CU83">
        <v>0</v>
      </c>
      <c r="CV83">
        <v>1</v>
      </c>
      <c r="CW83">
        <v>7</v>
      </c>
      <c r="CX83">
        <v>9</v>
      </c>
      <c r="CY83">
        <v>1</v>
      </c>
      <c r="CZ83">
        <v>0</v>
      </c>
      <c r="DA83">
        <v>7</v>
      </c>
      <c r="DC83">
        <f>((9/13)*100)</f>
        <v>69.230769230769226</v>
      </c>
      <c r="DD83">
        <f>((6/13)*100)</f>
        <v>46.153846153846153</v>
      </c>
      <c r="DE83">
        <f>((5/13)*100)</f>
        <v>38.461538461538467</v>
      </c>
      <c r="DF83">
        <f>((9/12)*100)</f>
        <v>75</v>
      </c>
      <c r="DG83">
        <f>((5/12)*100)</f>
        <v>41.666666666666671</v>
      </c>
      <c r="DH83">
        <f>((4/12)*100)</f>
        <v>33.333333333333329</v>
      </c>
      <c r="DI83">
        <f>((5/13)*100)</f>
        <v>38.461538461538467</v>
      </c>
      <c r="DJ83">
        <f>((6/13)*100)</f>
        <v>46.153846153846153</v>
      </c>
      <c r="DK83">
        <f>((11/13)*100)</f>
        <v>84.615384615384613</v>
      </c>
      <c r="DL83">
        <f t="shared" ref="DL83:DM85" si="34">((4/11)*100)</f>
        <v>36.363636363636367</v>
      </c>
      <c r="DM83">
        <f t="shared" si="34"/>
        <v>36.363636363636367</v>
      </c>
      <c r="DN83">
        <f>((11/11)*100)</f>
        <v>100</v>
      </c>
      <c r="DP83">
        <f>((3/8)*100)</f>
        <v>37.5</v>
      </c>
      <c r="DQ83">
        <f>((0/8)*100)</f>
        <v>0</v>
      </c>
      <c r="DR83">
        <f>((1/8)*100)</f>
        <v>12.5</v>
      </c>
      <c r="DS83">
        <f>((3/7)*100)</f>
        <v>42.857142857142854</v>
      </c>
      <c r="DT83">
        <f t="shared" ref="DT83:DU85" si="35">((0/7)*100)</f>
        <v>0</v>
      </c>
      <c r="DU83">
        <f t="shared" si="35"/>
        <v>0</v>
      </c>
      <c r="DV83">
        <f>((0/8)*100)</f>
        <v>0</v>
      </c>
      <c r="DW83">
        <f>((1/8)*100)</f>
        <v>12.5</v>
      </c>
      <c r="DX83">
        <f>((7/8)*100)</f>
        <v>87.5</v>
      </c>
      <c r="DY83">
        <f>((1/9)*100)</f>
        <v>11.111111111111111</v>
      </c>
      <c r="DZ83">
        <f>((0/9)*100)</f>
        <v>0</v>
      </c>
      <c r="EA83">
        <f>((7/9)*100)</f>
        <v>77.777777777777786</v>
      </c>
    </row>
    <row r="84" spans="1:131" x14ac:dyDescent="0.25">
      <c r="A84">
        <v>123.39926200000001</v>
      </c>
      <c r="B84">
        <v>6.4576320000000003</v>
      </c>
      <c r="C84">
        <v>118.140366</v>
      </c>
      <c r="D84">
        <v>8.7582629999999995</v>
      </c>
      <c r="E84">
        <v>152.995734</v>
      </c>
      <c r="F84">
        <v>6.1581580000000002</v>
      </c>
      <c r="G84">
        <v>152.60010199999999</v>
      </c>
      <c r="H84">
        <v>9.3121050000000007</v>
      </c>
      <c r="K84">
        <f>(11/200)</f>
        <v>5.5E-2</v>
      </c>
      <c r="L84">
        <f>(11/200)</f>
        <v>5.5E-2</v>
      </c>
      <c r="M84">
        <f>(12/200)</f>
        <v>0.06</v>
      </c>
      <c r="N84">
        <f>(11/200)</f>
        <v>5.5E-2</v>
      </c>
      <c r="P84">
        <f>(7/200)</f>
        <v>3.5000000000000003E-2</v>
      </c>
      <c r="Q84">
        <f>(7/200)</f>
        <v>3.5000000000000003E-2</v>
      </c>
      <c r="R84">
        <f>(7/200)</f>
        <v>3.5000000000000003E-2</v>
      </c>
      <c r="S84">
        <f>(8/200)</f>
        <v>0.04</v>
      </c>
      <c r="U84">
        <f>0.055+0.035</f>
        <v>0.09</v>
      </c>
      <c r="V84">
        <f>0.055+0.035</f>
        <v>0.09</v>
      </c>
      <c r="W84">
        <f>0.06+0.035</f>
        <v>9.5000000000000001E-2</v>
      </c>
      <c r="X84">
        <f>0.055+0.04</f>
        <v>9.5000000000000001E-2</v>
      </c>
      <c r="Z84">
        <f>SQRT((ABS($A$85-$A$84)^2+(ABS($B$85-$B$84)^2)))</f>
        <v>27.864795113396973</v>
      </c>
      <c r="AA84">
        <f>SQRT((ABS($C$85-$C$84)^2+(ABS($D$85-$D$84)^2)))</f>
        <v>27.057725335141157</v>
      </c>
      <c r="AB84">
        <f>SQRT((ABS($E$85-$E$84)^2+(ABS($F$85-$F$84)^2)))</f>
        <v>34.749845812795776</v>
      </c>
      <c r="AC84">
        <f>SQRT((ABS($G$85-$G$84)^2+(ABS($H$85-$H$84)^2)))</f>
        <v>34.888543061535159</v>
      </c>
      <c r="AJ84">
        <f>1/0.09</f>
        <v>11.111111111111111</v>
      </c>
      <c r="AK84">
        <f>1/0.09</f>
        <v>11.111111111111111</v>
      </c>
      <c r="AL84">
        <f>1/0.095</f>
        <v>10.526315789473685</v>
      </c>
      <c r="AM84">
        <f>1/0.095</f>
        <v>10.526315789473685</v>
      </c>
      <c r="AO84">
        <f t="shared" si="30"/>
        <v>309.60883459329972</v>
      </c>
      <c r="AP84">
        <f t="shared" si="31"/>
        <v>300.64139261267951</v>
      </c>
      <c r="AQ84">
        <f t="shared" si="32"/>
        <v>365.78785066100818</v>
      </c>
      <c r="AR84">
        <f t="shared" si="33"/>
        <v>367.24782170037008</v>
      </c>
      <c r="AV84">
        <f>((0.055/0.09)*100)</f>
        <v>61.111111111111114</v>
      </c>
      <c r="AW84">
        <f>((0.055/0.09)*100)</f>
        <v>61.111111111111114</v>
      </c>
      <c r="AX84">
        <f>((0.06/0.095)*100)</f>
        <v>63.157894736842103</v>
      </c>
      <c r="AY84">
        <f>((0.055/0.095)*100)</f>
        <v>57.894736842105267</v>
      </c>
      <c r="BA84">
        <f>((0.035/0.09)*100)</f>
        <v>38.888888888888893</v>
      </c>
      <c r="BB84">
        <f>((0.035/0.09)*100)</f>
        <v>38.888888888888893</v>
      </c>
      <c r="BC84">
        <f>((0.035/0.095)*100)</f>
        <v>36.842105263157897</v>
      </c>
      <c r="BD84">
        <f>((0.04/0.095)*100)</f>
        <v>42.105263157894733</v>
      </c>
      <c r="BF84">
        <f>ABS($B$84-$D$84)</f>
        <v>2.3006309999999992</v>
      </c>
      <c r="BG84">
        <f>ABS($F$84-$H$84)</f>
        <v>3.1539470000000005</v>
      </c>
      <c r="BL84">
        <f>SQRT((ABS($A$84-$E$85)^2+(ABS($B$84-$F$85)^2)))</f>
        <v>5.201348031812997</v>
      </c>
      <c r="BM84">
        <f>SQRT((ABS($C$84-$G$85)^2+(ABS($D$84-$H$85)^2)))</f>
        <v>0.89282821322469352</v>
      </c>
      <c r="BO84">
        <f>SQRT((ABS($A$84-$G$85)^2+(ABS($B$84-$H$85)^2)))</f>
        <v>6.4694201246922463</v>
      </c>
      <c r="BP84">
        <f>SQRT((ABS($C$84-$E$85)^2+(ABS($D$84-$F$85)^2)))</f>
        <v>3.0260367821469059</v>
      </c>
      <c r="BU84">
        <v>11</v>
      </c>
      <c r="BV84">
        <v>8</v>
      </c>
      <c r="BW84">
        <v>4</v>
      </c>
      <c r="BX84">
        <v>3</v>
      </c>
      <c r="BY84">
        <v>11</v>
      </c>
      <c r="BZ84">
        <v>8</v>
      </c>
      <c r="CA84">
        <v>4</v>
      </c>
      <c r="CB84">
        <v>3</v>
      </c>
      <c r="CC84">
        <v>12</v>
      </c>
      <c r="CD84">
        <v>5</v>
      </c>
      <c r="CE84">
        <v>5</v>
      </c>
      <c r="CF84">
        <v>11</v>
      </c>
      <c r="CG84">
        <v>11</v>
      </c>
      <c r="CH84">
        <v>4</v>
      </c>
      <c r="CI84">
        <v>4</v>
      </c>
      <c r="CJ84">
        <v>11</v>
      </c>
      <c r="CL84">
        <v>7</v>
      </c>
      <c r="CM84">
        <v>4</v>
      </c>
      <c r="CN84">
        <v>0</v>
      </c>
      <c r="CO84">
        <v>0</v>
      </c>
      <c r="CP84">
        <v>7</v>
      </c>
      <c r="CQ84">
        <v>4</v>
      </c>
      <c r="CR84">
        <v>0</v>
      </c>
      <c r="CS84">
        <v>0</v>
      </c>
      <c r="CT84">
        <v>7</v>
      </c>
      <c r="CU84">
        <v>0</v>
      </c>
      <c r="CV84">
        <v>0</v>
      </c>
      <c r="CW84">
        <v>7</v>
      </c>
      <c r="CX84">
        <v>8</v>
      </c>
      <c r="CY84">
        <v>0</v>
      </c>
      <c r="CZ84">
        <v>0</v>
      </c>
      <c r="DA84">
        <v>7</v>
      </c>
      <c r="DC84">
        <f>((8/11)*100)</f>
        <v>72.727272727272734</v>
      </c>
      <c r="DD84">
        <f>((4/11)*100)</f>
        <v>36.363636363636367</v>
      </c>
      <c r="DE84">
        <f>((3/11)*100)</f>
        <v>27.27272727272727</v>
      </c>
      <c r="DF84">
        <f>((8/11)*100)</f>
        <v>72.727272727272734</v>
      </c>
      <c r="DG84">
        <f>((4/11)*100)</f>
        <v>36.363636363636367</v>
      </c>
      <c r="DH84">
        <f>((3/11)*100)</f>
        <v>27.27272727272727</v>
      </c>
      <c r="DI84">
        <f>((5/12)*100)</f>
        <v>41.666666666666671</v>
      </c>
      <c r="DJ84">
        <f>((5/12)*100)</f>
        <v>41.666666666666671</v>
      </c>
      <c r="DK84">
        <f>((11/12)*100)</f>
        <v>91.666666666666657</v>
      </c>
      <c r="DL84">
        <f t="shared" si="34"/>
        <v>36.363636363636367</v>
      </c>
      <c r="DM84">
        <f t="shared" si="34"/>
        <v>36.363636363636367</v>
      </c>
      <c r="DN84">
        <f>((11/11)*100)</f>
        <v>100</v>
      </c>
      <c r="DP84">
        <f>((4/7)*100)</f>
        <v>57.142857142857139</v>
      </c>
      <c r="DQ84">
        <f>((0/7)*100)</f>
        <v>0</v>
      </c>
      <c r="DR84">
        <f>((0/7)*100)</f>
        <v>0</v>
      </c>
      <c r="DS84">
        <f>((4/7)*100)</f>
        <v>57.142857142857139</v>
      </c>
      <c r="DT84">
        <f t="shared" si="35"/>
        <v>0</v>
      </c>
      <c r="DU84">
        <f t="shared" si="35"/>
        <v>0</v>
      </c>
      <c r="DV84">
        <f t="shared" ref="DV84:DW86" si="36">((0/7)*100)</f>
        <v>0</v>
      </c>
      <c r="DW84">
        <f t="shared" si="36"/>
        <v>0</v>
      </c>
      <c r="DX84">
        <f>((7/7)*100)</f>
        <v>100</v>
      </c>
      <c r="DY84">
        <f>((0/8)*100)</f>
        <v>0</v>
      </c>
      <c r="DZ84">
        <f>((0/8)*100)</f>
        <v>0</v>
      </c>
      <c r="EA84">
        <f>((7/8)*100)</f>
        <v>87.5</v>
      </c>
    </row>
    <row r="85" spans="1:131" x14ac:dyDescent="0.25">
      <c r="A85">
        <v>95.55931600000001</v>
      </c>
      <c r="B85">
        <v>7.6341580000000002</v>
      </c>
      <c r="C85">
        <v>91.100158000000008</v>
      </c>
      <c r="D85">
        <v>9.7317370000000007</v>
      </c>
      <c r="E85">
        <v>118.24847500000001</v>
      </c>
      <c r="F85">
        <v>5.7341579999999999</v>
      </c>
      <c r="G85">
        <v>117.712315</v>
      </c>
      <c r="H85">
        <v>9.5417900000000007</v>
      </c>
      <c r="K85">
        <f>(11/200)</f>
        <v>5.5E-2</v>
      </c>
      <c r="L85">
        <f>(12/200)</f>
        <v>0.06</v>
      </c>
      <c r="M85">
        <f>(12/200)</f>
        <v>0.06</v>
      </c>
      <c r="N85">
        <f>(11/200)</f>
        <v>5.5E-2</v>
      </c>
      <c r="P85">
        <f>(7/200)</f>
        <v>3.5000000000000003E-2</v>
      </c>
      <c r="Q85">
        <f>(7/200)</f>
        <v>3.5000000000000003E-2</v>
      </c>
      <c r="R85">
        <f>(7/200)</f>
        <v>3.5000000000000003E-2</v>
      </c>
      <c r="S85">
        <f>(8/200)</f>
        <v>0.04</v>
      </c>
      <c r="U85">
        <f>0.055+0.035</f>
        <v>0.09</v>
      </c>
      <c r="V85">
        <f>0.06+0.035</f>
        <v>9.5000000000000001E-2</v>
      </c>
      <c r="W85">
        <f>0.06+0.035</f>
        <v>9.5000000000000001E-2</v>
      </c>
      <c r="X85">
        <f>0.055+0.04</f>
        <v>9.5000000000000001E-2</v>
      </c>
      <c r="Z85">
        <f>SQRT((ABS($A$86-$A$85)^2+(ABS($B$86-$B$85)^2)))</f>
        <v>22.150259401628325</v>
      </c>
      <c r="AA85">
        <f>SQRT((ABS($C$86-$C$85)^2+(ABS($D$86-$D$85)^2)))</f>
        <v>23.290086357728899</v>
      </c>
      <c r="AB85">
        <f>SQRT((ABS($E$86-$E$85)^2+(ABS($F$86-$F$85)^2)))</f>
        <v>28.189342406752832</v>
      </c>
      <c r="AC85">
        <f>SQRT((ABS($G$86-$G$85)^2+(ABS($H$86-$H$85)^2)))</f>
        <v>28.705816736997466</v>
      </c>
      <c r="AJ85">
        <f>1/0.09</f>
        <v>11.111111111111111</v>
      </c>
      <c r="AK85">
        <f>1/0.095</f>
        <v>10.526315789473685</v>
      </c>
      <c r="AL85">
        <f>1/0.095</f>
        <v>10.526315789473685</v>
      </c>
      <c r="AM85">
        <f>1/0.095</f>
        <v>10.526315789473685</v>
      </c>
      <c r="AO85">
        <f t="shared" si="30"/>
        <v>246.11399335142585</v>
      </c>
      <c r="AP85">
        <f t="shared" si="31"/>
        <v>245.15880376556737</v>
      </c>
      <c r="AQ85">
        <f t="shared" si="32"/>
        <v>296.72992007108246</v>
      </c>
      <c r="AR85">
        <f t="shared" si="33"/>
        <v>302.16649196839438</v>
      </c>
      <c r="AV85">
        <f>((0.055/0.09)*100)</f>
        <v>61.111111111111114</v>
      </c>
      <c r="AW85">
        <f>((0.06/0.095)*100)</f>
        <v>63.157894736842103</v>
      </c>
      <c r="AX85">
        <f>((0.06/0.095)*100)</f>
        <v>63.157894736842103</v>
      </c>
      <c r="AY85">
        <f>((0.055/0.095)*100)</f>
        <v>57.894736842105267</v>
      </c>
      <c r="BA85">
        <f>((0.035/0.09)*100)</f>
        <v>38.888888888888893</v>
      </c>
      <c r="BB85">
        <f>((0.035/0.095)*100)</f>
        <v>36.842105263157897</v>
      </c>
      <c r="BC85">
        <f>((0.035/0.095)*100)</f>
        <v>36.842105263157897</v>
      </c>
      <c r="BD85">
        <f>((0.04/0.095)*100)</f>
        <v>42.105263157894733</v>
      </c>
      <c r="BF85">
        <f>ABS($B$85-$D$85)</f>
        <v>2.0975790000000005</v>
      </c>
      <c r="BG85">
        <f>ABS($F$85-$H$85)</f>
        <v>3.8076320000000008</v>
      </c>
      <c r="BL85">
        <f>SQRT((ABS($A$85-$E$86)^2+(ABS($B$85-$F$86)^2)))</f>
        <v>5.5006187571452436</v>
      </c>
      <c r="BM85">
        <f>SQRT((ABS($C$85-$G$86)^2+(ABS($D$85-$H$86)^2)))</f>
        <v>2.2094716366213003</v>
      </c>
      <c r="BO85">
        <f>SQRT((ABS($A$85-$G$86)^2+(ABS($B$85-$H$86)^2)))</f>
        <v>7.1307017528678802</v>
      </c>
      <c r="BP85">
        <f>SQRT((ABS($C$85-$E$86)^2+(ABS($D$85-$F$86)^2)))</f>
        <v>2.8660825170362796</v>
      </c>
      <c r="BU85">
        <v>11</v>
      </c>
      <c r="BV85">
        <v>8</v>
      </c>
      <c r="BW85">
        <v>4</v>
      </c>
      <c r="BX85">
        <v>4</v>
      </c>
      <c r="BY85">
        <v>12</v>
      </c>
      <c r="BZ85">
        <v>8</v>
      </c>
      <c r="CA85">
        <v>5</v>
      </c>
      <c r="CB85">
        <v>3</v>
      </c>
      <c r="CC85">
        <v>12</v>
      </c>
      <c r="CD85">
        <v>5</v>
      </c>
      <c r="CE85">
        <v>5</v>
      </c>
      <c r="CF85">
        <v>11</v>
      </c>
      <c r="CG85">
        <v>11</v>
      </c>
      <c r="CH85">
        <v>4</v>
      </c>
      <c r="CI85">
        <v>4</v>
      </c>
      <c r="CJ85">
        <v>11</v>
      </c>
      <c r="CL85">
        <v>7</v>
      </c>
      <c r="CM85">
        <v>4</v>
      </c>
      <c r="CN85">
        <v>0</v>
      </c>
      <c r="CO85">
        <v>0</v>
      </c>
      <c r="CP85">
        <v>7</v>
      </c>
      <c r="CQ85">
        <v>4</v>
      </c>
      <c r="CR85">
        <v>0</v>
      </c>
      <c r="CS85">
        <v>0</v>
      </c>
      <c r="CT85">
        <v>7</v>
      </c>
      <c r="CU85">
        <v>0</v>
      </c>
      <c r="CV85">
        <v>0</v>
      </c>
      <c r="CW85">
        <v>7</v>
      </c>
      <c r="CX85">
        <v>8</v>
      </c>
      <c r="CY85">
        <v>0</v>
      </c>
      <c r="CZ85">
        <v>0</v>
      </c>
      <c r="DA85">
        <v>7</v>
      </c>
      <c r="DC85">
        <f>((8/11)*100)</f>
        <v>72.727272727272734</v>
      </c>
      <c r="DD85">
        <f>((4/11)*100)</f>
        <v>36.363636363636367</v>
      </c>
      <c r="DE85">
        <f>((4/11)*100)</f>
        <v>36.363636363636367</v>
      </c>
      <c r="DF85">
        <f>((8/12)*100)</f>
        <v>66.666666666666657</v>
      </c>
      <c r="DG85">
        <f>((5/12)*100)</f>
        <v>41.666666666666671</v>
      </c>
      <c r="DH85">
        <f>((3/12)*100)</f>
        <v>25</v>
      </c>
      <c r="DI85">
        <f>((5/12)*100)</f>
        <v>41.666666666666671</v>
      </c>
      <c r="DJ85">
        <f>((5/12)*100)</f>
        <v>41.666666666666671</v>
      </c>
      <c r="DK85">
        <f>((11/12)*100)</f>
        <v>91.666666666666657</v>
      </c>
      <c r="DL85">
        <f t="shared" si="34"/>
        <v>36.363636363636367</v>
      </c>
      <c r="DM85">
        <f t="shared" si="34"/>
        <v>36.363636363636367</v>
      </c>
      <c r="DN85">
        <f>((11/11)*100)</f>
        <v>100</v>
      </c>
      <c r="DP85">
        <f>((4/7)*100)</f>
        <v>57.142857142857139</v>
      </c>
      <c r="DQ85">
        <f>((0/7)*100)</f>
        <v>0</v>
      </c>
      <c r="DR85">
        <f>((0/7)*100)</f>
        <v>0</v>
      </c>
      <c r="DS85">
        <f>((4/7)*100)</f>
        <v>57.142857142857139</v>
      </c>
      <c r="DT85">
        <f t="shared" si="35"/>
        <v>0</v>
      </c>
      <c r="DU85">
        <f t="shared" si="35"/>
        <v>0</v>
      </c>
      <c r="DV85">
        <f t="shared" si="36"/>
        <v>0</v>
      </c>
      <c r="DW85">
        <f t="shared" si="36"/>
        <v>0</v>
      </c>
      <c r="DX85">
        <f>((7/7)*100)</f>
        <v>100</v>
      </c>
      <c r="DY85">
        <f>((0/8)*100)</f>
        <v>0</v>
      </c>
      <c r="DZ85">
        <f>((0/8)*100)</f>
        <v>0</v>
      </c>
      <c r="EA85">
        <f>((7/8)*100)</f>
        <v>87.5</v>
      </c>
    </row>
    <row r="86" spans="1:131" x14ac:dyDescent="0.25">
      <c r="A86">
        <v>73.413316000000009</v>
      </c>
      <c r="B86">
        <v>8.0685260000000003</v>
      </c>
      <c r="C86">
        <v>67.81692799999999</v>
      </c>
      <c r="D86">
        <v>10.296824000000001</v>
      </c>
      <c r="E86">
        <v>90.089843000000002</v>
      </c>
      <c r="F86">
        <v>7.0496309999999998</v>
      </c>
      <c r="G86">
        <v>89.021893000000006</v>
      </c>
      <c r="H86">
        <v>10.48179</v>
      </c>
      <c r="K86">
        <f>(10/200)</f>
        <v>0.05</v>
      </c>
      <c r="L86">
        <f>(13/200)</f>
        <v>6.5000000000000002E-2</v>
      </c>
      <c r="M86">
        <f>(12/200)</f>
        <v>0.06</v>
      </c>
      <c r="N86">
        <f>(11/200)</f>
        <v>5.5E-2</v>
      </c>
      <c r="P86">
        <f>(8/200)</f>
        <v>0.04</v>
      </c>
      <c r="Q86">
        <f>(8/200)</f>
        <v>0.04</v>
      </c>
      <c r="R86">
        <f>(7/200)</f>
        <v>3.5000000000000003E-2</v>
      </c>
      <c r="S86">
        <f>(9/200)</f>
        <v>4.4999999999999998E-2</v>
      </c>
      <c r="U86">
        <f>0.05+0.04</f>
        <v>0.09</v>
      </c>
      <c r="V86">
        <f>0.065+0.04</f>
        <v>0.10500000000000001</v>
      </c>
      <c r="W86">
        <f>0.06+0.035</f>
        <v>9.5000000000000001E-2</v>
      </c>
      <c r="X86">
        <f>0.055+0.045</f>
        <v>0.1</v>
      </c>
      <c r="Z86">
        <f>SQRT((ABS($A$87-$A$86)^2+(ABS($B$87-$B$86)^2)))</f>
        <v>24.904674799245917</v>
      </c>
      <c r="AA86">
        <f>SQRT((ABS($C$87-$C$86)^2+(ABS($D$87-$D$86)^2)))</f>
        <v>26.729227824373258</v>
      </c>
      <c r="AB86">
        <f>SQRT((ABS($E$87-$E$86)^2+(ABS($F$87-$F$86)^2)))</f>
        <v>22.825205344733373</v>
      </c>
      <c r="AC86">
        <f>SQRT((ABS($G$87-$G$86)^2+(ABS($H$87-$H$86)^2)))</f>
        <v>23.275488740128253</v>
      </c>
      <c r="AJ86">
        <f>1/0.09</f>
        <v>11.111111111111111</v>
      </c>
      <c r="AK86">
        <f>1/0.105</f>
        <v>9.5238095238095237</v>
      </c>
      <c r="AL86">
        <f>1/0.095</f>
        <v>10.526315789473685</v>
      </c>
      <c r="AM86">
        <f>1/0.1</f>
        <v>10</v>
      </c>
      <c r="AO86">
        <f t="shared" si="30"/>
        <v>276.7186088805102</v>
      </c>
      <c r="AP86">
        <f t="shared" si="31"/>
        <v>254.56407451784051</v>
      </c>
      <c r="AQ86">
        <f t="shared" si="32"/>
        <v>240.26531941824604</v>
      </c>
      <c r="AR86">
        <f t="shared" si="33"/>
        <v>232.75488740128253</v>
      </c>
      <c r="AV86">
        <f>((0.05/0.09)*100)</f>
        <v>55.555555555555557</v>
      </c>
      <c r="AW86">
        <f>((0.065/0.105)*100)</f>
        <v>61.904761904761905</v>
      </c>
      <c r="AX86">
        <f>((0.06/0.095)*100)</f>
        <v>63.157894736842103</v>
      </c>
      <c r="AY86">
        <f>((0.055/0.1)*100)</f>
        <v>54.999999999999993</v>
      </c>
      <c r="BA86">
        <f>((0.04/0.09)*100)</f>
        <v>44.44444444444445</v>
      </c>
      <c r="BB86">
        <f>((0.04/0.105)*100)</f>
        <v>38.095238095238102</v>
      </c>
      <c r="BC86">
        <f>((0.035/0.095)*100)</f>
        <v>36.842105263157897</v>
      </c>
      <c r="BD86">
        <f>((0.045/0.1)*100)</f>
        <v>44.999999999999993</v>
      </c>
      <c r="BF86">
        <f>ABS($B$86-$D$86)</f>
        <v>2.2282980000000006</v>
      </c>
      <c r="BG86">
        <f>ABS($F$86-$H$86)</f>
        <v>3.4321590000000004</v>
      </c>
      <c r="BL86">
        <f>SQRT((ABS($A$86-$E$87)^2+(ABS($B$86-$F$87)^2)))</f>
        <v>6.149082947322885</v>
      </c>
      <c r="BM86">
        <f>SQRT((ABS($C$86-$G$87)^2+(ABS($D$86-$H$87)^2)))</f>
        <v>2.2481314878493972</v>
      </c>
      <c r="BO86">
        <f>SQRT((ABS($A$86-$G$87)^2+(ABS($B$86-$H$87)^2)))</f>
        <v>8.2708971140272372</v>
      </c>
      <c r="BP86">
        <f>SQRT((ABS($C$86-$E$87)^2+(ABS($D$86-$F$87)^2)))</f>
        <v>2.6374695441094653</v>
      </c>
      <c r="BU86">
        <v>10</v>
      </c>
      <c r="BV86">
        <v>6</v>
      </c>
      <c r="BW86">
        <v>4</v>
      </c>
      <c r="BX86">
        <v>5</v>
      </c>
      <c r="BY86">
        <v>13</v>
      </c>
      <c r="BZ86">
        <v>6</v>
      </c>
      <c r="CA86">
        <v>5</v>
      </c>
      <c r="CB86">
        <v>5</v>
      </c>
      <c r="CC86">
        <v>12</v>
      </c>
      <c r="CD86">
        <v>4</v>
      </c>
      <c r="CE86">
        <v>4</v>
      </c>
      <c r="CF86">
        <v>10</v>
      </c>
      <c r="CG86">
        <v>11</v>
      </c>
      <c r="CH86">
        <v>5</v>
      </c>
      <c r="CI86">
        <v>3</v>
      </c>
      <c r="CJ86">
        <v>10</v>
      </c>
      <c r="CL86">
        <v>8</v>
      </c>
      <c r="CM86">
        <v>4</v>
      </c>
      <c r="CN86">
        <v>0</v>
      </c>
      <c r="CO86">
        <v>2</v>
      </c>
      <c r="CP86">
        <v>8</v>
      </c>
      <c r="CQ86">
        <v>4</v>
      </c>
      <c r="CR86">
        <v>0</v>
      </c>
      <c r="CS86">
        <v>0</v>
      </c>
      <c r="CT86">
        <v>7</v>
      </c>
      <c r="CU86">
        <v>0</v>
      </c>
      <c r="CV86">
        <v>0</v>
      </c>
      <c r="CW86">
        <v>7</v>
      </c>
      <c r="CX86">
        <v>9</v>
      </c>
      <c r="CY86">
        <v>2</v>
      </c>
      <c r="CZ86">
        <v>0</v>
      </c>
      <c r="DA86">
        <v>7</v>
      </c>
      <c r="DC86">
        <f>((6/10)*100)</f>
        <v>60</v>
      </c>
      <c r="DD86">
        <f>((4/10)*100)</f>
        <v>40</v>
      </c>
      <c r="DE86">
        <f>((5/10)*100)</f>
        <v>50</v>
      </c>
      <c r="DF86">
        <f>((6/13)*100)</f>
        <v>46.153846153846153</v>
      </c>
      <c r="DG86">
        <f>((5/13)*100)</f>
        <v>38.461538461538467</v>
      </c>
      <c r="DH86">
        <f>((5/13)*100)</f>
        <v>38.461538461538467</v>
      </c>
      <c r="DI86">
        <f>((4/12)*100)</f>
        <v>33.333333333333329</v>
      </c>
      <c r="DJ86">
        <f>((4/12)*100)</f>
        <v>33.333333333333329</v>
      </c>
      <c r="DK86">
        <f>((10/12)*100)</f>
        <v>83.333333333333343</v>
      </c>
      <c r="DL86">
        <f>((5/11)*100)</f>
        <v>45.454545454545453</v>
      </c>
      <c r="DM86">
        <f>((3/11)*100)</f>
        <v>27.27272727272727</v>
      </c>
      <c r="DN86">
        <f>((10/11)*100)</f>
        <v>90.909090909090907</v>
      </c>
      <c r="DP86">
        <f>((4/8)*100)</f>
        <v>50</v>
      </c>
      <c r="DQ86">
        <f>((0/8)*100)</f>
        <v>0</v>
      </c>
      <c r="DR86">
        <f>((2/8)*100)</f>
        <v>25</v>
      </c>
      <c r="DS86">
        <f>((4/8)*100)</f>
        <v>50</v>
      </c>
      <c r="DT86">
        <f>((0/8)*100)</f>
        <v>0</v>
      </c>
      <c r="DU86">
        <f>((0/8)*100)</f>
        <v>0</v>
      </c>
      <c r="DV86">
        <f t="shared" si="36"/>
        <v>0</v>
      </c>
      <c r="DW86">
        <f t="shared" si="36"/>
        <v>0</v>
      </c>
      <c r="DX86">
        <f>((7/7)*100)</f>
        <v>100</v>
      </c>
      <c r="DY86">
        <f>((2/9)*100)</f>
        <v>22.222222222222221</v>
      </c>
      <c r="DZ86">
        <f>((0/9)*100)</f>
        <v>0</v>
      </c>
      <c r="EA86">
        <f>((7/9)*100)</f>
        <v>77.777777777777786</v>
      </c>
    </row>
    <row r="87" spans="1:131" x14ac:dyDescent="0.25">
      <c r="A87">
        <v>48.510520999999997</v>
      </c>
      <c r="B87">
        <v>8.3745130000000003</v>
      </c>
      <c r="C87">
        <v>41.095005</v>
      </c>
      <c r="D87">
        <v>9.6719629999999999</v>
      </c>
      <c r="E87">
        <v>67.274360000000001</v>
      </c>
      <c r="F87">
        <v>7.7157650000000002</v>
      </c>
      <c r="G87">
        <v>65.757434000000003</v>
      </c>
      <c r="H87">
        <v>11.198256000000001</v>
      </c>
      <c r="K87">
        <f>(11/200)</f>
        <v>5.5E-2</v>
      </c>
      <c r="L87">
        <f>(13/200)</f>
        <v>6.5000000000000002E-2</v>
      </c>
      <c r="M87">
        <f>(13/200)</f>
        <v>6.5000000000000002E-2</v>
      </c>
      <c r="N87">
        <f>(14/200)</f>
        <v>7.0000000000000007E-2</v>
      </c>
      <c r="P87">
        <f>(9/200)</f>
        <v>4.4999999999999998E-2</v>
      </c>
      <c r="Q87">
        <f>(8/200)</f>
        <v>0.04</v>
      </c>
      <c r="R87">
        <f>(8/200)</f>
        <v>0.04</v>
      </c>
      <c r="S87">
        <f>(8/200)</f>
        <v>0.04</v>
      </c>
      <c r="U87">
        <f>0.055+0.045</f>
        <v>0.1</v>
      </c>
      <c r="V87">
        <f>0.065+0.04</f>
        <v>0.10500000000000001</v>
      </c>
      <c r="W87">
        <f>0.065+0.04</f>
        <v>0.10500000000000001</v>
      </c>
      <c r="X87">
        <f>0.07+0.04</f>
        <v>0.11000000000000001</v>
      </c>
      <c r="Z87">
        <f>SQRT((ABS($A$88-$A$87)^2+(ABS($B$88-$B$87)^2)))</f>
        <v>23.443924747661701</v>
      </c>
      <c r="AA87">
        <f>SQRT((ABS($C$88-$C$87)^2+(ABS($D$88-$D$87)^2)))</f>
        <v>22.854573737852345</v>
      </c>
      <c r="AB87">
        <f>SQRT((ABS($E$88-$E$87)^2+(ABS($F$88-$F$87)^2)))</f>
        <v>25.122162430512109</v>
      </c>
      <c r="AC87">
        <f>SQRT((ABS($G$88-$G$87)^2+(ABS($H$88-$H$87)^2)))</f>
        <v>26.46003134150784</v>
      </c>
      <c r="AJ87">
        <f>1/0.1</f>
        <v>10</v>
      </c>
      <c r="AK87">
        <f>1/0.105</f>
        <v>9.5238095238095237</v>
      </c>
      <c r="AL87">
        <f>1/0.105</f>
        <v>9.5238095238095237</v>
      </c>
      <c r="AM87">
        <f>1/0.11</f>
        <v>9.0909090909090917</v>
      </c>
      <c r="AO87">
        <f t="shared" si="30"/>
        <v>234.439247476617</v>
      </c>
      <c r="AP87">
        <f t="shared" si="31"/>
        <v>217.66260702716517</v>
      </c>
      <c r="AQ87">
        <f t="shared" si="32"/>
        <v>239.25868981440101</v>
      </c>
      <c r="AR87">
        <f t="shared" si="33"/>
        <v>240.54573946825306</v>
      </c>
      <c r="AV87">
        <f>((0.055/0.1)*100)</f>
        <v>54.999999999999993</v>
      </c>
      <c r="AW87">
        <f>((0.065/0.105)*100)</f>
        <v>61.904761904761905</v>
      </c>
      <c r="AX87">
        <f>((0.065/0.105)*100)</f>
        <v>61.904761904761905</v>
      </c>
      <c r="AY87">
        <f>((0.07/0.11)*100)</f>
        <v>63.636363636363647</v>
      </c>
      <c r="BA87">
        <f>((0.045/0.1)*100)</f>
        <v>44.999999999999993</v>
      </c>
      <c r="BB87">
        <f>((0.04/0.105)*100)</f>
        <v>38.095238095238102</v>
      </c>
      <c r="BC87">
        <f>((0.04/0.105)*100)</f>
        <v>38.095238095238102</v>
      </c>
      <c r="BD87">
        <f>((0.04/0.11)*100)</f>
        <v>36.363636363636367</v>
      </c>
      <c r="BF87">
        <f>ABS($B$87-$D$87)</f>
        <v>1.2974499999999995</v>
      </c>
      <c r="BG87">
        <f>ABS($F$87-$H$87)</f>
        <v>3.4824910000000004</v>
      </c>
      <c r="BL87">
        <f>SQRT((ABS($A$87-$E$88)^2+(ABS($B$87-$F$88)^2)))</f>
        <v>6.3642061260949863</v>
      </c>
      <c r="BM87">
        <f>SQRT((ABS($C$87-$G$88)^2+(ABS($D$87-$H$88)^2)))</f>
        <v>2.706216202317361</v>
      </c>
      <c r="BO87">
        <f>SQRT((ABS($A$87-$G$88)^2+(ABS($B$87-$H$88)^2)))</f>
        <v>9.7901507096737248</v>
      </c>
      <c r="BP87">
        <f>SQRT((ABS($C$87-$E$88)^2+(ABS($D$87-$F$88)^2)))</f>
        <v>1.9350668176662531</v>
      </c>
      <c r="BU87">
        <v>11</v>
      </c>
      <c r="BV87">
        <v>5</v>
      </c>
      <c r="BW87">
        <v>6</v>
      </c>
      <c r="BX87">
        <v>8</v>
      </c>
      <c r="BY87">
        <v>13</v>
      </c>
      <c r="BZ87">
        <v>5</v>
      </c>
      <c r="CA87">
        <v>5</v>
      </c>
      <c r="CB87">
        <v>3</v>
      </c>
      <c r="CC87">
        <v>13</v>
      </c>
      <c r="CD87">
        <v>6</v>
      </c>
      <c r="CE87">
        <v>5</v>
      </c>
      <c r="CF87">
        <v>12</v>
      </c>
      <c r="CG87">
        <v>14</v>
      </c>
      <c r="CH87">
        <v>8</v>
      </c>
      <c r="CI87">
        <v>6</v>
      </c>
      <c r="CJ87">
        <v>12</v>
      </c>
      <c r="CL87">
        <v>9</v>
      </c>
      <c r="CM87">
        <v>2</v>
      </c>
      <c r="CN87">
        <v>2</v>
      </c>
      <c r="CO87">
        <v>3</v>
      </c>
      <c r="CP87">
        <v>8</v>
      </c>
      <c r="CQ87">
        <v>2</v>
      </c>
      <c r="CR87">
        <v>0</v>
      </c>
      <c r="CS87">
        <v>0</v>
      </c>
      <c r="CT87">
        <v>8</v>
      </c>
      <c r="CU87">
        <v>2</v>
      </c>
      <c r="CV87">
        <v>0</v>
      </c>
      <c r="CW87">
        <v>7</v>
      </c>
      <c r="CX87">
        <v>8</v>
      </c>
      <c r="CY87">
        <v>3</v>
      </c>
      <c r="CZ87">
        <v>0</v>
      </c>
      <c r="DA87">
        <v>7</v>
      </c>
      <c r="DC87">
        <f>((5/11)*100)</f>
        <v>45.454545454545453</v>
      </c>
      <c r="DD87">
        <f>((6/11)*100)</f>
        <v>54.54545454545454</v>
      </c>
      <c r="DE87">
        <f>((8/11)*100)</f>
        <v>72.727272727272734</v>
      </c>
      <c r="DF87">
        <f>((5/13)*100)</f>
        <v>38.461538461538467</v>
      </c>
      <c r="DG87">
        <f>((5/13)*100)</f>
        <v>38.461538461538467</v>
      </c>
      <c r="DH87">
        <f>((3/13)*100)</f>
        <v>23.076923076923077</v>
      </c>
      <c r="DI87">
        <f>((6/13)*100)</f>
        <v>46.153846153846153</v>
      </c>
      <c r="DJ87">
        <f>((5/13)*100)</f>
        <v>38.461538461538467</v>
      </c>
      <c r="DK87">
        <f>((12/13)*100)</f>
        <v>92.307692307692307</v>
      </c>
      <c r="DL87">
        <f>((8/14)*100)</f>
        <v>57.142857142857139</v>
      </c>
      <c r="DM87">
        <f>((6/14)*100)</f>
        <v>42.857142857142854</v>
      </c>
      <c r="DN87">
        <f>((12/14)*100)</f>
        <v>85.714285714285708</v>
      </c>
      <c r="DP87">
        <f>((2/9)*100)</f>
        <v>22.222222222222221</v>
      </c>
      <c r="DQ87">
        <f>((2/9)*100)</f>
        <v>22.222222222222221</v>
      </c>
      <c r="DR87">
        <f>((3/9)*100)</f>
        <v>33.333333333333329</v>
      </c>
      <c r="DS87">
        <f>((2/8)*100)</f>
        <v>25</v>
      </c>
      <c r="DT87">
        <f>((0/8)*100)</f>
        <v>0</v>
      </c>
      <c r="DU87">
        <f>((0/8)*100)</f>
        <v>0</v>
      </c>
      <c r="DV87">
        <f>((2/8)*100)</f>
        <v>25</v>
      </c>
      <c r="DW87">
        <f>((0/8)*100)</f>
        <v>0</v>
      </c>
      <c r="DX87">
        <f>((7/8)*100)</f>
        <v>87.5</v>
      </c>
      <c r="DY87">
        <f>((3/8)*100)</f>
        <v>37.5</v>
      </c>
      <c r="DZ87">
        <f>((0/8)*100)</f>
        <v>0</v>
      </c>
      <c r="EA87">
        <f>((7/8)*100)</f>
        <v>87.5</v>
      </c>
    </row>
    <row r="88" spans="1:131" x14ac:dyDescent="0.25">
      <c r="A88">
        <v>25.068718000000004</v>
      </c>
      <c r="B88">
        <v>8.0591089999999994</v>
      </c>
      <c r="C88">
        <v>18.241177999999998</v>
      </c>
      <c r="D88">
        <v>9.4872139999999998</v>
      </c>
      <c r="E88">
        <v>42.154457000000001</v>
      </c>
      <c r="F88">
        <v>8.0526900000000001</v>
      </c>
      <c r="G88">
        <v>39.302143000000001</v>
      </c>
      <c r="H88">
        <v>11.699092</v>
      </c>
      <c r="P88">
        <f>(10/200)</f>
        <v>0.05</v>
      </c>
      <c r="R88">
        <f>(8/200)</f>
        <v>0.04</v>
      </c>
      <c r="S88">
        <f>(10/200)</f>
        <v>0.05</v>
      </c>
      <c r="BF88">
        <f>ABS($B$88-$D$88)</f>
        <v>1.4281050000000004</v>
      </c>
      <c r="BG88">
        <f>ABS($F$88-$H$88)</f>
        <v>3.6464020000000001</v>
      </c>
      <c r="BI88">
        <v>2.5325605000000002</v>
      </c>
      <c r="BJ88">
        <v>3.0430705000000002</v>
      </c>
      <c r="CL88">
        <v>10</v>
      </c>
      <c r="CM88">
        <v>2</v>
      </c>
      <c r="CN88">
        <v>3</v>
      </c>
      <c r="CO88">
        <v>7</v>
      </c>
      <c r="CT88">
        <v>8</v>
      </c>
      <c r="CU88">
        <v>3</v>
      </c>
      <c r="CV88">
        <v>0</v>
      </c>
      <c r="CW88">
        <v>6</v>
      </c>
      <c r="CX88">
        <v>10</v>
      </c>
      <c r="CY88">
        <v>7</v>
      </c>
      <c r="CZ88">
        <v>0</v>
      </c>
      <c r="DA88">
        <v>6</v>
      </c>
      <c r="DP88">
        <f>((2/10)*100)</f>
        <v>20</v>
      </c>
      <c r="DQ88">
        <f>((3/10)*100)</f>
        <v>30</v>
      </c>
      <c r="DR88">
        <f>((7/10)*100)</f>
        <v>70</v>
      </c>
      <c r="DV88">
        <f>((3/8)*100)</f>
        <v>37.5</v>
      </c>
      <c r="DW88">
        <f>((0/8)*100)</f>
        <v>0</v>
      </c>
      <c r="DX88">
        <f>((6/8)*100)</f>
        <v>75</v>
      </c>
      <c r="DY88">
        <f>((7/10)*100)</f>
        <v>70</v>
      </c>
      <c r="DZ88">
        <f>((0/10)*100)</f>
        <v>0</v>
      </c>
      <c r="EA88">
        <f>((6/10)*100)</f>
        <v>60</v>
      </c>
    </row>
    <row r="89" spans="1:131" x14ac:dyDescent="0.25">
      <c r="A89" t="s">
        <v>22</v>
      </c>
      <c r="B89" t="s">
        <v>22</v>
      </c>
      <c r="C89" t="s">
        <v>22</v>
      </c>
      <c r="D89" t="s">
        <v>22</v>
      </c>
      <c r="E89" t="s">
        <v>22</v>
      </c>
      <c r="F89" t="s">
        <v>22</v>
      </c>
      <c r="G89" t="s">
        <v>22</v>
      </c>
      <c r="H89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A54-3E2B-449B-9B8E-A1763EE2E1AF}">
  <dimension ref="A1:CB1679"/>
  <sheetViews>
    <sheetView workbookViewId="0">
      <selection activeCell="AA1" sqref="AA1:AF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1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</row>
    <row r="2" spans="1:80" x14ac:dyDescent="0.25">
      <c r="A2">
        <v>1</v>
      </c>
      <c r="Q2" t="str">
        <f t="shared" ref="Q2:Q65" si="0">CONCATENATE(C2,E2,G2,I2)</f>
        <v/>
      </c>
      <c r="R2" t="s">
        <v>22</v>
      </c>
      <c r="T2" t="s">
        <v>297</v>
      </c>
      <c r="U2">
        <v>284</v>
      </c>
      <c r="X2" t="s">
        <v>285</v>
      </c>
      <c r="Y2" t="s">
        <v>259</v>
      </c>
      <c r="Z2">
        <f>(Z$6/Z$4)*100</f>
        <v>95.422535211267601</v>
      </c>
      <c r="AD2">
        <f>(AD$6/AD$4)*100</f>
        <v>97.402597402597408</v>
      </c>
      <c r="AF2">
        <f>(AF$8/AF$6)*100</f>
        <v>96.178343949044589</v>
      </c>
      <c r="AI2" t="s">
        <v>206</v>
      </c>
      <c r="AJ2">
        <f>COUNTIF($P:$P,0)</f>
        <v>15</v>
      </c>
      <c r="AK2">
        <f>(AJ2/AJ7)*100</f>
        <v>0.90744101633393837</v>
      </c>
      <c r="AL2">
        <f>(15/200)</f>
        <v>7.4999999999999997E-2</v>
      </c>
      <c r="AN2">
        <v>4</v>
      </c>
      <c r="AO2">
        <v>16</v>
      </c>
      <c r="AP2">
        <v>21</v>
      </c>
      <c r="AQ2">
        <v>4</v>
      </c>
      <c r="AR2">
        <v>3</v>
      </c>
      <c r="AT2">
        <f>(($AO$2-$AN$2)/($AN$3-$AN$2))</f>
        <v>0.42857142857142855</v>
      </c>
      <c r="AU2">
        <f>(($AP$2-$AN$2)/($AN$3-$AN$2))</f>
        <v>0.6071428571428571</v>
      </c>
      <c r="AV2">
        <f>(($AQ$2-$AN$2)/($AN$3-$AN$2))</f>
        <v>0</v>
      </c>
      <c r="AW2">
        <f>(($AN$3-$AO$2)/($AO$3-$AO$2))</f>
        <v>0.61538461538461542</v>
      </c>
      <c r="AX2">
        <f>(($AP$2-$AO$2)/($AO$3-$AO$2))</f>
        <v>0.19230769230769232</v>
      </c>
      <c r="AY2">
        <f>(($AQ$3-$AO$2)/($AO$3-$AO$2))</f>
        <v>0.5</v>
      </c>
      <c r="AZ2">
        <f>(($AN$3-$AP$2)/($AP$3-$AP$2))</f>
        <v>0.40740740740740738</v>
      </c>
      <c r="BA2">
        <f>(($AO$3-$AP$2)/($AP$3-$AP$2))</f>
        <v>0.77777777777777779</v>
      </c>
      <c r="BB2">
        <f>(($AQ$3-$AP$2)/($AP$3-$AP$2))</f>
        <v>0.29629629629629628</v>
      </c>
      <c r="BC2">
        <f>(($AN$2-$AQ$2)/($AQ$3-$AQ$2))</f>
        <v>0</v>
      </c>
      <c r="BD2">
        <f>(($AO$2-$AQ$2)/($AQ$3-$AQ$2))</f>
        <v>0.48</v>
      </c>
      <c r="BE2">
        <f>(($AP$2-$AQ$2)/($AQ$3-$AQ$2))</f>
        <v>0.68</v>
      </c>
      <c r="BG2" t="s">
        <v>22</v>
      </c>
      <c r="BH2">
        <v>3</v>
      </c>
      <c r="BI2">
        <f>($BH$6-$BH$3)/200</f>
        <v>8.5000000000000006E-2</v>
      </c>
      <c r="BJ2">
        <f>($BH$47-$BH$2)/200</f>
        <v>1.2849999999999999</v>
      </c>
      <c r="BK2">
        <f>SUM($BJ:$BJ)</f>
        <v>8.3049999999999997</v>
      </c>
      <c r="BL2" t="s">
        <v>30</v>
      </c>
      <c r="BM2">
        <f>AVERAGE($BI:$BI)</f>
        <v>8.1021126760563347E-2</v>
      </c>
      <c r="BN2">
        <f>BK4/BK2</f>
        <v>34.196267308850089</v>
      </c>
      <c r="BQ2">
        <f>(($AO$2-$AN$2)/($AN$3-$AN$2))</f>
        <v>0.42857142857142855</v>
      </c>
      <c r="BR2">
        <f>1-(($AP$2-$AN$2)/($AN$3-$AN$2))</f>
        <v>0.3928571428571429</v>
      </c>
      <c r="BS2">
        <f>(($AQ$2-$AN$2)/($AN$3-$AN$2))</f>
        <v>0</v>
      </c>
      <c r="BT2">
        <f>1-(($AN$3-$AO$2)/($AO$3-$AO$2))</f>
        <v>0.38461538461538458</v>
      </c>
      <c r="BU2">
        <f>(($AP$2-$AO$2)/($AO$3-$AO$2))</f>
        <v>0.19230769230769232</v>
      </c>
      <c r="BV2">
        <f>(($AQ$3-$AO$2)/($AO$3-$AO$2))</f>
        <v>0.5</v>
      </c>
      <c r="BW2">
        <f>(($AN$3-$AP$2)/($AP$3-$AP$2))</f>
        <v>0.40740740740740738</v>
      </c>
      <c r="BX2">
        <f>1-(($AO$3-$AP$2)/($AP$3-$AP$2))</f>
        <v>0.22222222222222221</v>
      </c>
      <c r="BY2">
        <f>(($AQ$3-$AP$2)/($AP$3-$AP$2))</f>
        <v>0.29629629629629628</v>
      </c>
      <c r="BZ2">
        <f>(($AN$2-$AQ$2)/($AQ$3-$AQ$2))</f>
        <v>0</v>
      </c>
      <c r="CA2">
        <f>(($AO$2-$AQ$2)/($AQ$3-$AQ$2))</f>
        <v>0.48</v>
      </c>
      <c r="CB2">
        <f>1-(($AP$2-$AQ$2)/($AQ$3-$AQ$2))</f>
        <v>0.31999999999999995</v>
      </c>
    </row>
    <row r="3" spans="1:80" x14ac:dyDescent="0.25">
      <c r="A3">
        <v>2</v>
      </c>
      <c r="Q3" t="str">
        <f t="shared" si="0"/>
        <v/>
      </c>
      <c r="R3">
        <v>1</v>
      </c>
      <c r="T3" t="s">
        <v>291</v>
      </c>
      <c r="U3">
        <v>175</v>
      </c>
      <c r="V3">
        <f t="shared" ref="V3:V9" si="1" xml:space="preserve"> (U3/U$2)*100</f>
        <v>61.619718309859152</v>
      </c>
      <c r="X3" t="s">
        <v>286</v>
      </c>
      <c r="Y3" t="s">
        <v>260</v>
      </c>
      <c r="Z3" t="s">
        <v>247</v>
      </c>
      <c r="AB3" t="s">
        <v>285</v>
      </c>
      <c r="AC3" t="str">
        <f>CONCATENATE($R3,$R4,$R5,$R6)</f>
        <v>1423</v>
      </c>
      <c r="AD3" t="s">
        <v>247</v>
      </c>
      <c r="AF3" t="s">
        <v>249</v>
      </c>
      <c r="AI3" t="s">
        <v>207</v>
      </c>
      <c r="AJ3">
        <f>COUNTIF($P:$P,1)</f>
        <v>558</v>
      </c>
      <c r="AK3">
        <f>(AJ3/AJ7)*100</f>
        <v>33.756805807622506</v>
      </c>
      <c r="AL3">
        <f>(558/200)</f>
        <v>2.79</v>
      </c>
      <c r="AN3">
        <v>32</v>
      </c>
      <c r="AO3">
        <v>42</v>
      </c>
      <c r="AP3">
        <v>48</v>
      </c>
      <c r="AQ3">
        <v>29</v>
      </c>
      <c r="AR3">
        <v>260</v>
      </c>
      <c r="AT3">
        <f>(($AO$3-$AN$3)/($AN$4-$AN$3))</f>
        <v>0.38461538461538464</v>
      </c>
      <c r="AU3">
        <f>(($AP$3-$AN$3)/($AN$4-$AN$3))</f>
        <v>0.61538461538461542</v>
      </c>
      <c r="AV3">
        <f>(($AQ$3-$AN$2)/($AN$3-$AN$2))</f>
        <v>0.8928571428571429</v>
      </c>
      <c r="AW3">
        <f>(($AN$4-$AO$3)/($AO$4-$AO$3))</f>
        <v>0.64</v>
      </c>
      <c r="AX3">
        <f>(($AP$3-$AO$3)/($AO$4-$AO$3))</f>
        <v>0.24</v>
      </c>
      <c r="AY3">
        <f>(($AQ$4-$AO$3)/($AO$4-$AO$3))</f>
        <v>0.48</v>
      </c>
      <c r="AZ3">
        <f>(($AN$4-$AP$3)/($AP$4-$AP$3))</f>
        <v>0.41666666666666669</v>
      </c>
      <c r="BA3">
        <f>(($AO$4-$AP$3)/($AP$4-$AP$3))</f>
        <v>0.79166666666666663</v>
      </c>
      <c r="BB3">
        <f>(($AQ$4-$AP$3)/($AP$4-$AP$3))</f>
        <v>0.25</v>
      </c>
      <c r="BC3">
        <f>(($AN$3-$AQ$3)/($AQ$4-$AQ$3))</f>
        <v>0.12</v>
      </c>
      <c r="BD3">
        <f>(($AO$3-$AQ$3)/($AQ$4-$AQ$3))</f>
        <v>0.52</v>
      </c>
      <c r="BE3">
        <f>(($AP$3-$AQ$3)/($AQ$4-$AQ$3))</f>
        <v>0.76</v>
      </c>
      <c r="BG3">
        <v>1</v>
      </c>
      <c r="BH3">
        <v>4</v>
      </c>
      <c r="BI3">
        <f>($BH$7-$BH$4)/200</f>
        <v>0.125</v>
      </c>
      <c r="BJ3">
        <f>($BH$84-$BH$48)/200</f>
        <v>0.9</v>
      </c>
      <c r="BK3" t="s">
        <v>247</v>
      </c>
      <c r="BL3" t="s">
        <v>31</v>
      </c>
      <c r="BM3">
        <f>STDEV($BI:$BI)</f>
        <v>1.5202272616910061E-2</v>
      </c>
      <c r="BQ3">
        <f>(($AO$3-$AN$3)/($AN$4-$AN$3))</f>
        <v>0.38461538461538464</v>
      </c>
      <c r="BR3">
        <f>1-(($AP$3-$AN$3)/($AN$4-$AN$3))</f>
        <v>0.38461538461538458</v>
      </c>
      <c r="BS3">
        <f>1-(($AQ$3-$AN$2)/($AN$3-$AN$2))</f>
        <v>0.1071428571428571</v>
      </c>
      <c r="BT3">
        <f>1-(($AN$4-$AO$3)/($AO$4-$AO$3))</f>
        <v>0.36</v>
      </c>
      <c r="BU3">
        <f>(($AP$3-$AO$3)/($AO$4-$AO$3))</f>
        <v>0.24</v>
      </c>
      <c r="BV3">
        <f>(($AQ$4-$AO$3)/($AO$4-$AO$3))</f>
        <v>0.48</v>
      </c>
      <c r="BW3">
        <f>(($AN$4-$AP$3)/($AP$4-$AP$3))</f>
        <v>0.41666666666666669</v>
      </c>
      <c r="BX3">
        <f>1-(($AO$4-$AP$3)/($AP$4-$AP$3))</f>
        <v>0.20833333333333337</v>
      </c>
      <c r="BY3">
        <f>(($AQ$4-$AP$3)/($AP$4-$AP$3))</f>
        <v>0.25</v>
      </c>
      <c r="BZ3">
        <f>(($AN$3-$AQ$3)/($AQ$4-$AQ$3))</f>
        <v>0.12</v>
      </c>
      <c r="CA3">
        <f>1-(($AO$3-$AQ$3)/($AQ$4-$AQ$3))</f>
        <v>0.48</v>
      </c>
      <c r="CB3">
        <f>1-(($AP$3-$AQ$3)/($AQ$4-$AQ$3))</f>
        <v>0.24</v>
      </c>
    </row>
    <row r="4" spans="1:80" x14ac:dyDescent="0.25">
      <c r="A4">
        <v>3</v>
      </c>
      <c r="J4">
        <v>37.619568000000001</v>
      </c>
      <c r="K4" t="s">
        <v>22</v>
      </c>
      <c r="Q4" t="str">
        <f t="shared" si="0"/>
        <v/>
      </c>
      <c r="R4">
        <v>4</v>
      </c>
      <c r="T4" t="s">
        <v>292</v>
      </c>
      <c r="U4">
        <v>0</v>
      </c>
      <c r="V4">
        <f t="shared" si="1"/>
        <v>0</v>
      </c>
      <c r="X4" t="s">
        <v>287</v>
      </c>
      <c r="Y4" t="s">
        <v>261</v>
      </c>
      <c r="Z4">
        <v>284</v>
      </c>
      <c r="AD4">
        <f>COUNTIF($R:$R,"1")+COUNTIF($R:$R,"2")+COUNTIF($R:$R,"3")+COUNTIF($R:$R,"4")+COUNTIF($R:$R,"3D")+COUNTIF($R:$R,"4D")</f>
        <v>308</v>
      </c>
      <c r="AF4">
        <f>(AF$10/(AF$8+AF$10))*100</f>
        <v>0</v>
      </c>
      <c r="AI4" t="s">
        <v>208</v>
      </c>
      <c r="AJ4">
        <f>COUNTIF($P:$P,2)</f>
        <v>963</v>
      </c>
      <c r="AK4">
        <f>(AJ4/AJ7)*100</f>
        <v>58.257713248638844</v>
      </c>
      <c r="AL4">
        <f>(963/200)</f>
        <v>4.8150000000000004</v>
      </c>
      <c r="AN4">
        <v>58</v>
      </c>
      <c r="AO4">
        <v>67</v>
      </c>
      <c r="AP4">
        <v>72</v>
      </c>
      <c r="AQ4">
        <v>54</v>
      </c>
      <c r="AR4">
        <v>262</v>
      </c>
      <c r="AT4">
        <f>(($AO$4-$AN$4)/($AN$5-$AN$4))</f>
        <v>0.375</v>
      </c>
      <c r="AU4">
        <f>(($AP$4-$AN$4)/($AN$5-$AN$4))</f>
        <v>0.58333333333333337</v>
      </c>
      <c r="AV4">
        <f>(($AQ$4-$AN$3)/($AN$4-$AN$3))</f>
        <v>0.84615384615384615</v>
      </c>
      <c r="AW4">
        <f>(($AN$5-$AO$4)/($AO$5-$AO$4))</f>
        <v>0.68181818181818177</v>
      </c>
      <c r="AX4">
        <f>(($AP$4-$AO$4)/($AO$5-$AO$4))</f>
        <v>0.22727272727272727</v>
      </c>
      <c r="AY4">
        <f>(($AQ$5-$AO$4)/($AO$5-$AO$4))</f>
        <v>0.40909090909090912</v>
      </c>
      <c r="AZ4">
        <f>(($AN$5-$AP$4)/($AP$5-$AP$4))</f>
        <v>0.4</v>
      </c>
      <c r="BA4">
        <f>(($AO$5-$AP$4)/($AP$5-$AP$4))</f>
        <v>0.68</v>
      </c>
      <c r="BB4">
        <f>(($AQ$5-$AP$4)/($AP$5-$AP$4))</f>
        <v>0.16</v>
      </c>
      <c r="BC4">
        <f>(($AN$4-$AQ$4)/($AQ$5-$AQ$4))</f>
        <v>0.18181818181818182</v>
      </c>
      <c r="BD4">
        <f>(($AO$4-$AQ$4)/($AQ$5-$AQ$4))</f>
        <v>0.59090909090909094</v>
      </c>
      <c r="BE4">
        <f>(($AP$4-$AQ$4)/($AQ$5-$AQ$4))</f>
        <v>0.81818181818181823</v>
      </c>
      <c r="BG4">
        <v>4</v>
      </c>
      <c r="BH4">
        <v>4</v>
      </c>
      <c r="BI4">
        <f>($BH$8-$BH$5)/200</f>
        <v>0.08</v>
      </c>
      <c r="BJ4">
        <f>($BH$124-$BH$85)/200</f>
        <v>1.0449999999999999</v>
      </c>
      <c r="BK4">
        <f>COUNTA($Y:$Y)-1</f>
        <v>284</v>
      </c>
      <c r="BQ4">
        <f>(($AO$4-$AN$4)/($AN$5-$AN$4))</f>
        <v>0.375</v>
      </c>
      <c r="BR4">
        <f>1-(($AP$4-$AN$4)/($AN$5-$AN$4))</f>
        <v>0.41666666666666663</v>
      </c>
      <c r="BS4">
        <f>1-(($AQ$4-$AN$3)/($AN$4-$AN$3))</f>
        <v>0.15384615384615385</v>
      </c>
      <c r="BT4">
        <f>1-(($AN$5-$AO$4)/($AO$5-$AO$4))</f>
        <v>0.31818181818181823</v>
      </c>
      <c r="BU4">
        <f>(($AP$4-$AO$4)/($AO$5-$AO$4))</f>
        <v>0.22727272727272727</v>
      </c>
      <c r="BV4">
        <f>(($AQ$5-$AO$4)/($AO$5-$AO$4))</f>
        <v>0.40909090909090912</v>
      </c>
      <c r="BW4">
        <f>(($AN$5-$AP$4)/($AP$5-$AP$4))</f>
        <v>0.4</v>
      </c>
      <c r="BX4">
        <f>1-(($AO$5-$AP$4)/($AP$5-$AP$4))</f>
        <v>0.31999999999999995</v>
      </c>
      <c r="BY4">
        <f>(($AQ$5-$AP$4)/($AP$5-$AP$4))</f>
        <v>0.16</v>
      </c>
      <c r="BZ4">
        <f>(($AN$4-$AQ$4)/($AQ$5-$AQ$4))</f>
        <v>0.18181818181818182</v>
      </c>
      <c r="CA4">
        <f>1-(($AO$4-$AQ$4)/($AQ$5-$AQ$4))</f>
        <v>0.40909090909090906</v>
      </c>
      <c r="CB4">
        <f>1-(($AP$4-$AQ$4)/($AQ$5-$AQ$4))</f>
        <v>0.18181818181818177</v>
      </c>
    </row>
    <row r="5" spans="1:80" x14ac:dyDescent="0.25">
      <c r="A5">
        <v>4</v>
      </c>
      <c r="B5">
        <v>30.411625000000001</v>
      </c>
      <c r="C5" s="2">
        <v>1</v>
      </c>
      <c r="H5">
        <v>20.164703000000003</v>
      </c>
      <c r="I5" s="3">
        <v>4</v>
      </c>
      <c r="P5">
        <v>2</v>
      </c>
      <c r="Q5" t="str">
        <f t="shared" si="0"/>
        <v>14</v>
      </c>
      <c r="R5">
        <v>2</v>
      </c>
      <c r="T5" t="s">
        <v>293</v>
      </c>
      <c r="U5">
        <v>3</v>
      </c>
      <c r="V5">
        <f t="shared" si="1"/>
        <v>1.056338028169014</v>
      </c>
      <c r="X5" t="s">
        <v>287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117</v>
      </c>
      <c r="AK5">
        <f>(AJ5/AJ7)*100</f>
        <v>7.0780399274047179</v>
      </c>
      <c r="AL5">
        <f>(117/200)</f>
        <v>0.58499999999999996</v>
      </c>
      <c r="AN5">
        <v>82</v>
      </c>
      <c r="AO5">
        <v>89</v>
      </c>
      <c r="AP5">
        <v>97</v>
      </c>
      <c r="AQ5">
        <v>76</v>
      </c>
      <c r="AR5">
        <v>442</v>
      </c>
      <c r="AT5">
        <f>(($AO$5-$AN$5)/($AN$6-$AN$5))</f>
        <v>0.28000000000000003</v>
      </c>
      <c r="AU5">
        <f>(($AP$5-$AN$5)/($AN$6-$AN$5))</f>
        <v>0.6</v>
      </c>
      <c r="AV5">
        <f>(($AQ$5-$AN$4)/($AN$5-$AN$4))</f>
        <v>0.75</v>
      </c>
      <c r="AW5">
        <f>(($AN$6-$AO$5)/($AO$6-$AO$5))</f>
        <v>0.75</v>
      </c>
      <c r="AX5">
        <f>(($AP$5-$AO$5)/($AO$6-$AO$5))</f>
        <v>0.33333333333333331</v>
      </c>
      <c r="AY5">
        <f>(($AQ$6-$AO$5)/($AO$6-$AO$5))</f>
        <v>0.375</v>
      </c>
      <c r="AZ5">
        <f>(($AN$6-$AP$5)/($AP$6-$AP$5))</f>
        <v>0.45454545454545453</v>
      </c>
      <c r="BA5">
        <f>(($AO$6-$AP$5)/($AP$6-$AP$5))</f>
        <v>0.72727272727272729</v>
      </c>
      <c r="BB5">
        <f>(($AQ$6-$AP$5)/($AP$6-$AP$5))</f>
        <v>4.5454545454545456E-2</v>
      </c>
      <c r="BC5">
        <f>(($AN$5-$AQ$5)/($AQ$6-$AQ$5))</f>
        <v>0.27272727272727271</v>
      </c>
      <c r="BD5">
        <f>(($AO$5-$AQ$5)/($AQ$6-$AQ$5))</f>
        <v>0.59090909090909094</v>
      </c>
      <c r="BE5">
        <f>(($AP$5-$AQ$5)/($AQ$6-$AQ$5))</f>
        <v>0.95454545454545459</v>
      </c>
      <c r="BG5">
        <v>2</v>
      </c>
      <c r="BH5">
        <v>16</v>
      </c>
      <c r="BI5">
        <f>($BH$9-$BH$6)/200</f>
        <v>0.105</v>
      </c>
      <c r="BJ5">
        <f>($BH$163-$BH$125)/200</f>
        <v>0.95499999999999996</v>
      </c>
      <c r="BQ5">
        <f>(($AO$5-$AN$5)/($AN$6-$AN$5))</f>
        <v>0.28000000000000003</v>
      </c>
      <c r="BR5">
        <f>1-(($AP$5-$AN$5)/($AN$6-$AN$5))</f>
        <v>0.4</v>
      </c>
      <c r="BS5">
        <f>1-(($AQ$5-$AN$4)/($AN$5-$AN$4))</f>
        <v>0.25</v>
      </c>
      <c r="BT5">
        <f>1-(($AN$6-$AO$5)/($AO$6-$AO$5))</f>
        <v>0.25</v>
      </c>
      <c r="BU5">
        <f>(($AP$5-$AO$5)/($AO$6-$AO$5))</f>
        <v>0.33333333333333331</v>
      </c>
      <c r="BV5">
        <f>(($AQ$6-$AO$5)/($AO$6-$AO$5))</f>
        <v>0.375</v>
      </c>
      <c r="BW5">
        <f>(($AN$6-$AP$5)/($AP$6-$AP$5))</f>
        <v>0.45454545454545453</v>
      </c>
      <c r="BX5">
        <f>1-(($AO$6-$AP$5)/($AP$6-$AP$5))</f>
        <v>0.27272727272727271</v>
      </c>
      <c r="BY5">
        <f>(($AQ$6-$AP$5)/($AP$6-$AP$5))</f>
        <v>4.5454545454545456E-2</v>
      </c>
      <c r="BZ5">
        <f>(($AN$5-$AQ$5)/($AQ$6-$AQ$5))</f>
        <v>0.27272727272727271</v>
      </c>
      <c r="CA5">
        <f>1-(($AO$5-$AQ$5)/($AQ$6-$AQ$5))</f>
        <v>0.40909090909090906</v>
      </c>
      <c r="CB5">
        <f>1-(($AP$5-$AQ$5)/($AQ$6-$AQ$5))</f>
        <v>4.5454545454545414E-2</v>
      </c>
    </row>
    <row r="6" spans="1:80" x14ac:dyDescent="0.25">
      <c r="A6">
        <v>5</v>
      </c>
      <c r="B6">
        <v>30.367531</v>
      </c>
      <c r="C6" s="2">
        <v>1</v>
      </c>
      <c r="H6">
        <v>20.139386000000002</v>
      </c>
      <c r="I6" s="3">
        <v>4</v>
      </c>
      <c r="P6">
        <v>2</v>
      </c>
      <c r="Q6" t="str">
        <f t="shared" si="0"/>
        <v>14</v>
      </c>
      <c r="R6">
        <v>3</v>
      </c>
      <c r="T6" t="s">
        <v>294</v>
      </c>
      <c r="U6">
        <v>83</v>
      </c>
      <c r="V6">
        <f t="shared" si="1"/>
        <v>29.225352112676056</v>
      </c>
      <c r="X6" t="s">
        <v>287</v>
      </c>
      <c r="Y6" t="s">
        <v>263</v>
      </c>
      <c r="Z6">
        <v>271</v>
      </c>
      <c r="AD6">
        <v>300</v>
      </c>
      <c r="AF6">
        <f>COUNTIF($R:$R,1)+COUNTIF($R:$R,2)</f>
        <v>157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107</v>
      </c>
      <c r="AO6">
        <v>113</v>
      </c>
      <c r="AP6">
        <v>119</v>
      </c>
      <c r="AQ6">
        <v>98</v>
      </c>
      <c r="AR6">
        <v>444</v>
      </c>
      <c r="AT6">
        <f>(($AO$6-$AN$6)/($AN$7-$AN$6))</f>
        <v>0.2608695652173913</v>
      </c>
      <c r="AU6">
        <f>(($AP$6-$AN$6)/($AN$7-$AN$6))</f>
        <v>0.52173913043478259</v>
      </c>
      <c r="AV6">
        <f>(($AQ$6-$AN$5)/($AN$6-$AN$5))</f>
        <v>0.64</v>
      </c>
      <c r="AW6">
        <f>(($AN$7-$AO$6)/($AO$7-$AO$6))</f>
        <v>0.85</v>
      </c>
      <c r="AX6">
        <f>(($AP$6-$AO$6)/($AO$7-$AO$6))</f>
        <v>0.3</v>
      </c>
      <c r="AY6">
        <f>(($AQ$7-$AO$6)/($AO$7-$AO$6))</f>
        <v>0.4</v>
      </c>
      <c r="AZ6">
        <f>(($AN$7-$AP$6)/($AP$7-$AP$6))</f>
        <v>0.5</v>
      </c>
      <c r="BA6">
        <f>(($AO$7-$AP$6)/($AP$7-$AP$6))</f>
        <v>0.63636363636363635</v>
      </c>
      <c r="BB6">
        <f>(($AQ$7-$AP$6)/($AP$7-$AP$6))</f>
        <v>9.0909090909090912E-2</v>
      </c>
      <c r="BC6">
        <f>(($AN$6-$AQ$6)/($AQ$7-$AQ$6))</f>
        <v>0.39130434782608697</v>
      </c>
      <c r="BD6">
        <f>(($AO$6-$AQ$6)/($AQ$7-$AQ$6))</f>
        <v>0.65217391304347827</v>
      </c>
      <c r="BE6">
        <f>(($AP$6-$AQ$6)/($AQ$7-$AQ$6))</f>
        <v>0.91304347826086951</v>
      </c>
      <c r="BG6">
        <v>3</v>
      </c>
      <c r="BH6">
        <v>21</v>
      </c>
      <c r="BI6">
        <f>($BH$10-$BH$7)/200</f>
        <v>9.5000000000000001E-2</v>
      </c>
      <c r="BJ6">
        <f>($BH$206-$BH$164)/200</f>
        <v>1.165</v>
      </c>
      <c r="BQ6">
        <f>(($AO$6-$AN$6)/($AN$7-$AN$6))</f>
        <v>0.2608695652173913</v>
      </c>
      <c r="BR6">
        <f>1-(($AP$6-$AN$6)/($AN$7-$AN$6))</f>
        <v>0.47826086956521741</v>
      </c>
      <c r="BS6">
        <f>1-(($AQ$6-$AN$5)/($AN$6-$AN$5))</f>
        <v>0.36</v>
      </c>
      <c r="BT6">
        <f>1-(($AN$7-$AO$6)/($AO$7-$AO$6))</f>
        <v>0.15000000000000002</v>
      </c>
      <c r="BU6">
        <f>(($AP$6-$AO$6)/($AO$7-$AO$6))</f>
        <v>0.3</v>
      </c>
      <c r="BV6">
        <f>(($AQ$7-$AO$6)/($AO$7-$AO$6))</f>
        <v>0.4</v>
      </c>
      <c r="BW6">
        <f>(($AN$7-$AP$6)/($AP$7-$AP$6))</f>
        <v>0.5</v>
      </c>
      <c r="BX6">
        <f>1-(($AO$7-$AP$6)/($AP$7-$AP$6))</f>
        <v>0.36363636363636365</v>
      </c>
      <c r="BY6">
        <f>(($AQ$7-$AP$6)/($AP$7-$AP$6))</f>
        <v>9.0909090909090912E-2</v>
      </c>
      <c r="BZ6">
        <f>(($AN$6-$AQ$6)/($AQ$7-$AQ$6))</f>
        <v>0.39130434782608697</v>
      </c>
      <c r="CA6">
        <f>1-(($AO$6-$AQ$6)/($AQ$7-$AQ$6))</f>
        <v>0.34782608695652173</v>
      </c>
      <c r="CB6">
        <f>1-(($AP$6-$AQ$6)/($AQ$7-$AQ$6))</f>
        <v>8.6956521739130488E-2</v>
      </c>
    </row>
    <row r="7" spans="1:80" x14ac:dyDescent="0.25">
      <c r="A7">
        <v>6</v>
      </c>
      <c r="B7">
        <v>30.329926</v>
      </c>
      <c r="C7" s="2">
        <v>1</v>
      </c>
      <c r="H7">
        <v>20.147523</v>
      </c>
      <c r="I7" s="3">
        <v>4</v>
      </c>
      <c r="P7">
        <v>2</v>
      </c>
      <c r="Q7" t="str">
        <f t="shared" si="0"/>
        <v>14</v>
      </c>
      <c r="R7">
        <v>4</v>
      </c>
      <c r="T7" t="s">
        <v>295</v>
      </c>
      <c r="U7">
        <v>4</v>
      </c>
      <c r="V7">
        <f t="shared" si="1"/>
        <v>1.4084507042253522</v>
      </c>
      <c r="X7" t="s">
        <v>287</v>
      </c>
      <c r="Y7" t="s">
        <v>264</v>
      </c>
      <c r="AB7" t="s">
        <v>287</v>
      </c>
      <c r="AC7" t="str">
        <f>CONCATENATE($R7,$R8,$R9,$R10)</f>
        <v>4123</v>
      </c>
      <c r="AF7" t="s">
        <v>251</v>
      </c>
      <c r="AI7" t="s">
        <v>211</v>
      </c>
      <c r="AJ7">
        <f>COUNT($P:$P)</f>
        <v>1653</v>
      </c>
      <c r="AN7">
        <v>130</v>
      </c>
      <c r="AO7">
        <v>133</v>
      </c>
      <c r="AP7">
        <v>141</v>
      </c>
      <c r="AQ7">
        <v>121</v>
      </c>
      <c r="AR7">
        <v>653</v>
      </c>
      <c r="AT7">
        <f>(($AO$7-$AN$7)/($AN$8-$AN$7))</f>
        <v>0.14285714285714285</v>
      </c>
      <c r="AU7">
        <f>(($AP$7-$AN$7)/($AN$8-$AN$7))</f>
        <v>0.52380952380952384</v>
      </c>
      <c r="AV7">
        <f>(($AQ$7-$AN$6)/($AN$7-$AN$6))</f>
        <v>0.60869565217391308</v>
      </c>
      <c r="AW7">
        <f>(($AN$8-$AO$7)/($AO$8-$AO$7))</f>
        <v>0.81818181818181823</v>
      </c>
      <c r="AX7">
        <f>(($AP$7-$AO$7)/($AO$8-$AO$7))</f>
        <v>0.36363636363636365</v>
      </c>
      <c r="AY7">
        <f>(($AQ$8-$AO$7)/($AO$8-$AO$7))</f>
        <v>0.45454545454545453</v>
      </c>
      <c r="AZ7">
        <f>(($AN$8-$AP$7)/($AP$8-$AP$7))</f>
        <v>0.45454545454545453</v>
      </c>
      <c r="BA7">
        <f>(($AO$8-$AP$7)/($AP$8-$AP$7))</f>
        <v>0.63636363636363635</v>
      </c>
      <c r="BB7">
        <f>(($AQ$8-$AP$7)/($AP$8-$AP$7))</f>
        <v>9.0909090909090912E-2</v>
      </c>
      <c r="BC7">
        <f>(($AN$7-$AQ$7)/($AQ$8-$AQ$7))</f>
        <v>0.40909090909090912</v>
      </c>
      <c r="BD7">
        <f>(($AO$7-$AQ$7)/($AQ$8-$AQ$7))</f>
        <v>0.54545454545454541</v>
      </c>
      <c r="BE7">
        <f>(($AP$7-$AQ$7)/($AQ$8-$AQ$7))</f>
        <v>0.90909090909090906</v>
      </c>
      <c r="BG7">
        <v>4</v>
      </c>
      <c r="BH7">
        <v>29</v>
      </c>
      <c r="BI7">
        <f>($BH$11-$BH$8)/200</f>
        <v>0.11</v>
      </c>
      <c r="BJ7">
        <f>($BH$244-$BH$207)/200</f>
        <v>0.96</v>
      </c>
      <c r="BQ7">
        <f>(($AO$7-$AN$7)/($AN$8-$AN$7))</f>
        <v>0.14285714285714285</v>
      </c>
      <c r="BR7">
        <f>1-(($AP$7-$AN$7)/($AN$8-$AN$7))</f>
        <v>0.47619047619047616</v>
      </c>
      <c r="BS7">
        <f>1-(($AQ$7-$AN$6)/($AN$7-$AN$6))</f>
        <v>0.39130434782608692</v>
      </c>
      <c r="BT7">
        <f>1-(($AN$8-$AO$7)/($AO$8-$AO$7))</f>
        <v>0.18181818181818177</v>
      </c>
      <c r="BU7">
        <f>(($AP$7-$AO$7)/($AO$8-$AO$7))</f>
        <v>0.36363636363636365</v>
      </c>
      <c r="BV7">
        <f>(($AQ$8-$AO$7)/($AO$8-$AO$7))</f>
        <v>0.45454545454545453</v>
      </c>
      <c r="BW7">
        <f>(($AN$8-$AP$7)/($AP$8-$AP$7))</f>
        <v>0.45454545454545453</v>
      </c>
      <c r="BX7">
        <f>1-(($AO$8-$AP$7)/($AP$8-$AP$7))</f>
        <v>0.36363636363636365</v>
      </c>
      <c r="BY7">
        <f>(($AQ$8-$AP$7)/($AP$8-$AP$7))</f>
        <v>9.0909090909090912E-2</v>
      </c>
      <c r="BZ7">
        <f>(($AN$7-$AQ$7)/($AQ$8-$AQ$7))</f>
        <v>0.40909090909090912</v>
      </c>
      <c r="CA7">
        <f>1-(($AO$7-$AQ$7)/($AQ$8-$AQ$7))</f>
        <v>0.45454545454545459</v>
      </c>
      <c r="CB7">
        <f>1-(($AP$7-$AQ$7)/($AQ$8-$AQ$7))</f>
        <v>9.0909090909090939E-2</v>
      </c>
    </row>
    <row r="8" spans="1:80" x14ac:dyDescent="0.25">
      <c r="A8">
        <v>7</v>
      </c>
      <c r="B8">
        <v>30.339075000000001</v>
      </c>
      <c r="C8" s="2">
        <v>1</v>
      </c>
      <c r="H8">
        <v>20.114705000000001</v>
      </c>
      <c r="I8" s="3">
        <v>4</v>
      </c>
      <c r="P8">
        <v>2</v>
      </c>
      <c r="Q8" t="str">
        <f t="shared" si="0"/>
        <v>14</v>
      </c>
      <c r="R8">
        <v>1</v>
      </c>
      <c r="T8" t="s">
        <v>296</v>
      </c>
      <c r="U8">
        <v>6</v>
      </c>
      <c r="V8">
        <f t="shared" si="1"/>
        <v>2.112676056338028</v>
      </c>
      <c r="X8" t="s">
        <v>287</v>
      </c>
      <c r="Y8" t="s">
        <v>261</v>
      </c>
      <c r="AF8">
        <f>COUNTIF($R:$R,3)+COUNTIF($R:$R,4)</f>
        <v>151</v>
      </c>
      <c r="AN8">
        <v>151</v>
      </c>
      <c r="AO8">
        <v>155</v>
      </c>
      <c r="AP8">
        <v>163</v>
      </c>
      <c r="AQ8">
        <v>143</v>
      </c>
      <c r="AR8">
        <v>655</v>
      </c>
      <c r="AT8">
        <f>(($AO$8-$AN$8)/($AN$9-$AN$8))</f>
        <v>0.2</v>
      </c>
      <c r="AU8">
        <f>(($AP$8-$AN$8)/($AN$9-$AN$8))</f>
        <v>0.6</v>
      </c>
      <c r="AV8">
        <f>(($AQ$8-$AN$7)/($AN$8-$AN$7))</f>
        <v>0.61904761904761907</v>
      </c>
      <c r="AW8">
        <f>(($AN$9-$AO$8)/($AO$9-$AO$8))</f>
        <v>0.69565217391304346</v>
      </c>
      <c r="AX8">
        <f>(($AP$8-$AO$8)/($AO$9-$AO$8))</f>
        <v>0.34782608695652173</v>
      </c>
      <c r="AY8">
        <f>(($AQ$9-$AO$8)/($AO$9-$AO$8))</f>
        <v>0.43478260869565216</v>
      </c>
      <c r="AZ8">
        <f>(($AN$9-$AP$8)/($AP$9-$AP$8))</f>
        <v>0.34782608695652173</v>
      </c>
      <c r="BA8">
        <f>(($AO$9-$AP$8)/($AP$9-$AP$8))</f>
        <v>0.65217391304347827</v>
      </c>
      <c r="BB8">
        <f>(($AQ$9-$AP$8)/($AP$9-$AP$8))</f>
        <v>8.6956521739130432E-2</v>
      </c>
      <c r="BC8">
        <f>(($AN$8-$AQ$8)/($AQ$9-$AQ$8))</f>
        <v>0.36363636363636365</v>
      </c>
      <c r="BD8">
        <f>(($AO$8-$AQ$8)/($AQ$9-$AQ$8))</f>
        <v>0.54545454545454541</v>
      </c>
      <c r="BE8">
        <f>(($AP$8-$AQ$8)/($AQ$9-$AQ$8))</f>
        <v>0.90909090909090906</v>
      </c>
      <c r="BG8">
        <v>1</v>
      </c>
      <c r="BH8">
        <v>32</v>
      </c>
      <c r="BI8">
        <f>($BH$12-$BH$9)/200</f>
        <v>0.08</v>
      </c>
      <c r="BJ8">
        <f>($BH$283-$BH$245)/200</f>
        <v>0.98499999999999999</v>
      </c>
      <c r="BQ8">
        <f>(($AO$8-$AN$8)/($AN$9-$AN$8))</f>
        <v>0.2</v>
      </c>
      <c r="BR8">
        <f>1-(($AP$8-$AN$8)/($AN$9-$AN$8))</f>
        <v>0.4</v>
      </c>
      <c r="BS8">
        <f>1-(($AQ$8-$AN$7)/($AN$8-$AN$7))</f>
        <v>0.38095238095238093</v>
      </c>
      <c r="BT8">
        <f>1-(($AN$9-$AO$8)/($AO$9-$AO$8))</f>
        <v>0.30434782608695654</v>
      </c>
      <c r="BU8">
        <f>(($AP$8-$AO$8)/($AO$9-$AO$8))</f>
        <v>0.34782608695652173</v>
      </c>
      <c r="BV8">
        <f>(($AQ$9-$AO$8)/($AO$9-$AO$8))</f>
        <v>0.43478260869565216</v>
      </c>
      <c r="BW8">
        <f>(($AN$9-$AP$8)/($AP$9-$AP$8))</f>
        <v>0.34782608695652173</v>
      </c>
      <c r="BX8">
        <f>1-(($AO$9-$AP$8)/($AP$9-$AP$8))</f>
        <v>0.34782608695652173</v>
      </c>
      <c r="BY8">
        <f>(($AQ$9-$AP$8)/($AP$9-$AP$8))</f>
        <v>8.6956521739130432E-2</v>
      </c>
      <c r="BZ8">
        <f>(($AN$8-$AQ$8)/($AQ$9-$AQ$8))</f>
        <v>0.36363636363636365</v>
      </c>
      <c r="CA8">
        <f>1-(($AO$8-$AQ$8)/($AQ$9-$AQ$8))</f>
        <v>0.45454545454545459</v>
      </c>
      <c r="CB8">
        <f>1-(($AP$8-$AQ$8)/($AQ$9-$AQ$8))</f>
        <v>9.0909090909090939E-2</v>
      </c>
    </row>
    <row r="9" spans="1:80" x14ac:dyDescent="0.25">
      <c r="A9">
        <v>8</v>
      </c>
      <c r="B9">
        <v>30.328596000000005</v>
      </c>
      <c r="C9" s="2">
        <v>1</v>
      </c>
      <c r="H9">
        <v>20.097633000000002</v>
      </c>
      <c r="I9" s="3">
        <v>4</v>
      </c>
      <c r="P9">
        <v>2</v>
      </c>
      <c r="Q9" t="str">
        <f t="shared" si="0"/>
        <v>14</v>
      </c>
      <c r="R9">
        <v>2</v>
      </c>
      <c r="T9" t="s">
        <v>286</v>
      </c>
      <c r="U9">
        <v>13</v>
      </c>
      <c r="V9">
        <f t="shared" si="1"/>
        <v>4.5774647887323949</v>
      </c>
      <c r="X9" t="s">
        <v>287</v>
      </c>
      <c r="Y9" t="s">
        <v>262</v>
      </c>
      <c r="AF9" t="s">
        <v>252</v>
      </c>
      <c r="AN9">
        <v>171</v>
      </c>
      <c r="AO9">
        <v>178</v>
      </c>
      <c r="AP9">
        <v>186</v>
      </c>
      <c r="AQ9">
        <v>165</v>
      </c>
      <c r="AR9">
        <v>846</v>
      </c>
      <c r="AT9">
        <f>(($AO$9-$AN$9)/($AN$10-$AN$9))</f>
        <v>0.31818181818181818</v>
      </c>
      <c r="AU9">
        <f>(($AP$9-$AN$9)/($AN$10-$AN$9))</f>
        <v>0.68181818181818177</v>
      </c>
      <c r="AV9">
        <f>(($AQ$9-$AN$8)/($AN$9-$AN$8))</f>
        <v>0.7</v>
      </c>
      <c r="AW9">
        <f>(($AN$10-$AO$9)/($AO$10-$AO$9))</f>
        <v>0.625</v>
      </c>
      <c r="AX9">
        <f>(($AP$9-$AO$9)/($AO$10-$AO$9))</f>
        <v>0.33333333333333331</v>
      </c>
      <c r="AY9">
        <f>(($AQ$10-$AO$9)/($AO$10-$AO$9))</f>
        <v>0.45833333333333331</v>
      </c>
      <c r="AZ9">
        <f>(($AN$10-$AP$9)/($AP$10-$AP$9))</f>
        <v>0.30434782608695654</v>
      </c>
      <c r="BA9">
        <f>(($AO$10-$AP$9)/($AP$10-$AP$9))</f>
        <v>0.69565217391304346</v>
      </c>
      <c r="BB9">
        <f>(($AQ$10-$AP$9)/($AP$10-$AP$9))</f>
        <v>0.13043478260869565</v>
      </c>
      <c r="BC9">
        <f>(($AN$9-$AQ$9)/($AQ$10-$AQ$9))</f>
        <v>0.25</v>
      </c>
      <c r="BD9">
        <f>(($AO$9-$AQ$9)/($AQ$10-$AQ$9))</f>
        <v>0.54166666666666663</v>
      </c>
      <c r="BE9">
        <f>(($AP$9-$AQ$9)/($AQ$10-$AQ$9))</f>
        <v>0.875</v>
      </c>
      <c r="BG9">
        <v>2</v>
      </c>
      <c r="BH9">
        <v>42</v>
      </c>
      <c r="BI9">
        <f>($BH$13-$BH$10)/200</f>
        <v>9.5000000000000001E-2</v>
      </c>
      <c r="BJ9">
        <f>($BH$325-$BH$284)/200</f>
        <v>1.01</v>
      </c>
      <c r="BQ9">
        <f>(($AO$9-$AN$9)/($AN$10-$AN$9))</f>
        <v>0.31818181818181818</v>
      </c>
      <c r="BR9">
        <f>1-(($AP$9-$AN$9)/($AN$10-$AN$9))</f>
        <v>0.31818181818181823</v>
      </c>
      <c r="BS9">
        <f>1-(($AQ$9-$AN$8)/($AN$9-$AN$8))</f>
        <v>0.30000000000000004</v>
      </c>
      <c r="BT9">
        <f>1-(($AN$10-$AO$9)/($AO$10-$AO$9))</f>
        <v>0.375</v>
      </c>
      <c r="BU9">
        <f>(($AP$9-$AO$9)/($AO$10-$AO$9))</f>
        <v>0.33333333333333331</v>
      </c>
      <c r="BV9">
        <f>(($AQ$10-$AO$9)/($AO$10-$AO$9))</f>
        <v>0.45833333333333331</v>
      </c>
      <c r="BW9">
        <f>(($AN$10-$AP$9)/($AP$10-$AP$9))</f>
        <v>0.30434782608695654</v>
      </c>
      <c r="BX9">
        <f>1-(($AO$10-$AP$9)/($AP$10-$AP$9))</f>
        <v>0.30434782608695654</v>
      </c>
      <c r="BY9">
        <f>(($AQ$10-$AP$9)/($AP$10-$AP$9))</f>
        <v>0.13043478260869565</v>
      </c>
      <c r="BZ9">
        <f>(($AN$9-$AQ$9)/($AQ$10-$AQ$9))</f>
        <v>0.25</v>
      </c>
      <c r="CA9">
        <f>1-(($AO$9-$AQ$9)/($AQ$10-$AQ$9))</f>
        <v>0.45833333333333337</v>
      </c>
      <c r="CB9">
        <f>1-(($AP$9-$AQ$9)/($AQ$10-$AQ$9))</f>
        <v>0.125</v>
      </c>
    </row>
    <row r="10" spans="1:80" x14ac:dyDescent="0.25">
      <c r="A10">
        <v>9</v>
      </c>
      <c r="B10">
        <v>30.342426000000003</v>
      </c>
      <c r="C10" s="2">
        <v>1</v>
      </c>
      <c r="H10">
        <v>20.115025000000003</v>
      </c>
      <c r="I10" s="3">
        <v>4</v>
      </c>
      <c r="P10">
        <v>2</v>
      </c>
      <c r="Q10" t="str">
        <f t="shared" si="0"/>
        <v>14</v>
      </c>
      <c r="R10">
        <v>3</v>
      </c>
      <c r="X10" t="s">
        <v>287</v>
      </c>
      <c r="Y10" t="s">
        <v>263</v>
      </c>
      <c r="AF10">
        <v>0</v>
      </c>
      <c r="AN10">
        <v>193</v>
      </c>
      <c r="AO10">
        <v>202</v>
      </c>
      <c r="AP10">
        <v>209</v>
      </c>
      <c r="AQ10">
        <v>189</v>
      </c>
      <c r="AR10">
        <v>848</v>
      </c>
      <c r="AT10">
        <f>(($AO$10-$AN$10)/($AN$11-$AN$10))</f>
        <v>0.375</v>
      </c>
      <c r="AU10">
        <f>(($AP$10-$AN$10)/($AN$11-$AN$10))</f>
        <v>0.66666666666666663</v>
      </c>
      <c r="AV10">
        <f>(($AQ$10-$AN$9)/($AN$10-$AN$9))</f>
        <v>0.81818181818181823</v>
      </c>
      <c r="AW10">
        <f>(($AN$11-$AO$10)/($AO$11-$AO$10))</f>
        <v>0.6</v>
      </c>
      <c r="AX10">
        <f>(($AP$10-$AO$10)/($AO$11-$AO$10))</f>
        <v>0.28000000000000003</v>
      </c>
      <c r="AY10">
        <f>(($AQ$11-$AO$10)/($AO$11-$AO$10))</f>
        <v>0.48</v>
      </c>
      <c r="AZ10">
        <f>(($AN$11-$AP$10)/($AP$11-$AP$10))</f>
        <v>0.32</v>
      </c>
      <c r="BA10">
        <f>(($AO$11-$AP$10)/($AP$11-$AP$10))</f>
        <v>0.72</v>
      </c>
      <c r="BB10">
        <f>(($AQ$11-$AP$10)/($AP$11-$AP$10))</f>
        <v>0.2</v>
      </c>
      <c r="BC10">
        <f>(($AN$10-$AQ$10)/($AQ$11-$AQ$10))</f>
        <v>0.16</v>
      </c>
      <c r="BD10">
        <f>(($AO$10-$AQ$10)/($AQ$11-$AQ$10))</f>
        <v>0.52</v>
      </c>
      <c r="BE10">
        <f>(($AP$10-$AQ$10)/($AQ$11-$AQ$10))</f>
        <v>0.8</v>
      </c>
      <c r="BG10">
        <v>3</v>
      </c>
      <c r="BH10">
        <v>48</v>
      </c>
      <c r="BI10">
        <f>($BH$14-$BH$11)/200</f>
        <v>0.09</v>
      </c>
      <c r="BQ10">
        <f>(($AO$10-$AN$10)/($AN$11-$AN$10))</f>
        <v>0.375</v>
      </c>
      <c r="BR10">
        <f>1-(($AP$10-$AN$10)/($AN$11-$AN$10))</f>
        <v>0.33333333333333337</v>
      </c>
      <c r="BS10">
        <f>1-(($AQ$10-$AN$9)/($AN$10-$AN$9))</f>
        <v>0.18181818181818177</v>
      </c>
      <c r="BT10">
        <f>1-(($AN$11-$AO$10)/($AO$11-$AO$10))</f>
        <v>0.4</v>
      </c>
      <c r="BU10">
        <f>(($AP$10-$AO$10)/($AO$11-$AO$10))</f>
        <v>0.28000000000000003</v>
      </c>
      <c r="BV10">
        <f>(($AQ$11-$AO$10)/($AO$11-$AO$10))</f>
        <v>0.48</v>
      </c>
      <c r="BW10">
        <f>(($AN$11-$AP$10)/($AP$11-$AP$10))</f>
        <v>0.32</v>
      </c>
      <c r="BX10">
        <f>1-(($AO$11-$AP$10)/($AP$11-$AP$10))</f>
        <v>0.28000000000000003</v>
      </c>
      <c r="BY10">
        <f>(($AQ$11-$AP$10)/($AP$11-$AP$10))</f>
        <v>0.2</v>
      </c>
      <c r="BZ10">
        <f>(($AN$10-$AQ$10)/($AQ$11-$AQ$10))</f>
        <v>0.16</v>
      </c>
      <c r="CA10">
        <f>1-(($AO$10-$AQ$10)/($AQ$11-$AQ$10))</f>
        <v>0.48</v>
      </c>
      <c r="CB10">
        <f>1-(($AP$10-$AQ$10)/($AQ$11-$AQ$10))</f>
        <v>0.19999999999999996</v>
      </c>
    </row>
    <row r="11" spans="1:80" x14ac:dyDescent="0.25">
      <c r="A11">
        <v>10</v>
      </c>
      <c r="B11">
        <v>30.329714000000003</v>
      </c>
      <c r="C11" s="2">
        <v>1</v>
      </c>
      <c r="H11">
        <v>20.118428999999999</v>
      </c>
      <c r="I11" s="3">
        <v>4</v>
      </c>
      <c r="P11">
        <v>2</v>
      </c>
      <c r="Q11" t="str">
        <f t="shared" si="0"/>
        <v>14</v>
      </c>
      <c r="R11">
        <v>4</v>
      </c>
      <c r="X11" t="s">
        <v>287</v>
      </c>
      <c r="Y11" t="s">
        <v>264</v>
      </c>
      <c r="AB11" t="s">
        <v>287</v>
      </c>
      <c r="AC11" t="str">
        <f>CONCATENATE($R11,$R12,$R13,$R14)</f>
        <v>4123</v>
      </c>
      <c r="AF11" t="s">
        <v>253</v>
      </c>
      <c r="AN11">
        <v>217</v>
      </c>
      <c r="AO11">
        <v>227</v>
      </c>
      <c r="AP11">
        <v>234</v>
      </c>
      <c r="AQ11">
        <v>214</v>
      </c>
      <c r="AR11">
        <v>1081</v>
      </c>
      <c r="AT11">
        <f>(($AO$11-$AN$11)/($AN$12-$AN$11))</f>
        <v>0.41666666666666669</v>
      </c>
      <c r="AU11">
        <f>(($AP$11-$AN$11)/($AN$12-$AN$11))</f>
        <v>0.70833333333333337</v>
      </c>
      <c r="AV11">
        <f>(($AQ$11-$AN$10)/($AN$11-$AN$10))</f>
        <v>0.875</v>
      </c>
      <c r="AW11">
        <f>(($AN$12-$AO$11)/($AO$12-$AO$11))</f>
        <v>0.51851851851851849</v>
      </c>
      <c r="AX11">
        <f>(($AP$11-$AO$11)/($AO$12-$AO$11))</f>
        <v>0.25925925925925924</v>
      </c>
      <c r="AY11">
        <f>(($AQ$12-$AO$11)/($AO$12-$AO$11))</f>
        <v>0.44444444444444442</v>
      </c>
      <c r="AZ11">
        <f>(($AN$12-$AP$11)/($AP$12-$AP$11))</f>
        <v>0.28000000000000003</v>
      </c>
      <c r="BA11">
        <f>(($AO$12-$AP$11)/($AP$12-$AP$11))</f>
        <v>0.8</v>
      </c>
      <c r="BB11">
        <f>(($AQ$12-$AP$11)/($AP$12-$AP$11))</f>
        <v>0.2</v>
      </c>
      <c r="BC11">
        <f>(($AN$11-$AQ$11)/($AQ$12-$AQ$11))</f>
        <v>0.12</v>
      </c>
      <c r="BD11">
        <f>(($AO$11-$AQ$11)/($AQ$12-$AQ$11))</f>
        <v>0.52</v>
      </c>
      <c r="BE11">
        <f>(($AP$11-$AQ$11)/($AQ$12-$AQ$11))</f>
        <v>0.8</v>
      </c>
      <c r="BG11">
        <v>4</v>
      </c>
      <c r="BH11">
        <v>54</v>
      </c>
      <c r="BI11">
        <f>($BH$15-$BH$12)/200</f>
        <v>0.09</v>
      </c>
      <c r="BQ11">
        <f>(($AO$11-$AN$11)/($AN$12-$AN$11))</f>
        <v>0.41666666666666669</v>
      </c>
      <c r="BR11">
        <f>1-(($AP$11-$AN$11)/($AN$12-$AN$11))</f>
        <v>0.29166666666666663</v>
      </c>
      <c r="BS11">
        <f>1-(($AQ$11-$AN$10)/($AN$11-$AN$10))</f>
        <v>0.125</v>
      </c>
      <c r="BT11">
        <f>1-(($AN$12-$AO$11)/($AO$12-$AO$11))</f>
        <v>0.48148148148148151</v>
      </c>
      <c r="BU11">
        <f>(($AP$11-$AO$11)/($AO$12-$AO$11))</f>
        <v>0.25925925925925924</v>
      </c>
      <c r="BV11">
        <f>(($AQ$12-$AO$11)/($AO$12-$AO$11))</f>
        <v>0.44444444444444442</v>
      </c>
      <c r="BW11">
        <f>(($AN$12-$AP$11)/($AP$12-$AP$11))</f>
        <v>0.28000000000000003</v>
      </c>
      <c r="BX11">
        <f>1-(($AO$12-$AP$11)/($AP$12-$AP$11))</f>
        <v>0.19999999999999996</v>
      </c>
      <c r="BY11">
        <f>(($AQ$12-$AP$11)/($AP$12-$AP$11))</f>
        <v>0.2</v>
      </c>
      <c r="BZ11">
        <f>(($AN$11-$AQ$11)/($AQ$12-$AQ$11))</f>
        <v>0.12</v>
      </c>
      <c r="CA11">
        <f>1-(($AO$11-$AQ$11)/($AQ$12-$AQ$11))</f>
        <v>0.48</v>
      </c>
      <c r="CB11">
        <f>1-(($AP$11-$AQ$11)/($AQ$12-$AQ$11))</f>
        <v>0.19999999999999996</v>
      </c>
    </row>
    <row r="12" spans="1:80" x14ac:dyDescent="0.25">
      <c r="A12">
        <v>11</v>
      </c>
      <c r="B12">
        <v>30.302427000000002</v>
      </c>
      <c r="C12" s="2">
        <v>1</v>
      </c>
      <c r="H12">
        <v>20.111727000000002</v>
      </c>
      <c r="I12" s="3">
        <v>4</v>
      </c>
      <c r="P12">
        <v>2</v>
      </c>
      <c r="Q12" t="str">
        <f t="shared" si="0"/>
        <v>14</v>
      </c>
      <c r="R12">
        <v>1</v>
      </c>
      <c r="X12" t="s">
        <v>287</v>
      </c>
      <c r="Y12" t="s">
        <v>261</v>
      </c>
      <c r="AF12">
        <v>0</v>
      </c>
      <c r="AN12">
        <v>241</v>
      </c>
      <c r="AO12">
        <v>254</v>
      </c>
      <c r="AP12">
        <v>259</v>
      </c>
      <c r="AQ12">
        <v>239</v>
      </c>
      <c r="AR12">
        <v>1083</v>
      </c>
      <c r="AV12">
        <f>(($AQ$12-$AN$11)/($AN$12-$AN$11))</f>
        <v>0.91666666666666663</v>
      </c>
      <c r="BG12">
        <v>1</v>
      </c>
      <c r="BH12">
        <v>58</v>
      </c>
      <c r="BI12">
        <f>($BH$16-$BH$13)/200</f>
        <v>7.4999999999999997E-2</v>
      </c>
      <c r="BS12">
        <f>1-(($AQ$12-$AN$11)/($AN$12-$AN$11))</f>
        <v>8.333333333333337E-2</v>
      </c>
    </row>
    <row r="13" spans="1:80" x14ac:dyDescent="0.25">
      <c r="A13">
        <v>12</v>
      </c>
      <c r="B13">
        <v>30.368328000000005</v>
      </c>
      <c r="C13" s="2">
        <v>1</v>
      </c>
      <c r="H13">
        <v>20.045402000000003</v>
      </c>
      <c r="I13" s="3">
        <v>4</v>
      </c>
      <c r="P13">
        <v>2</v>
      </c>
      <c r="Q13" t="str">
        <f t="shared" si="0"/>
        <v>14</v>
      </c>
      <c r="R13">
        <v>2</v>
      </c>
      <c r="X13" t="s">
        <v>287</v>
      </c>
      <c r="Y13" t="s">
        <v>262</v>
      </c>
      <c r="AF13" t="s">
        <v>254</v>
      </c>
      <c r="AN13">
        <v>276</v>
      </c>
      <c r="AO13">
        <v>265</v>
      </c>
      <c r="AP13">
        <v>263</v>
      </c>
      <c r="AQ13">
        <v>279</v>
      </c>
      <c r="AR13">
        <v>1275</v>
      </c>
      <c r="BG13">
        <v>2</v>
      </c>
      <c r="BH13">
        <v>67</v>
      </c>
      <c r="BI13">
        <f>($BH$17-$BH$14)/200</f>
        <v>8.5000000000000006E-2</v>
      </c>
    </row>
    <row r="14" spans="1:80" x14ac:dyDescent="0.25">
      <c r="A14">
        <v>13</v>
      </c>
      <c r="B14">
        <v>30.394869</v>
      </c>
      <c r="C14" s="2">
        <v>1</v>
      </c>
      <c r="H14">
        <v>20.006680000000003</v>
      </c>
      <c r="I14" s="3">
        <v>4</v>
      </c>
      <c r="P14">
        <v>2</v>
      </c>
      <c r="Q14" t="str">
        <f t="shared" si="0"/>
        <v>14</v>
      </c>
      <c r="R14">
        <v>3</v>
      </c>
      <c r="X14" t="s">
        <v>287</v>
      </c>
      <c r="Y14" t="s">
        <v>263</v>
      </c>
      <c r="AF14">
        <v>0</v>
      </c>
      <c r="AN14">
        <v>299</v>
      </c>
      <c r="AO14">
        <v>289</v>
      </c>
      <c r="AP14">
        <v>288</v>
      </c>
      <c r="AQ14">
        <v>302</v>
      </c>
      <c r="AR14">
        <v>1277</v>
      </c>
      <c r="BG14">
        <v>3</v>
      </c>
      <c r="BH14">
        <v>72</v>
      </c>
      <c r="BI14">
        <f>($BH$18-$BH$15)/200</f>
        <v>0.105</v>
      </c>
    </row>
    <row r="15" spans="1:80" x14ac:dyDescent="0.25">
      <c r="A15">
        <v>14</v>
      </c>
      <c r="B15">
        <v>30.362848</v>
      </c>
      <c r="C15" s="2">
        <v>1</v>
      </c>
      <c r="H15">
        <v>20.080666000000001</v>
      </c>
      <c r="I15" s="3">
        <v>4</v>
      </c>
      <c r="P15">
        <v>2</v>
      </c>
      <c r="Q15" t="str">
        <f t="shared" si="0"/>
        <v>14</v>
      </c>
      <c r="R15">
        <v>4</v>
      </c>
      <c r="X15" t="s">
        <v>287</v>
      </c>
      <c r="Y15" t="s">
        <v>264</v>
      </c>
      <c r="AB15" t="s">
        <v>287</v>
      </c>
      <c r="AC15" t="str">
        <f>CONCATENATE($R15,$R16,$R17,$R18)</f>
        <v>4123</v>
      </c>
      <c r="AF15" t="s">
        <v>255</v>
      </c>
      <c r="AN15">
        <v>320</v>
      </c>
      <c r="AO15">
        <v>311</v>
      </c>
      <c r="AP15">
        <v>309</v>
      </c>
      <c r="AQ15">
        <v>324</v>
      </c>
      <c r="AR15">
        <v>1474</v>
      </c>
      <c r="AT15">
        <f>(($AO$14-$AN$13)/($AN$14-$AN$13))</f>
        <v>0.56521739130434778</v>
      </c>
      <c r="AU15">
        <f>(($AP$14-$AN$13)/($AN$14-$AN$13))</f>
        <v>0.52173913043478259</v>
      </c>
      <c r="AV15">
        <f>(($AQ$13-$AN$13)/($AN$14-$AN$13))</f>
        <v>0.13043478260869565</v>
      </c>
      <c r="AW15">
        <f>(($AN$13-$AO$13)/($AO$14-$AO$13))</f>
        <v>0.45833333333333331</v>
      </c>
      <c r="AX15">
        <f>(($AP$14-$AO$13)/($AO$14-$AO$13))</f>
        <v>0.95833333333333337</v>
      </c>
      <c r="AY15">
        <f>(($AQ$13-$AO$13)/($AO$14-$AO$13))</f>
        <v>0.58333333333333337</v>
      </c>
      <c r="AZ15">
        <f>(($AN$13-$AP$13)/($AP$14-$AP$13))</f>
        <v>0.52</v>
      </c>
      <c r="BA15">
        <f>(($AO$13-$AP$13)/($AP$14-$AP$13))</f>
        <v>0.08</v>
      </c>
      <c r="BB15">
        <f>(($AQ$13-$AP$13)/($AP$14-$AP$13))</f>
        <v>0.64</v>
      </c>
      <c r="BC15">
        <f>(($AN$14-$AQ$13)/($AQ$14-$AQ$13))</f>
        <v>0.86956521739130432</v>
      </c>
      <c r="BD15">
        <f>(($AO$14-$AQ$13)/($AQ$14-$AQ$13))</f>
        <v>0.43478260869565216</v>
      </c>
      <c r="BE15">
        <f>(($AP$14-$AQ$13)/($AQ$14-$AQ$13))</f>
        <v>0.39130434782608697</v>
      </c>
      <c r="BG15">
        <v>4</v>
      </c>
      <c r="BH15">
        <v>76</v>
      </c>
      <c r="BI15">
        <f>($BH$19-$BH$16)/200</f>
        <v>0.08</v>
      </c>
      <c r="BQ15">
        <f>1-(($AO$14-$AN$13)/($AN$14-$AN$13))</f>
        <v>0.43478260869565222</v>
      </c>
      <c r="BR15">
        <f>1-(($AP$14-$AN$13)/($AN$14-$AN$13))</f>
        <v>0.47826086956521741</v>
      </c>
      <c r="BS15">
        <f>(($AQ$13-$AN$13)/($AN$14-$AN$13))</f>
        <v>0.13043478260869565</v>
      </c>
      <c r="BT15">
        <f>(($AN$13-$AO$13)/($AO$14-$AO$13))</f>
        <v>0.45833333333333331</v>
      </c>
      <c r="BU15">
        <f>1-(($AP$14-$AO$13)/($AO$14-$AO$13))</f>
        <v>4.166666666666663E-2</v>
      </c>
      <c r="BV15">
        <f>1-(($AQ$13-$AO$13)/($AO$14-$AO$13))</f>
        <v>0.41666666666666663</v>
      </c>
      <c r="BW15">
        <f>1-(($AN$13-$AP$13)/($AP$14-$AP$13))</f>
        <v>0.48</v>
      </c>
      <c r="BX15">
        <f>(($AO$13-$AP$13)/($AP$14-$AP$13))</f>
        <v>0.08</v>
      </c>
      <c r="BY15">
        <f>1-(($AQ$13-$AP$13)/($AP$14-$AP$13))</f>
        <v>0.36</v>
      </c>
      <c r="BZ15">
        <f>1-(($AN$14-$AQ$13)/($AQ$14-$AQ$13))</f>
        <v>0.13043478260869568</v>
      </c>
      <c r="CA15">
        <f>(($AO$14-$AQ$13)/($AQ$14-$AQ$13))</f>
        <v>0.43478260869565216</v>
      </c>
      <c r="CB15">
        <f>(($AP$14-$AQ$13)/($AQ$14-$AQ$13))</f>
        <v>0.39130434782608697</v>
      </c>
    </row>
    <row r="16" spans="1:80" x14ac:dyDescent="0.25">
      <c r="A16">
        <v>15</v>
      </c>
      <c r="B16">
        <v>30.332585000000002</v>
      </c>
      <c r="C16" s="2">
        <v>1</v>
      </c>
      <c r="H16">
        <v>20.147151000000001</v>
      </c>
      <c r="I16" s="3">
        <v>4</v>
      </c>
      <c r="P16">
        <v>2</v>
      </c>
      <c r="Q16" t="str">
        <f t="shared" si="0"/>
        <v>14</v>
      </c>
      <c r="R16">
        <v>1</v>
      </c>
      <c r="X16" t="s">
        <v>287</v>
      </c>
      <c r="Y16" t="s">
        <v>261</v>
      </c>
      <c r="AF16">
        <v>0</v>
      </c>
      <c r="AN16">
        <v>340</v>
      </c>
      <c r="AO16">
        <v>334</v>
      </c>
      <c r="AP16">
        <v>327</v>
      </c>
      <c r="AQ16">
        <v>344</v>
      </c>
      <c r="AR16">
        <v>1476</v>
      </c>
      <c r="AT16">
        <f>(($AO$15-$AN$14)/($AN$15-$AN$14))</f>
        <v>0.5714285714285714</v>
      </c>
      <c r="AU16">
        <f>(($AP$15-$AN$14)/($AN$15-$AN$14))</f>
        <v>0.47619047619047616</v>
      </c>
      <c r="AV16">
        <f>(($AQ$14-$AN$14)/($AN$15-$AN$14))</f>
        <v>0.14285714285714285</v>
      </c>
      <c r="AW16">
        <f>(($AN$14-$AO$14)/($AO$15-$AO$14))</f>
        <v>0.45454545454545453</v>
      </c>
      <c r="AX16">
        <f>(($AP$15-$AO$14)/($AO$15-$AO$14))</f>
        <v>0.90909090909090906</v>
      </c>
      <c r="AY16">
        <f>(($AQ$14-$AO$14)/($AO$15-$AO$14))</f>
        <v>0.59090909090909094</v>
      </c>
      <c r="AZ16">
        <f>(($AN$14-$AP$14)/($AP$15-$AP$14))</f>
        <v>0.52380952380952384</v>
      </c>
      <c r="BA16">
        <f>(($AO$14-$AP$14)/($AP$15-$AP$14))</f>
        <v>4.7619047619047616E-2</v>
      </c>
      <c r="BB16">
        <f>(($AQ$14-$AP$14)/($AP$15-$AP$14))</f>
        <v>0.66666666666666663</v>
      </c>
      <c r="BC16">
        <f>(($AN$15-$AQ$14)/($AQ$15-$AQ$14))</f>
        <v>0.81818181818181823</v>
      </c>
      <c r="BD16">
        <f>(($AO$15-$AQ$14)/($AQ$15-$AQ$14))</f>
        <v>0.40909090909090912</v>
      </c>
      <c r="BE16">
        <f>(($AP$15-$AQ$14)/($AQ$15-$AQ$14))</f>
        <v>0.31818181818181818</v>
      </c>
      <c r="BG16">
        <v>1</v>
      </c>
      <c r="BH16">
        <v>82</v>
      </c>
      <c r="BI16">
        <f>($BH$20-$BH$17)/200</f>
        <v>0.09</v>
      </c>
      <c r="BQ16">
        <f>1-(($AO$15-$AN$14)/($AN$15-$AN$14))</f>
        <v>0.4285714285714286</v>
      </c>
      <c r="BR16">
        <f>(($AP$15-$AN$14)/($AN$15-$AN$14))</f>
        <v>0.47619047619047616</v>
      </c>
      <c r="BS16">
        <f>(($AQ$14-$AN$14)/($AN$15-$AN$14))</f>
        <v>0.14285714285714285</v>
      </c>
      <c r="BT16">
        <f>(($AN$14-$AO$14)/($AO$15-$AO$14))</f>
        <v>0.45454545454545453</v>
      </c>
      <c r="BU16">
        <f>1-(($AP$15-$AO$14)/($AO$15-$AO$14))</f>
        <v>9.0909090909090939E-2</v>
      </c>
      <c r="BV16">
        <f>1-(($AQ$14-$AO$14)/($AO$15-$AO$14))</f>
        <v>0.40909090909090906</v>
      </c>
      <c r="BW16">
        <f>1-(($AN$14-$AP$14)/($AP$15-$AP$14))</f>
        <v>0.47619047619047616</v>
      </c>
      <c r="BX16">
        <f>(($AO$14-$AP$14)/($AP$15-$AP$14))</f>
        <v>4.7619047619047616E-2</v>
      </c>
      <c r="BY16">
        <f>1-(($AQ$14-$AP$14)/($AP$15-$AP$14))</f>
        <v>0.33333333333333337</v>
      </c>
      <c r="BZ16">
        <f>1-(($AN$15-$AQ$14)/($AQ$15-$AQ$14))</f>
        <v>0.18181818181818177</v>
      </c>
      <c r="CA16">
        <f>(($AO$15-$AQ$14)/($AQ$15-$AQ$14))</f>
        <v>0.40909090909090912</v>
      </c>
      <c r="CB16">
        <f>(($AP$15-$AQ$14)/($AQ$15-$AQ$14))</f>
        <v>0.31818181818181818</v>
      </c>
    </row>
    <row r="17" spans="1:80" x14ac:dyDescent="0.25">
      <c r="A17">
        <v>16</v>
      </c>
      <c r="B17">
        <v>30.332585000000002</v>
      </c>
      <c r="C17" s="2">
        <v>1</v>
      </c>
      <c r="D17">
        <v>39.561478000000001</v>
      </c>
      <c r="E17" s="4">
        <v>2</v>
      </c>
      <c r="H17">
        <v>20.147151000000001</v>
      </c>
      <c r="I17" s="3">
        <v>4</v>
      </c>
      <c r="P17">
        <v>3</v>
      </c>
      <c r="Q17" t="str">
        <f t="shared" si="0"/>
        <v>124</v>
      </c>
      <c r="R17">
        <v>2</v>
      </c>
      <c r="X17" t="s">
        <v>287</v>
      </c>
      <c r="Y17" t="s">
        <v>262</v>
      </c>
      <c r="AF17" t="s">
        <v>256</v>
      </c>
      <c r="AN17">
        <v>357</v>
      </c>
      <c r="AO17">
        <v>354</v>
      </c>
      <c r="AP17">
        <v>347</v>
      </c>
      <c r="AQ17">
        <v>364</v>
      </c>
      <c r="AR17">
        <v>1678</v>
      </c>
      <c r="AT17">
        <f>(($AO$16-$AN$15)/($AN$16-$AN$15))</f>
        <v>0.7</v>
      </c>
      <c r="AU17">
        <f>(($AP$16-$AN$15)/($AN$16-$AN$15))</f>
        <v>0.35</v>
      </c>
      <c r="AV17">
        <f>(($AQ$15-$AN$15)/($AN$16-$AN$15))</f>
        <v>0.2</v>
      </c>
      <c r="AW17">
        <f>(($AN$15-$AO$15)/($AO$16-$AO$15))</f>
        <v>0.39130434782608697</v>
      </c>
      <c r="AX17">
        <f>(($AP$16-$AO$15)/($AO$16-$AO$15))</f>
        <v>0.69565217391304346</v>
      </c>
      <c r="AY17">
        <f>(($AQ$15-$AO$15)/($AO$16-$AO$15))</f>
        <v>0.56521739130434778</v>
      </c>
      <c r="AZ17">
        <f>(($AN$15-$AP$15)/($AP$16-$AP$15))</f>
        <v>0.61111111111111116</v>
      </c>
      <c r="BA17">
        <f>(($AO$15-$AP$15)/($AP$16-$AP$15))</f>
        <v>0.1111111111111111</v>
      </c>
      <c r="BB17">
        <f>(($AQ$15-$AP$15)/($AP$16-$AP$15))</f>
        <v>0.83333333333333337</v>
      </c>
      <c r="BC17">
        <f>(($AN$16-$AQ$15)/($AQ$16-$AQ$15))</f>
        <v>0.8</v>
      </c>
      <c r="BD17">
        <f>(($AO$16-$AQ$15)/($AQ$16-$AQ$15))</f>
        <v>0.5</v>
      </c>
      <c r="BE17">
        <f>(($AP$16-$AQ$15)/($AQ$16-$AQ$15))</f>
        <v>0.15</v>
      </c>
      <c r="BG17">
        <v>2</v>
      </c>
      <c r="BH17">
        <v>89</v>
      </c>
      <c r="BI17">
        <f>($BH$21-$BH$18)/200</f>
        <v>0.08</v>
      </c>
      <c r="BQ17">
        <f>1-(($AO$16-$AN$15)/($AN$16-$AN$15))</f>
        <v>0.30000000000000004</v>
      </c>
      <c r="BR17">
        <f>(($AP$16-$AN$15)/($AN$16-$AN$15))</f>
        <v>0.35</v>
      </c>
      <c r="BS17">
        <f>(($AQ$15-$AN$15)/($AN$16-$AN$15))</f>
        <v>0.2</v>
      </c>
      <c r="BT17">
        <f>(($AN$15-$AO$15)/($AO$16-$AO$15))</f>
        <v>0.39130434782608697</v>
      </c>
      <c r="BU17">
        <f>1-(($AP$16-$AO$15)/($AO$16-$AO$15))</f>
        <v>0.30434782608695654</v>
      </c>
      <c r="BV17">
        <f>1-(($AQ$15-$AO$15)/($AO$16-$AO$15))</f>
        <v>0.43478260869565222</v>
      </c>
      <c r="BW17">
        <f>1-(($AN$15-$AP$15)/($AP$16-$AP$15))</f>
        <v>0.38888888888888884</v>
      </c>
      <c r="BX17">
        <f>(($AO$15-$AP$15)/($AP$16-$AP$15))</f>
        <v>0.1111111111111111</v>
      </c>
      <c r="BY17">
        <f>1-(($AQ$15-$AP$15)/($AP$16-$AP$15))</f>
        <v>0.16666666666666663</v>
      </c>
      <c r="BZ17">
        <f>1-(($AN$16-$AQ$15)/($AQ$16-$AQ$15))</f>
        <v>0.19999999999999996</v>
      </c>
      <c r="CA17">
        <f>(($AO$16-$AQ$15)/($AQ$16-$AQ$15))</f>
        <v>0.5</v>
      </c>
      <c r="CB17">
        <f>(($AP$16-$AQ$15)/($AQ$16-$AQ$15))</f>
        <v>0.15</v>
      </c>
    </row>
    <row r="18" spans="1:80" x14ac:dyDescent="0.25">
      <c r="A18">
        <v>17</v>
      </c>
      <c r="D18">
        <v>39.533287000000001</v>
      </c>
      <c r="E18" s="4">
        <v>2</v>
      </c>
      <c r="P18">
        <v>1</v>
      </c>
      <c r="Q18" t="str">
        <f t="shared" si="0"/>
        <v>2</v>
      </c>
      <c r="R18">
        <v>3</v>
      </c>
      <c r="X18" t="s">
        <v>287</v>
      </c>
      <c r="Y18" t="s">
        <v>263</v>
      </c>
      <c r="AF18">
        <v>0</v>
      </c>
      <c r="AN18">
        <v>377</v>
      </c>
      <c r="AO18">
        <v>372</v>
      </c>
      <c r="AP18">
        <v>365</v>
      </c>
      <c r="AQ18">
        <v>384</v>
      </c>
      <c r="AT18">
        <f>(($AO$17-$AN$16)/($AN$17-$AN$16))</f>
        <v>0.82352941176470584</v>
      </c>
      <c r="AU18">
        <f>(($AP$17-$AN$16)/($AN$17-$AN$16))</f>
        <v>0.41176470588235292</v>
      </c>
      <c r="AV18">
        <f>(($AQ$16-$AN$16)/($AN$17-$AN$16))</f>
        <v>0.23529411764705882</v>
      </c>
      <c r="AW18">
        <f>(($AN$16-$AO$16)/($AO$17-$AO$16))</f>
        <v>0.3</v>
      </c>
      <c r="AX18">
        <f>(($AP$17-$AO$16)/($AO$17-$AO$16))</f>
        <v>0.65</v>
      </c>
      <c r="AY18">
        <f>(($AQ$16-$AO$16)/($AO$17-$AO$16))</f>
        <v>0.5</v>
      </c>
      <c r="AZ18">
        <f>(($AN$16-$AP$16)/($AP$17-$AP$16))</f>
        <v>0.65</v>
      </c>
      <c r="BA18">
        <f>(($AO$16-$AP$16)/($AP$17-$AP$16))</f>
        <v>0.35</v>
      </c>
      <c r="BB18">
        <f>(($AQ$16-$AP$16)/($AP$17-$AP$16))</f>
        <v>0.85</v>
      </c>
      <c r="BC18">
        <f>(($AN$17-$AQ$16)/($AQ$17-$AQ$16))</f>
        <v>0.65</v>
      </c>
      <c r="BD18">
        <f>(($AO$17-$AQ$16)/($AQ$17-$AQ$16))</f>
        <v>0.5</v>
      </c>
      <c r="BE18">
        <f>(($AP$17-$AQ$16)/($AQ$17-$AQ$16))</f>
        <v>0.15</v>
      </c>
      <c r="BG18">
        <v>3</v>
      </c>
      <c r="BH18">
        <v>97</v>
      </c>
      <c r="BI18">
        <f>($BH$22-$BH$19)/200</f>
        <v>0.105</v>
      </c>
      <c r="BQ18">
        <f>1-(($AO$17-$AN$16)/($AN$17-$AN$16))</f>
        <v>0.17647058823529416</v>
      </c>
      <c r="BR18">
        <f>(($AP$17-$AN$16)/($AN$17-$AN$16))</f>
        <v>0.41176470588235292</v>
      </c>
      <c r="BS18">
        <f>(($AQ$16-$AN$16)/($AN$17-$AN$16))</f>
        <v>0.23529411764705882</v>
      </c>
      <c r="BT18">
        <f>(($AN$16-$AO$16)/($AO$17-$AO$16))</f>
        <v>0.3</v>
      </c>
      <c r="BU18">
        <f>1-(($AP$17-$AO$16)/($AO$17-$AO$16))</f>
        <v>0.35</v>
      </c>
      <c r="BV18">
        <f>(($AQ$16-$AO$16)/($AO$17-$AO$16))</f>
        <v>0.5</v>
      </c>
      <c r="BW18">
        <f>1-(($AN$16-$AP$16)/($AP$17-$AP$16))</f>
        <v>0.35</v>
      </c>
      <c r="BX18">
        <f>(($AO$16-$AP$16)/($AP$17-$AP$16))</f>
        <v>0.35</v>
      </c>
      <c r="BY18">
        <f>1-(($AQ$16-$AP$16)/($AP$17-$AP$16))</f>
        <v>0.15000000000000002</v>
      </c>
      <c r="BZ18">
        <f>1-(($AN$17-$AQ$16)/($AQ$17-$AQ$16))</f>
        <v>0.35</v>
      </c>
      <c r="CA18">
        <f>(($AO$17-$AQ$16)/($AQ$17-$AQ$16))</f>
        <v>0.5</v>
      </c>
      <c r="CB18">
        <f>(($AP$17-$AQ$16)/($AQ$17-$AQ$16))</f>
        <v>0.15</v>
      </c>
    </row>
    <row r="19" spans="1:80" x14ac:dyDescent="0.25">
      <c r="A19">
        <v>18</v>
      </c>
      <c r="D19">
        <v>39.550682000000002</v>
      </c>
      <c r="E19" s="4">
        <v>2</v>
      </c>
      <c r="P19">
        <v>1</v>
      </c>
      <c r="Q19" t="str">
        <f t="shared" si="0"/>
        <v>2</v>
      </c>
      <c r="R19">
        <v>4</v>
      </c>
      <c r="X19" t="s">
        <v>287</v>
      </c>
      <c r="Y19" t="s">
        <v>264</v>
      </c>
      <c r="AB19" t="s">
        <v>287</v>
      </c>
      <c r="AC19" t="str">
        <f>CONCATENATE($R19,$R20,$R21,$R22)</f>
        <v>4123</v>
      </c>
      <c r="AF19" t="s">
        <v>257</v>
      </c>
      <c r="AG19" t="s">
        <v>258</v>
      </c>
      <c r="AN19">
        <v>397</v>
      </c>
      <c r="AO19">
        <v>392</v>
      </c>
      <c r="AP19">
        <v>385</v>
      </c>
      <c r="AQ19">
        <v>404</v>
      </c>
      <c r="AT19">
        <f>(($AO$18-$AN$17)/($AN$18-$AN$17))</f>
        <v>0.75</v>
      </c>
      <c r="AU19">
        <f>(($AP$18-$AN$17)/($AN$18-$AN$17))</f>
        <v>0.4</v>
      </c>
      <c r="AV19">
        <f>(($AQ$17-$AN$17)/($AN$18-$AN$17))</f>
        <v>0.35</v>
      </c>
      <c r="AW19">
        <f>(($AN$17-$AO$17)/($AO$18-$AO$17))</f>
        <v>0.16666666666666666</v>
      </c>
      <c r="AX19">
        <f>(($AP$18-$AO$17)/($AO$18-$AO$17))</f>
        <v>0.61111111111111116</v>
      </c>
      <c r="AY19">
        <f>(($AQ$17-$AO$17)/($AO$18-$AO$17))</f>
        <v>0.55555555555555558</v>
      </c>
      <c r="AZ19">
        <f>(($AN$17-$AP$17)/($AP$18-$AP$17))</f>
        <v>0.55555555555555558</v>
      </c>
      <c r="BA19">
        <f>(($AO$17-$AP$17)/($AP$18-$AP$17))</f>
        <v>0.3888888888888889</v>
      </c>
      <c r="BB19">
        <f>(($AQ$17-$AP$17)/($AP$18-$AP$17))</f>
        <v>0.94444444444444442</v>
      </c>
      <c r="BC19">
        <f>(($AN$18-$AQ$17)/($AQ$18-$AQ$17))</f>
        <v>0.65</v>
      </c>
      <c r="BD19">
        <f>(($AO$18-$AQ$17)/($AQ$18-$AQ$17))</f>
        <v>0.4</v>
      </c>
      <c r="BE19">
        <f>(($AP$18-$AQ$17)/($AQ$18-$AQ$17))</f>
        <v>0.05</v>
      </c>
      <c r="BG19">
        <v>4</v>
      </c>
      <c r="BH19">
        <v>98</v>
      </c>
      <c r="BI19">
        <f>($BH$23-$BH$20)/200</f>
        <v>7.0000000000000007E-2</v>
      </c>
      <c r="BQ19">
        <f>1-(($AO$18-$AN$17)/($AN$18-$AN$17))</f>
        <v>0.25</v>
      </c>
      <c r="BR19">
        <f>(($AP$18-$AN$17)/($AN$18-$AN$17))</f>
        <v>0.4</v>
      </c>
      <c r="BS19">
        <f>(($AQ$17-$AN$17)/($AN$18-$AN$17))</f>
        <v>0.35</v>
      </c>
      <c r="BT19">
        <f>(($AN$17-$AO$17)/($AO$18-$AO$17))</f>
        <v>0.16666666666666666</v>
      </c>
      <c r="BU19">
        <f>1-(($AP$18-$AO$17)/($AO$18-$AO$17))</f>
        <v>0.38888888888888884</v>
      </c>
      <c r="BV19">
        <f>1-(($AQ$17-$AO$17)/($AO$18-$AO$17))</f>
        <v>0.44444444444444442</v>
      </c>
      <c r="BW19">
        <f>1-(($AN$17-$AP$17)/($AP$18-$AP$17))</f>
        <v>0.44444444444444442</v>
      </c>
      <c r="BX19">
        <f>(($AO$17-$AP$17)/($AP$18-$AP$17))</f>
        <v>0.3888888888888889</v>
      </c>
      <c r="BY19">
        <f>1-(($AQ$17-$AP$17)/($AP$18-$AP$17))</f>
        <v>5.555555555555558E-2</v>
      </c>
      <c r="BZ19">
        <f>1-(($AN$18-$AQ$17)/($AQ$18-$AQ$17))</f>
        <v>0.35</v>
      </c>
      <c r="CA19">
        <f>(($AO$18-$AQ$17)/($AQ$18-$AQ$17))</f>
        <v>0.4</v>
      </c>
      <c r="CB19">
        <f>(($AP$18-$AQ$17)/($AQ$18-$AQ$17))</f>
        <v>0.05</v>
      </c>
    </row>
    <row r="20" spans="1:80" x14ac:dyDescent="0.25">
      <c r="A20">
        <v>19</v>
      </c>
      <c r="D20">
        <v>39.550308000000001</v>
      </c>
      <c r="E20" s="4">
        <v>2</v>
      </c>
      <c r="P20">
        <v>1</v>
      </c>
      <c r="Q20" t="str">
        <f t="shared" si="0"/>
        <v>2</v>
      </c>
      <c r="R20">
        <v>1</v>
      </c>
      <c r="X20" t="s">
        <v>287</v>
      </c>
      <c r="Y20" t="s">
        <v>261</v>
      </c>
      <c r="AF20">
        <v>0</v>
      </c>
      <c r="AG20">
        <v>0</v>
      </c>
      <c r="AN20">
        <v>418</v>
      </c>
      <c r="AO20">
        <v>410</v>
      </c>
      <c r="AP20">
        <v>405</v>
      </c>
      <c r="AQ20">
        <v>424</v>
      </c>
      <c r="AT20">
        <f>(($AO$19-$AN$18)/($AN$19-$AN$18))</f>
        <v>0.75</v>
      </c>
      <c r="AU20">
        <f>(($AP$19-$AN$18)/($AN$19-$AN$18))</f>
        <v>0.4</v>
      </c>
      <c r="AV20">
        <f>(($AQ$18-$AN$18)/($AN$19-$AN$18))</f>
        <v>0.35</v>
      </c>
      <c r="AW20">
        <f>(($AN$18-$AO$18)/($AO$19-$AO$18))</f>
        <v>0.25</v>
      </c>
      <c r="AX20">
        <f>(($AP$19-$AO$18)/($AO$19-$AO$18))</f>
        <v>0.65</v>
      </c>
      <c r="AY20">
        <f>(($AQ$18-$AO$18)/($AO$19-$AO$18))</f>
        <v>0.6</v>
      </c>
      <c r="AZ20">
        <f>(($AN$18-$AP$18)/($AP$19-$AP$18))</f>
        <v>0.6</v>
      </c>
      <c r="BA20">
        <f>(($AO$18-$AP$18)/($AP$19-$AP$18))</f>
        <v>0.35</v>
      </c>
      <c r="BB20">
        <f>(($AQ$18-$AP$18)/($AP$19-$AP$18))</f>
        <v>0.95</v>
      </c>
      <c r="BC20">
        <f>(($AN$19-$AQ$18)/($AQ$19-$AQ$18))</f>
        <v>0.65</v>
      </c>
      <c r="BD20">
        <f>(($AO$19-$AQ$18)/($AQ$19-$AQ$18))</f>
        <v>0.4</v>
      </c>
      <c r="BE20">
        <f>(($AP$19-$AQ$18)/($AQ$19-$AQ$18))</f>
        <v>0.05</v>
      </c>
      <c r="BG20">
        <v>1</v>
      </c>
      <c r="BH20">
        <v>107</v>
      </c>
      <c r="BI20">
        <f>($BH$24-$BH$21)/200</f>
        <v>8.5000000000000006E-2</v>
      </c>
      <c r="BQ20">
        <f>1-(($AO$19-$AN$18)/($AN$19-$AN$18))</f>
        <v>0.25</v>
      </c>
      <c r="BR20">
        <f>(($AP$19-$AN$18)/($AN$19-$AN$18))</f>
        <v>0.4</v>
      </c>
      <c r="BS20">
        <f>(($AQ$18-$AN$18)/($AN$19-$AN$18))</f>
        <v>0.35</v>
      </c>
      <c r="BT20">
        <f>(($AN$18-$AO$18)/($AO$19-$AO$18))</f>
        <v>0.25</v>
      </c>
      <c r="BU20">
        <f>1-(($AP$19-$AO$18)/($AO$19-$AO$18))</f>
        <v>0.35</v>
      </c>
      <c r="BV20">
        <f>1-(($AQ$18-$AO$18)/($AO$19-$AO$18))</f>
        <v>0.4</v>
      </c>
      <c r="BW20">
        <f>1-(($AN$18-$AP$18)/($AP$19-$AP$18))</f>
        <v>0.4</v>
      </c>
      <c r="BX20">
        <f>(($AO$18-$AP$18)/($AP$19-$AP$18))</f>
        <v>0.35</v>
      </c>
      <c r="BY20">
        <f>1-(($AQ$18-$AP$18)/($AP$19-$AP$18))</f>
        <v>5.0000000000000044E-2</v>
      </c>
      <c r="BZ20">
        <f>1-(($AN$19-$AQ$18)/($AQ$19-$AQ$18))</f>
        <v>0.35</v>
      </c>
      <c r="CA20">
        <f>(($AO$19-$AQ$18)/($AQ$19-$AQ$18))</f>
        <v>0.4</v>
      </c>
      <c r="CB20">
        <f>(($AP$19-$AQ$18)/($AQ$19-$AQ$18))</f>
        <v>0.05</v>
      </c>
    </row>
    <row r="21" spans="1:80" x14ac:dyDescent="0.25">
      <c r="A21">
        <v>20</v>
      </c>
      <c r="D21">
        <v>39.543553000000003</v>
      </c>
      <c r="E21" s="4">
        <v>2</v>
      </c>
      <c r="P21">
        <v>1</v>
      </c>
      <c r="Q21" t="str">
        <f t="shared" si="0"/>
        <v>2</v>
      </c>
      <c r="R21">
        <v>2</v>
      </c>
      <c r="X21" t="s">
        <v>287</v>
      </c>
      <c r="Y21" t="s">
        <v>262</v>
      </c>
      <c r="AF21">
        <v>0</v>
      </c>
      <c r="AG21">
        <v>0</v>
      </c>
      <c r="AN21">
        <v>437</v>
      </c>
      <c r="AO21">
        <v>430</v>
      </c>
      <c r="AP21">
        <v>426</v>
      </c>
      <c r="AQ21">
        <v>458</v>
      </c>
      <c r="AT21">
        <f>(($AO$20-$AN$19)/($AN$20-$AN$19))</f>
        <v>0.61904761904761907</v>
      </c>
      <c r="AU21">
        <f>(($AP$20-$AN$19)/($AN$20-$AN$19))</f>
        <v>0.38095238095238093</v>
      </c>
      <c r="AV21">
        <f>(($AQ$19-$AN$19)/($AN$20-$AN$19))</f>
        <v>0.33333333333333331</v>
      </c>
      <c r="AW21">
        <f>(($AN$19-$AO$19)/($AO$20-$AO$19))</f>
        <v>0.27777777777777779</v>
      </c>
      <c r="AX21">
        <f>(($AP$20-$AO$19)/($AO$20-$AO$19))</f>
        <v>0.72222222222222221</v>
      </c>
      <c r="AY21">
        <f>(($AQ$19-$AO$19)/($AO$20-$AO$19))</f>
        <v>0.66666666666666663</v>
      </c>
      <c r="AZ21">
        <f>(($AN$19-$AP$19)/($AP$20-$AP$19))</f>
        <v>0.6</v>
      </c>
      <c r="BA21">
        <f>(($AO$19-$AP$19)/($AP$20-$AP$19))</f>
        <v>0.35</v>
      </c>
      <c r="BB21">
        <f>(($AQ$19-$AP$19)/($AP$20-$AP$19))</f>
        <v>0.95</v>
      </c>
      <c r="BC21">
        <f>(($AN$20-$AQ$19)/($AQ$20-$AQ$19))</f>
        <v>0.7</v>
      </c>
      <c r="BD21">
        <f>(($AO$20-$AQ$19)/($AQ$20-$AQ$19))</f>
        <v>0.3</v>
      </c>
      <c r="BE21">
        <f>(($AP$20-$AQ$19)/($AQ$20-$AQ$19))</f>
        <v>0.05</v>
      </c>
      <c r="BG21">
        <v>2</v>
      </c>
      <c r="BH21">
        <v>113</v>
      </c>
      <c r="BI21">
        <f>($BH$25-$BH$22)/200</f>
        <v>7.0000000000000007E-2</v>
      </c>
      <c r="BQ21">
        <f>1-(($AO$20-$AN$19)/($AN$20-$AN$19))</f>
        <v>0.38095238095238093</v>
      </c>
      <c r="BR21">
        <f>(($AP$20-$AN$19)/($AN$20-$AN$19))</f>
        <v>0.38095238095238093</v>
      </c>
      <c r="BS21">
        <f>(($AQ$19-$AN$19)/($AN$20-$AN$19))</f>
        <v>0.33333333333333331</v>
      </c>
      <c r="BT21">
        <f>(($AN$19-$AO$19)/($AO$20-$AO$19))</f>
        <v>0.27777777777777779</v>
      </c>
      <c r="BU21">
        <f>1-(($AP$20-$AO$19)/($AO$20-$AO$19))</f>
        <v>0.27777777777777779</v>
      </c>
      <c r="BV21">
        <f>1-(($AQ$19-$AO$19)/($AO$20-$AO$19))</f>
        <v>0.33333333333333337</v>
      </c>
      <c r="BW21">
        <f>1-(($AN$19-$AP$19)/($AP$20-$AP$19))</f>
        <v>0.4</v>
      </c>
      <c r="BX21">
        <f>(($AO$19-$AP$19)/($AP$20-$AP$19))</f>
        <v>0.35</v>
      </c>
      <c r="BY21">
        <f>1-(($AQ$19-$AP$19)/($AP$20-$AP$19))</f>
        <v>5.0000000000000044E-2</v>
      </c>
      <c r="BZ21">
        <f>1-(($AN$20-$AQ$19)/($AQ$20-$AQ$19))</f>
        <v>0.30000000000000004</v>
      </c>
      <c r="CA21">
        <f>(($AO$20-$AQ$19)/($AQ$20-$AQ$19))</f>
        <v>0.3</v>
      </c>
      <c r="CB21">
        <f>(($AP$20-$AQ$19)/($AQ$20-$AQ$19))</f>
        <v>0.05</v>
      </c>
    </row>
    <row r="22" spans="1:80" x14ac:dyDescent="0.25">
      <c r="A22">
        <v>21</v>
      </c>
      <c r="D22">
        <v>39.548926999999999</v>
      </c>
      <c r="E22" s="4">
        <v>2</v>
      </c>
      <c r="F22">
        <v>31.328113999999999</v>
      </c>
      <c r="G22" s="5">
        <v>3</v>
      </c>
      <c r="P22">
        <v>2</v>
      </c>
      <c r="Q22" t="str">
        <f t="shared" si="0"/>
        <v>23</v>
      </c>
      <c r="R22">
        <v>3</v>
      </c>
      <c r="X22" t="s">
        <v>287</v>
      </c>
      <c r="Y22" t="s">
        <v>263</v>
      </c>
      <c r="AF22">
        <v>0</v>
      </c>
      <c r="AG22">
        <v>0</v>
      </c>
      <c r="AN22">
        <v>451</v>
      </c>
      <c r="AO22">
        <v>445</v>
      </c>
      <c r="AP22">
        <v>459</v>
      </c>
      <c r="AQ22">
        <v>480</v>
      </c>
      <c r="AT22">
        <f>(($AO$21-$AN$20)/($AN$21-$AN$20))</f>
        <v>0.63157894736842102</v>
      </c>
      <c r="AU22">
        <f>(($AP$21-$AN$20)/($AN$21-$AN$20))</f>
        <v>0.42105263157894735</v>
      </c>
      <c r="AV22">
        <f>(($AQ$20-$AN$20)/($AN$21-$AN$20))</f>
        <v>0.31578947368421051</v>
      </c>
      <c r="AW22">
        <f>(($AN$20-$AO$20)/($AO$21-$AO$20))</f>
        <v>0.4</v>
      </c>
      <c r="AX22">
        <f>(($AP$21-$AO$20)/($AO$21-$AO$20))</f>
        <v>0.8</v>
      </c>
      <c r="AY22">
        <f>(($AQ$20-$AO$20)/($AO$21-$AO$20))</f>
        <v>0.7</v>
      </c>
      <c r="AZ22">
        <f>(($AN$20-$AP$20)/($AP$21-$AP$20))</f>
        <v>0.61904761904761907</v>
      </c>
      <c r="BA22">
        <f>(($AO$20-$AP$20)/($AP$21-$AP$20))</f>
        <v>0.23809523809523808</v>
      </c>
      <c r="BB22">
        <f>(($AQ$20-$AP$20)/($AP$21-$AP$20))</f>
        <v>0.90476190476190477</v>
      </c>
      <c r="BG22">
        <v>3</v>
      </c>
      <c r="BH22">
        <v>119</v>
      </c>
      <c r="BI22">
        <f>($BH$26-$BH$23)/200</f>
        <v>0.1</v>
      </c>
      <c r="BQ22">
        <f>1-(($AO$21-$AN$20)/($AN$21-$AN$20))</f>
        <v>0.36842105263157898</v>
      </c>
      <c r="BR22">
        <f>(($AP$21-$AN$20)/($AN$21-$AN$20))</f>
        <v>0.42105263157894735</v>
      </c>
      <c r="BS22">
        <f>(($AQ$20-$AN$20)/($AN$21-$AN$20))</f>
        <v>0.31578947368421051</v>
      </c>
      <c r="BT22">
        <f>(($AN$20-$AO$20)/($AO$21-$AO$20))</f>
        <v>0.4</v>
      </c>
      <c r="BU22">
        <f>1-(($AP$21-$AO$20)/($AO$21-$AO$20))</f>
        <v>0.19999999999999996</v>
      </c>
      <c r="BV22">
        <f>1-(($AQ$20-$AO$20)/($AO$21-$AO$20))</f>
        <v>0.30000000000000004</v>
      </c>
      <c r="BW22">
        <f>1-(($AN$20-$AP$20)/($AP$21-$AP$20))</f>
        <v>0.38095238095238093</v>
      </c>
      <c r="BX22">
        <f>(($AO$20-$AP$20)/($AP$21-$AP$20))</f>
        <v>0.23809523809523808</v>
      </c>
      <c r="BY22">
        <f>1-(($AQ$20-$AP$20)/($AP$21-$AP$20))</f>
        <v>9.5238095238095233E-2</v>
      </c>
    </row>
    <row r="23" spans="1:80" x14ac:dyDescent="0.25">
      <c r="A23">
        <v>22</v>
      </c>
      <c r="D23">
        <v>39.526375000000002</v>
      </c>
      <c r="E23" s="4">
        <v>2</v>
      </c>
      <c r="F23">
        <v>31.342795000000002</v>
      </c>
      <c r="G23" s="5">
        <v>3</v>
      </c>
      <c r="P23">
        <v>2</v>
      </c>
      <c r="Q23" t="str">
        <f t="shared" si="0"/>
        <v>23</v>
      </c>
      <c r="R23">
        <v>4</v>
      </c>
      <c r="X23" t="s">
        <v>287</v>
      </c>
      <c r="Y23" t="s">
        <v>264</v>
      </c>
      <c r="AB23" t="s">
        <v>287</v>
      </c>
      <c r="AC23" t="str">
        <f>CONCATENATE($R23,$R24,$R25,$R26)</f>
        <v>4123</v>
      </c>
      <c r="AF23">
        <v>0</v>
      </c>
      <c r="AG23">
        <v>0</v>
      </c>
      <c r="AN23">
        <v>473</v>
      </c>
      <c r="AO23">
        <v>467</v>
      </c>
      <c r="AP23">
        <v>482</v>
      </c>
      <c r="AQ23">
        <v>502</v>
      </c>
      <c r="BG23">
        <v>4</v>
      </c>
      <c r="BH23">
        <v>121</v>
      </c>
      <c r="BI23">
        <f>($BH$27-$BH$24)/200</f>
        <v>6.5000000000000002E-2</v>
      </c>
    </row>
    <row r="24" spans="1:80" x14ac:dyDescent="0.25">
      <c r="A24">
        <v>23</v>
      </c>
      <c r="D24">
        <v>39.530628</v>
      </c>
      <c r="E24" s="4">
        <v>2</v>
      </c>
      <c r="F24">
        <v>31.310881000000002</v>
      </c>
      <c r="G24" s="5">
        <v>3</v>
      </c>
      <c r="P24">
        <v>2</v>
      </c>
      <c r="Q24" t="str">
        <f t="shared" si="0"/>
        <v>23</v>
      </c>
      <c r="R24">
        <v>1</v>
      </c>
      <c r="X24" t="s">
        <v>287</v>
      </c>
      <c r="Y24" t="s">
        <v>261</v>
      </c>
      <c r="AF24">
        <v>0</v>
      </c>
      <c r="AG24">
        <v>0</v>
      </c>
      <c r="AN24">
        <v>494</v>
      </c>
      <c r="AO24">
        <v>489</v>
      </c>
      <c r="AP24">
        <v>503</v>
      </c>
      <c r="AQ24">
        <v>524</v>
      </c>
      <c r="BG24">
        <v>1</v>
      </c>
      <c r="BH24">
        <v>130</v>
      </c>
      <c r="BI24">
        <f>($BH$28-$BH$25)/200</f>
        <v>0.09</v>
      </c>
    </row>
    <row r="25" spans="1:80" x14ac:dyDescent="0.25">
      <c r="A25">
        <v>24</v>
      </c>
      <c r="D25">
        <v>39.524245999999998</v>
      </c>
      <c r="E25" s="4">
        <v>2</v>
      </c>
      <c r="F25">
        <v>31.332371000000002</v>
      </c>
      <c r="G25" s="5">
        <v>3</v>
      </c>
      <c r="P25">
        <v>2</v>
      </c>
      <c r="Q25" t="str">
        <f t="shared" si="0"/>
        <v>23</v>
      </c>
      <c r="R25">
        <v>2</v>
      </c>
      <c r="X25" t="s">
        <v>287</v>
      </c>
      <c r="Y25" t="s">
        <v>262</v>
      </c>
      <c r="AF25">
        <v>0</v>
      </c>
      <c r="AG25">
        <v>0</v>
      </c>
      <c r="AN25">
        <v>516</v>
      </c>
      <c r="AO25">
        <v>511</v>
      </c>
      <c r="AP25">
        <v>527</v>
      </c>
      <c r="AQ25">
        <v>546</v>
      </c>
      <c r="AT25">
        <f>(($AO$23-$AN$22)/($AN$23-$AN$22))</f>
        <v>0.72727272727272729</v>
      </c>
      <c r="AU25">
        <f>(($AP$22-$AN$22)/($AN$23-$AN$22))</f>
        <v>0.36363636363636365</v>
      </c>
      <c r="AV25">
        <f>(($AQ$21-$AN$22)/($AN$23-$AN$22))</f>
        <v>0.31818181818181818</v>
      </c>
      <c r="AW25">
        <f>(($AN$22-$AO$22)/($AO$23-$AO$22))</f>
        <v>0.27272727272727271</v>
      </c>
      <c r="AX25">
        <f>(($AP$22-$AO$22)/($AO$23-$AO$22))</f>
        <v>0.63636363636363635</v>
      </c>
      <c r="AY25">
        <f>(($AQ$21-$AO$22)/($AO$23-$AO$22))</f>
        <v>0.59090909090909094</v>
      </c>
      <c r="AZ25">
        <f>(($AN$23-$AP$22)/($AP$23-$AP$22))</f>
        <v>0.60869565217391308</v>
      </c>
      <c r="BA25">
        <f>(($AO$23-$AP$22)/($AP$23-$AP$22))</f>
        <v>0.34782608695652173</v>
      </c>
      <c r="BB25">
        <f>(($AQ$22-$AP$22)/($AP$23-$AP$22))</f>
        <v>0.91304347826086951</v>
      </c>
      <c r="BC25">
        <f>(($AN$23-$AQ$21)/($AQ$22-$AQ$21))</f>
        <v>0.68181818181818177</v>
      </c>
      <c r="BD25">
        <f>(($AO$23-$AQ$21)/($AQ$22-$AQ$21))</f>
        <v>0.40909090909090912</v>
      </c>
      <c r="BE25">
        <f>(($AP$22-$AQ$21)/($AQ$22-$AQ$21))</f>
        <v>4.5454545454545456E-2</v>
      </c>
      <c r="BG25">
        <v>2</v>
      </c>
      <c r="BH25">
        <v>133</v>
      </c>
      <c r="BI25">
        <f>($BH$29-$BH$26)/200</f>
        <v>7.0000000000000007E-2</v>
      </c>
      <c r="BQ25">
        <f>1-(($AO$23-$AN$22)/($AN$23-$AN$22))</f>
        <v>0.27272727272727271</v>
      </c>
      <c r="BR25">
        <f>(($AP$22-$AN$22)/($AN$23-$AN$22))</f>
        <v>0.36363636363636365</v>
      </c>
      <c r="BS25">
        <f>(($AQ$21-$AN$22)/($AN$23-$AN$22))</f>
        <v>0.31818181818181818</v>
      </c>
      <c r="BT25">
        <f>(($AN$22-$AO$22)/($AO$23-$AO$22))</f>
        <v>0.27272727272727271</v>
      </c>
      <c r="BU25">
        <f>1-(($AP$22-$AO$22)/($AO$23-$AO$22))</f>
        <v>0.36363636363636365</v>
      </c>
      <c r="BV25">
        <f>1-(($AQ$21-$AO$22)/($AO$23-$AO$22))</f>
        <v>0.40909090909090906</v>
      </c>
      <c r="BW25">
        <f>1-(($AN$23-$AP$22)/($AP$23-$AP$22))</f>
        <v>0.39130434782608692</v>
      </c>
      <c r="BX25">
        <f>(($AO$23-$AP$22)/($AP$23-$AP$22))</f>
        <v>0.34782608695652173</v>
      </c>
      <c r="BY25">
        <f>1-(($AQ$22-$AP$22)/($AP$23-$AP$22))</f>
        <v>8.6956521739130488E-2</v>
      </c>
      <c r="BZ25">
        <f>1-(($AN$23-$AQ$21)/($AQ$22-$AQ$21))</f>
        <v>0.31818181818181823</v>
      </c>
      <c r="CA25">
        <f>(($AO$23-$AQ$21)/($AQ$22-$AQ$21))</f>
        <v>0.40909090909090912</v>
      </c>
      <c r="CB25">
        <f>(($AP$22-$AQ$21)/($AQ$22-$AQ$21))</f>
        <v>4.5454545454545456E-2</v>
      </c>
    </row>
    <row r="26" spans="1:80" x14ac:dyDescent="0.25">
      <c r="A26">
        <v>25</v>
      </c>
      <c r="D26">
        <v>39.484039000000003</v>
      </c>
      <c r="E26" s="4">
        <v>2</v>
      </c>
      <c r="F26">
        <v>31.347264000000003</v>
      </c>
      <c r="G26" s="5">
        <v>3</v>
      </c>
      <c r="P26">
        <v>2</v>
      </c>
      <c r="Q26" t="str">
        <f t="shared" si="0"/>
        <v>23</v>
      </c>
      <c r="R26">
        <v>3</v>
      </c>
      <c r="X26" t="s">
        <v>287</v>
      </c>
      <c r="Y26" t="s">
        <v>263</v>
      </c>
      <c r="AF26">
        <v>0</v>
      </c>
      <c r="AG26">
        <v>0</v>
      </c>
      <c r="AN26">
        <v>539</v>
      </c>
      <c r="AO26">
        <v>533</v>
      </c>
      <c r="AP26">
        <v>549</v>
      </c>
      <c r="AQ26">
        <v>569</v>
      </c>
      <c r="AT26">
        <f>(($AO$24-$AN$23)/($AN$24-$AN$23))</f>
        <v>0.76190476190476186</v>
      </c>
      <c r="AU26">
        <f>(($AP$23-$AN$23)/($AN$24-$AN$23))</f>
        <v>0.42857142857142855</v>
      </c>
      <c r="AV26">
        <f>(($AQ$22-$AN$23)/($AN$24-$AN$23))</f>
        <v>0.33333333333333331</v>
      </c>
      <c r="AW26">
        <f>(($AN$23-$AO$23)/($AO$24-$AO$23))</f>
        <v>0.27272727272727271</v>
      </c>
      <c r="AX26">
        <f>(($AP$23-$AO$23)/($AO$24-$AO$23))</f>
        <v>0.68181818181818177</v>
      </c>
      <c r="AY26">
        <f>(($AQ$22-$AO$23)/($AO$24-$AO$23))</f>
        <v>0.59090909090909094</v>
      </c>
      <c r="AZ26">
        <f>(($AN$24-$AP$23)/($AP$24-$AP$23))</f>
        <v>0.5714285714285714</v>
      </c>
      <c r="BA26">
        <f>(($AO$24-$AP$23)/($AP$24-$AP$23))</f>
        <v>0.33333333333333331</v>
      </c>
      <c r="BB26">
        <f>(($AQ$23-$AP$23)/($AP$24-$AP$23))</f>
        <v>0.95238095238095233</v>
      </c>
      <c r="BC26">
        <f>(($AN$24-$AQ$22)/($AQ$23-$AQ$22))</f>
        <v>0.63636363636363635</v>
      </c>
      <c r="BD26">
        <f>(($AO$24-$AQ$22)/($AQ$23-$AQ$22))</f>
        <v>0.40909090909090912</v>
      </c>
      <c r="BE26">
        <f>(($AP$23-$AQ$22)/($AQ$23-$AQ$22))</f>
        <v>9.0909090909090912E-2</v>
      </c>
      <c r="BG26">
        <v>3</v>
      </c>
      <c r="BH26">
        <v>141</v>
      </c>
      <c r="BI26">
        <f>($BH$30-$BH$27)/200</f>
        <v>0.1</v>
      </c>
      <c r="BQ26">
        <f>1-(($AO$24-$AN$23)/($AN$24-$AN$23))</f>
        <v>0.23809523809523814</v>
      </c>
      <c r="BR26">
        <f>(($AP$23-$AN$23)/($AN$24-$AN$23))</f>
        <v>0.42857142857142855</v>
      </c>
      <c r="BS26">
        <f>(($AQ$22-$AN$23)/($AN$24-$AN$23))</f>
        <v>0.33333333333333331</v>
      </c>
      <c r="BT26">
        <f>(($AN$23-$AO$23)/($AO$24-$AO$23))</f>
        <v>0.27272727272727271</v>
      </c>
      <c r="BU26">
        <f>1-(($AP$23-$AO$23)/($AO$24-$AO$23))</f>
        <v>0.31818181818181823</v>
      </c>
      <c r="BV26">
        <f>1-(($AQ$22-$AO$23)/($AO$24-$AO$23))</f>
        <v>0.40909090909090906</v>
      </c>
      <c r="BW26">
        <f>1-(($AN$24-$AP$23)/($AP$24-$AP$23))</f>
        <v>0.4285714285714286</v>
      </c>
      <c r="BX26">
        <f>(($AO$24-$AP$23)/($AP$24-$AP$23))</f>
        <v>0.33333333333333331</v>
      </c>
      <c r="BY26">
        <f>1-(($AQ$23-$AP$23)/($AP$24-$AP$23))</f>
        <v>4.7619047619047672E-2</v>
      </c>
      <c r="BZ26">
        <f>1-(($AN$24-$AQ$22)/($AQ$23-$AQ$22))</f>
        <v>0.36363636363636365</v>
      </c>
      <c r="CA26">
        <f>(($AO$24-$AQ$22)/($AQ$23-$AQ$22))</f>
        <v>0.40909090909090912</v>
      </c>
      <c r="CB26">
        <f>(($AP$23-$AQ$22)/($AQ$23-$AQ$22))</f>
        <v>9.0909090909090912E-2</v>
      </c>
    </row>
    <row r="27" spans="1:80" x14ac:dyDescent="0.25">
      <c r="A27">
        <v>26</v>
      </c>
      <c r="D27">
        <v>39.577702000000002</v>
      </c>
      <c r="E27" s="4">
        <v>2</v>
      </c>
      <c r="F27">
        <v>31.353803999999997</v>
      </c>
      <c r="G27" s="5">
        <v>3</v>
      </c>
      <c r="P27">
        <v>2</v>
      </c>
      <c r="Q27" t="str">
        <f t="shared" si="0"/>
        <v>23</v>
      </c>
      <c r="R27">
        <v>4</v>
      </c>
      <c r="X27" t="s">
        <v>287</v>
      </c>
      <c r="Y27" t="s">
        <v>264</v>
      </c>
      <c r="AB27" t="s">
        <v>287</v>
      </c>
      <c r="AC27" t="str">
        <f>CONCATENATE($R27,$R28,$R29,$R30)</f>
        <v>4123</v>
      </c>
      <c r="AF27">
        <v>0</v>
      </c>
      <c r="AG27">
        <v>0</v>
      </c>
      <c r="AN27">
        <v>560</v>
      </c>
      <c r="AO27">
        <v>555</v>
      </c>
      <c r="AP27">
        <v>569</v>
      </c>
      <c r="AQ27">
        <v>590</v>
      </c>
      <c r="AT27">
        <f>(($AO$25-$AN$24)/($AN$25-$AN$24))</f>
        <v>0.77272727272727271</v>
      </c>
      <c r="AU27">
        <f>(($AP$24-$AN$24)/($AN$25-$AN$24))</f>
        <v>0.40909090909090912</v>
      </c>
      <c r="AV27">
        <f>(($AQ$23-$AN$24)/($AN$25-$AN$24))</f>
        <v>0.36363636363636365</v>
      </c>
      <c r="AW27">
        <f>(($AN$24-$AO$24)/($AO$25-$AO$24))</f>
        <v>0.22727272727272727</v>
      </c>
      <c r="AX27">
        <f>(($AP$24-$AO$24)/($AO$25-$AO$24))</f>
        <v>0.63636363636363635</v>
      </c>
      <c r="AY27">
        <f>(($AQ$23-$AO$24)/($AO$25-$AO$24))</f>
        <v>0.59090909090909094</v>
      </c>
      <c r="AZ27">
        <f>(($AN$25-$AP$24)/($AP$25-$AP$24))</f>
        <v>0.54166666666666663</v>
      </c>
      <c r="BA27">
        <f>(($AO$25-$AP$24)/($AP$25-$AP$24))</f>
        <v>0.33333333333333331</v>
      </c>
      <c r="BB27">
        <f>(($AQ$24-$AP$24)/($AP$25-$AP$24))</f>
        <v>0.875</v>
      </c>
      <c r="BC27">
        <f>(($AN$25-$AQ$23)/($AQ$24-$AQ$23))</f>
        <v>0.63636363636363635</v>
      </c>
      <c r="BD27">
        <f>(($AO$25-$AQ$23)/($AQ$24-$AQ$23))</f>
        <v>0.40909090909090912</v>
      </c>
      <c r="BE27">
        <f>(($AP$24-$AQ$23)/($AQ$24-$AQ$23))</f>
        <v>4.5454545454545456E-2</v>
      </c>
      <c r="BG27">
        <v>4</v>
      </c>
      <c r="BH27">
        <v>143</v>
      </c>
      <c r="BI27">
        <f>($BH$31-$BH$28)/200</f>
        <v>7.0000000000000007E-2</v>
      </c>
      <c r="BQ27">
        <f>1-(($AO$25-$AN$24)/($AN$25-$AN$24))</f>
        <v>0.22727272727272729</v>
      </c>
      <c r="BR27">
        <f>(($AP$24-$AN$24)/($AN$25-$AN$24))</f>
        <v>0.40909090909090912</v>
      </c>
      <c r="BS27">
        <f>(($AQ$23-$AN$24)/($AN$25-$AN$24))</f>
        <v>0.36363636363636365</v>
      </c>
      <c r="BT27">
        <f>(($AN$24-$AO$24)/($AO$25-$AO$24))</f>
        <v>0.22727272727272727</v>
      </c>
      <c r="BU27">
        <f>1-(($AP$24-$AO$24)/($AO$25-$AO$24))</f>
        <v>0.36363636363636365</v>
      </c>
      <c r="BV27">
        <f>1-(($AQ$23-$AO$24)/($AO$25-$AO$24))</f>
        <v>0.40909090909090906</v>
      </c>
      <c r="BW27">
        <f>1-(($AN$25-$AP$24)/($AP$25-$AP$24))</f>
        <v>0.45833333333333337</v>
      </c>
      <c r="BX27">
        <f>(($AO$25-$AP$24)/($AP$25-$AP$24))</f>
        <v>0.33333333333333331</v>
      </c>
      <c r="BY27">
        <f>1-(($AQ$24-$AP$24)/($AP$25-$AP$24))</f>
        <v>0.125</v>
      </c>
      <c r="BZ27">
        <f>1-(($AN$25-$AQ$23)/($AQ$24-$AQ$23))</f>
        <v>0.36363636363636365</v>
      </c>
      <c r="CA27">
        <f>(($AO$25-$AQ$23)/($AQ$24-$AQ$23))</f>
        <v>0.40909090909090912</v>
      </c>
      <c r="CB27">
        <f>(($AP$24-$AQ$23)/($AQ$24-$AQ$23))</f>
        <v>4.5454545454545456E-2</v>
      </c>
    </row>
    <row r="28" spans="1:80" x14ac:dyDescent="0.25">
      <c r="A28">
        <v>27</v>
      </c>
      <c r="D28">
        <v>39.546317999999999</v>
      </c>
      <c r="E28" s="4">
        <v>2</v>
      </c>
      <c r="F28">
        <v>31.303223000000003</v>
      </c>
      <c r="G28" s="5">
        <v>3</v>
      </c>
      <c r="P28">
        <v>2</v>
      </c>
      <c r="Q28" t="str">
        <f t="shared" si="0"/>
        <v>23</v>
      </c>
      <c r="R28">
        <v>1</v>
      </c>
      <c r="X28" t="s">
        <v>287</v>
      </c>
      <c r="Y28" t="s">
        <v>261</v>
      </c>
      <c r="AN28">
        <v>582</v>
      </c>
      <c r="AO28">
        <v>577</v>
      </c>
      <c r="AP28">
        <v>592</v>
      </c>
      <c r="AQ28">
        <v>612</v>
      </c>
      <c r="AT28">
        <f>(($AO$26-$AN$25)/($AN$26-$AN$25))</f>
        <v>0.73913043478260865</v>
      </c>
      <c r="AU28">
        <f>(($AP$25-$AN$25)/($AN$26-$AN$25))</f>
        <v>0.47826086956521741</v>
      </c>
      <c r="AV28">
        <f>(($AQ$24-$AN$25)/($AN$26-$AN$25))</f>
        <v>0.34782608695652173</v>
      </c>
      <c r="AW28">
        <f>(($AN$25-$AO$25)/($AO$26-$AO$25))</f>
        <v>0.22727272727272727</v>
      </c>
      <c r="AX28">
        <f>(($AP$25-$AO$25)/($AO$26-$AO$25))</f>
        <v>0.72727272727272729</v>
      </c>
      <c r="AY28">
        <f>(($AQ$24-$AO$25)/($AO$26-$AO$25))</f>
        <v>0.59090909090909094</v>
      </c>
      <c r="AZ28">
        <f>(($AN$26-$AP$25)/($AP$26-$AP$25))</f>
        <v>0.54545454545454541</v>
      </c>
      <c r="BA28">
        <f>(($AO$26-$AP$25)/($AP$26-$AP$25))</f>
        <v>0.27272727272727271</v>
      </c>
      <c r="BB28">
        <f>(($AQ$25-$AP$25)/($AP$26-$AP$25))</f>
        <v>0.86363636363636365</v>
      </c>
      <c r="BC28">
        <f>(($AN$26-$AQ$24)/($AQ$25-$AQ$24))</f>
        <v>0.68181818181818177</v>
      </c>
      <c r="BD28">
        <f>(($AO$26-$AQ$24)/($AQ$25-$AQ$24))</f>
        <v>0.40909090909090912</v>
      </c>
      <c r="BE28">
        <f>(($AP$25-$AQ$24)/($AQ$25-$AQ$24))</f>
        <v>0.13636363636363635</v>
      </c>
      <c r="BG28">
        <v>1</v>
      </c>
      <c r="BH28">
        <v>151</v>
      </c>
      <c r="BI28">
        <f>($BH$32-$BH$29)/200</f>
        <v>0.08</v>
      </c>
      <c r="BQ28">
        <f>1-(($AO$26-$AN$25)/($AN$26-$AN$25))</f>
        <v>0.26086956521739135</v>
      </c>
      <c r="BR28">
        <f>(($AP$25-$AN$25)/($AN$26-$AN$25))</f>
        <v>0.47826086956521741</v>
      </c>
      <c r="BS28">
        <f>(($AQ$24-$AN$25)/($AN$26-$AN$25))</f>
        <v>0.34782608695652173</v>
      </c>
      <c r="BT28">
        <f>(($AN$25-$AO$25)/($AO$26-$AO$25))</f>
        <v>0.22727272727272727</v>
      </c>
      <c r="BU28">
        <f>1-(($AP$25-$AO$25)/($AO$26-$AO$25))</f>
        <v>0.27272727272727271</v>
      </c>
      <c r="BV28">
        <f>1-(($AQ$24-$AO$25)/($AO$26-$AO$25))</f>
        <v>0.40909090909090906</v>
      </c>
      <c r="BW28">
        <f>1-(($AN$26-$AP$25)/($AP$26-$AP$25))</f>
        <v>0.45454545454545459</v>
      </c>
      <c r="BX28">
        <f>(($AO$26-$AP$25)/($AP$26-$AP$25))</f>
        <v>0.27272727272727271</v>
      </c>
      <c r="BY28">
        <f>1-(($AQ$25-$AP$25)/($AP$26-$AP$25))</f>
        <v>0.13636363636363635</v>
      </c>
      <c r="BZ28">
        <f>1-(($AN$26-$AQ$24)/($AQ$25-$AQ$24))</f>
        <v>0.31818181818181823</v>
      </c>
      <c r="CA28">
        <f>(($AO$26-$AQ$24)/($AQ$25-$AQ$24))</f>
        <v>0.40909090909090912</v>
      </c>
      <c r="CB28">
        <f>(($AP$25-$AQ$24)/($AQ$25-$AQ$24))</f>
        <v>0.13636363636363635</v>
      </c>
    </row>
    <row r="29" spans="1:80" x14ac:dyDescent="0.25">
      <c r="A29">
        <v>28</v>
      </c>
      <c r="D29">
        <v>39.570999</v>
      </c>
      <c r="E29" s="4">
        <v>2</v>
      </c>
      <c r="F29">
        <v>31.423695000000002</v>
      </c>
      <c r="G29" s="5">
        <v>3</v>
      </c>
      <c r="P29">
        <v>2</v>
      </c>
      <c r="Q29" t="str">
        <f t="shared" si="0"/>
        <v>23</v>
      </c>
      <c r="R29">
        <v>2</v>
      </c>
      <c r="X29" t="s">
        <v>287</v>
      </c>
      <c r="Y29" t="s">
        <v>262</v>
      </c>
      <c r="AN29">
        <v>603</v>
      </c>
      <c r="AO29">
        <v>598</v>
      </c>
      <c r="AP29">
        <v>614</v>
      </c>
      <c r="AQ29">
        <v>634</v>
      </c>
      <c r="AT29">
        <f>(($AO$27-$AN$26)/($AN$27-$AN$26))</f>
        <v>0.76190476190476186</v>
      </c>
      <c r="AU29">
        <f>(($AP$26-$AN$26)/($AN$27-$AN$26))</f>
        <v>0.47619047619047616</v>
      </c>
      <c r="AV29">
        <f>(($AQ$25-$AN$26)/($AN$27-$AN$26))</f>
        <v>0.33333333333333331</v>
      </c>
      <c r="AW29">
        <f>(($AN$26-$AO$26)/($AO$27-$AO$26))</f>
        <v>0.27272727272727271</v>
      </c>
      <c r="AX29">
        <f>(($AP$26-$AO$26)/($AO$27-$AO$26))</f>
        <v>0.72727272727272729</v>
      </c>
      <c r="AY29">
        <f>(($AQ$25-$AO$26)/($AO$27-$AO$26))</f>
        <v>0.59090909090909094</v>
      </c>
      <c r="AZ29">
        <f>(($AN$27-$AP$26)/($AP$27-$AP$26))</f>
        <v>0.55000000000000004</v>
      </c>
      <c r="BA29">
        <f>(($AO$27-$AP$26)/($AP$27-$AP$26))</f>
        <v>0.3</v>
      </c>
      <c r="BB29">
        <f>(($AQ$26-$AP$27)/($AP$28-$AP$27))</f>
        <v>0</v>
      </c>
      <c r="BC29">
        <f>(($AN$27-$AQ$25)/($AQ$26-$AQ$25))</f>
        <v>0.60869565217391308</v>
      </c>
      <c r="BD29">
        <f>(($AO$27-$AQ$25)/($AQ$26-$AQ$25))</f>
        <v>0.39130434782608697</v>
      </c>
      <c r="BE29">
        <f>(($AP$26-$AQ$25)/($AQ$26-$AQ$25))</f>
        <v>0.13043478260869565</v>
      </c>
      <c r="BG29">
        <v>2</v>
      </c>
      <c r="BH29">
        <v>155</v>
      </c>
      <c r="BI29">
        <f>($BH$33-$BH$30)/200</f>
        <v>7.4999999999999997E-2</v>
      </c>
      <c r="BQ29">
        <f>1-(($AO$27-$AN$26)/($AN$27-$AN$26))</f>
        <v>0.23809523809523814</v>
      </c>
      <c r="BR29">
        <f>(($AP$26-$AN$26)/($AN$27-$AN$26))</f>
        <v>0.47619047619047616</v>
      </c>
      <c r="BS29">
        <f>(($AQ$25-$AN$26)/($AN$27-$AN$26))</f>
        <v>0.33333333333333331</v>
      </c>
      <c r="BT29">
        <f>(($AN$26-$AO$26)/($AO$27-$AO$26))</f>
        <v>0.27272727272727271</v>
      </c>
      <c r="BU29">
        <f>1-(($AP$26-$AO$26)/($AO$27-$AO$26))</f>
        <v>0.27272727272727271</v>
      </c>
      <c r="BV29">
        <f>1-(($AQ$25-$AO$26)/($AO$27-$AO$26))</f>
        <v>0.40909090909090906</v>
      </c>
      <c r="BW29">
        <f>1-(($AN$27-$AP$26)/($AP$27-$AP$26))</f>
        <v>0.44999999999999996</v>
      </c>
      <c r="BX29">
        <f>(($AO$27-$AP$26)/($AP$27-$AP$26))</f>
        <v>0.3</v>
      </c>
      <c r="BY29">
        <f>(($AQ$26-$AP$27)/($AP$28-$AP$27))</f>
        <v>0</v>
      </c>
      <c r="BZ29">
        <f>1-(($AN$27-$AQ$25)/($AQ$26-$AQ$25))</f>
        <v>0.39130434782608692</v>
      </c>
      <c r="CA29">
        <f>(($AO$27-$AQ$25)/($AQ$26-$AQ$25))</f>
        <v>0.39130434782608697</v>
      </c>
      <c r="CB29">
        <f>(($AP$26-$AQ$25)/($AQ$26-$AQ$25))</f>
        <v>0.13043478260869565</v>
      </c>
    </row>
    <row r="30" spans="1:80" x14ac:dyDescent="0.25">
      <c r="A30">
        <v>29</v>
      </c>
      <c r="F30">
        <v>31.324657999999999</v>
      </c>
      <c r="G30" s="5">
        <v>3</v>
      </c>
      <c r="H30">
        <v>38.380161000000001</v>
      </c>
      <c r="I30" s="3">
        <v>4</v>
      </c>
      <c r="P30">
        <v>2</v>
      </c>
      <c r="Q30" t="str">
        <f t="shared" si="0"/>
        <v>34</v>
      </c>
      <c r="R30">
        <v>3</v>
      </c>
      <c r="X30" t="s">
        <v>287</v>
      </c>
      <c r="Y30" t="s">
        <v>263</v>
      </c>
      <c r="AN30">
        <v>624</v>
      </c>
      <c r="AO30">
        <v>618</v>
      </c>
      <c r="AP30">
        <v>638</v>
      </c>
      <c r="AQ30">
        <v>661</v>
      </c>
      <c r="AT30">
        <f>(($AO$28-$AN$27)/($AN$28-$AN$27))</f>
        <v>0.77272727272727271</v>
      </c>
      <c r="AU30">
        <f>(($AP$27-$AN$27)/($AN$28-$AN$27))</f>
        <v>0.40909090909090912</v>
      </c>
      <c r="AV30">
        <f>(($AQ$26-$AN$27)/($AN$28-$AN$27))</f>
        <v>0.40909090909090912</v>
      </c>
      <c r="AW30">
        <f>(($AN$27-$AO$27)/($AO$28-$AO$27))</f>
        <v>0.22727272727272727</v>
      </c>
      <c r="AX30">
        <f>(($AP$27-$AO$27)/($AO$28-$AO$27))</f>
        <v>0.63636363636363635</v>
      </c>
      <c r="AY30">
        <f>(($AQ$26-$AO$27)/($AO$28-$AO$27))</f>
        <v>0.63636363636363635</v>
      </c>
      <c r="AZ30">
        <f>(($AN$28-$AP$27)/($AP$28-$AP$27))</f>
        <v>0.56521739130434778</v>
      </c>
      <c r="BA30">
        <f>(($AO$28-$AP$27)/($AP$28-$AP$27))</f>
        <v>0.34782608695652173</v>
      </c>
      <c r="BB30">
        <f>(($AQ$27-$AP$27)/($AP$28-$AP$27))</f>
        <v>0.91304347826086951</v>
      </c>
      <c r="BC30">
        <f>(($AN$28-$AQ$26)/($AQ$27-$AQ$26))</f>
        <v>0.61904761904761907</v>
      </c>
      <c r="BD30">
        <f>(($AO$28-$AQ$26)/($AQ$27-$AQ$26))</f>
        <v>0.38095238095238093</v>
      </c>
      <c r="BE30">
        <f>(($AP$27-$AQ$26)/($AQ$27-$AQ$26))</f>
        <v>0</v>
      </c>
      <c r="BG30">
        <v>3</v>
      </c>
      <c r="BH30">
        <v>163</v>
      </c>
      <c r="BI30">
        <f>($BH$34-$BH$31)/200</f>
        <v>0.105</v>
      </c>
      <c r="BQ30">
        <f>1-(($AO$28-$AN$27)/($AN$28-$AN$27))</f>
        <v>0.22727272727272729</v>
      </c>
      <c r="BR30">
        <f>(($AP$27-$AN$27)/($AN$28-$AN$27))</f>
        <v>0.40909090909090912</v>
      </c>
      <c r="BS30">
        <f>(($AQ$26-$AN$27)/($AN$28-$AN$27))</f>
        <v>0.40909090909090912</v>
      </c>
      <c r="BT30">
        <f>(($AN$27-$AO$27)/($AO$28-$AO$27))</f>
        <v>0.22727272727272727</v>
      </c>
      <c r="BU30">
        <f>1-(($AP$27-$AO$27)/($AO$28-$AO$27))</f>
        <v>0.36363636363636365</v>
      </c>
      <c r="BV30">
        <f>1-(($AQ$26-$AO$27)/($AO$28-$AO$27))</f>
        <v>0.36363636363636365</v>
      </c>
      <c r="BW30">
        <f>1-(($AN$28-$AP$27)/($AP$28-$AP$27))</f>
        <v>0.43478260869565222</v>
      </c>
      <c r="BX30">
        <f>(($AO$28-$AP$27)/($AP$28-$AP$27))</f>
        <v>0.34782608695652173</v>
      </c>
      <c r="BY30">
        <f>1-(($AQ$27-$AP$27)/($AP$28-$AP$27))</f>
        <v>8.6956521739130488E-2</v>
      </c>
      <c r="BZ30">
        <f>1-(($AN$28-$AQ$26)/($AQ$27-$AQ$26))</f>
        <v>0.38095238095238093</v>
      </c>
      <c r="CA30">
        <f>(($AO$28-$AQ$26)/($AQ$27-$AQ$26))</f>
        <v>0.38095238095238093</v>
      </c>
      <c r="CB30">
        <f>(($AP$27-$AQ$26)/($AQ$27-$AQ$26))</f>
        <v>0</v>
      </c>
    </row>
    <row r="31" spans="1:80" x14ac:dyDescent="0.25">
      <c r="A31">
        <v>30</v>
      </c>
      <c r="F31">
        <v>31.328113999999999</v>
      </c>
      <c r="G31" s="5">
        <v>3</v>
      </c>
      <c r="H31">
        <v>38.386119999999998</v>
      </c>
      <c r="I31" s="3">
        <v>4</v>
      </c>
      <c r="P31">
        <v>2</v>
      </c>
      <c r="Q31" t="str">
        <f t="shared" si="0"/>
        <v>34</v>
      </c>
      <c r="R31">
        <v>4</v>
      </c>
      <c r="X31" t="s">
        <v>287</v>
      </c>
      <c r="Y31" t="s">
        <v>264</v>
      </c>
      <c r="AB31" t="s">
        <v>287</v>
      </c>
      <c r="AC31" t="str">
        <f>CONCATENATE($R31,$R32,$R33,$R34)</f>
        <v>4123</v>
      </c>
      <c r="AN31">
        <v>647</v>
      </c>
      <c r="AO31">
        <v>638</v>
      </c>
      <c r="AP31">
        <v>666</v>
      </c>
      <c r="AQ31">
        <v>684</v>
      </c>
      <c r="AT31">
        <f>(($AO$29-$AN$28)/($AN$29-$AN$28))</f>
        <v>0.76190476190476186</v>
      </c>
      <c r="AU31">
        <f>(($AP$28-$AN$28)/($AN$29-$AN$28))</f>
        <v>0.47619047619047616</v>
      </c>
      <c r="AV31">
        <f>(($AQ$27-$AN$28)/($AN$29-$AN$28))</f>
        <v>0.38095238095238093</v>
      </c>
      <c r="AW31">
        <f>(($AN$28-$AO$28)/($AO$29-$AO$28))</f>
        <v>0.23809523809523808</v>
      </c>
      <c r="AX31">
        <f>(($AP$28-$AO$28)/($AO$29-$AO$28))</f>
        <v>0.7142857142857143</v>
      </c>
      <c r="AY31">
        <f>(($AQ$27-$AO$28)/($AO$29-$AO$28))</f>
        <v>0.61904761904761907</v>
      </c>
      <c r="AZ31">
        <f>(($AN$29-$AP$28)/($AP$29-$AP$28))</f>
        <v>0.5</v>
      </c>
      <c r="BA31">
        <f>(($AO$29-$AP$28)/($AP$29-$AP$28))</f>
        <v>0.27272727272727271</v>
      </c>
      <c r="BB31">
        <f>(($AQ$28-$AP$28)/($AP$29-$AP$28))</f>
        <v>0.90909090909090906</v>
      </c>
      <c r="BC31">
        <f>(($AN$29-$AQ$27)/($AQ$28-$AQ$27))</f>
        <v>0.59090909090909094</v>
      </c>
      <c r="BD31">
        <f>(($AO$29-$AQ$27)/($AQ$28-$AQ$27))</f>
        <v>0.36363636363636365</v>
      </c>
      <c r="BE31">
        <f>(($AP$28-$AQ$27)/($AQ$28-$AQ$27))</f>
        <v>9.0909090909090912E-2</v>
      </c>
      <c r="BG31">
        <v>4</v>
      </c>
      <c r="BH31">
        <v>165</v>
      </c>
      <c r="BI31">
        <f>($BH$35-$BH$32)/200</f>
        <v>0.09</v>
      </c>
      <c r="BQ31">
        <f>1-(($AO$29-$AN$28)/($AN$29-$AN$28))</f>
        <v>0.23809523809523814</v>
      </c>
      <c r="BR31">
        <f>(($AP$28-$AN$28)/($AN$29-$AN$28))</f>
        <v>0.47619047619047616</v>
      </c>
      <c r="BS31">
        <f>(($AQ$27-$AN$28)/($AN$29-$AN$28))</f>
        <v>0.38095238095238093</v>
      </c>
      <c r="BT31">
        <f>(($AN$28-$AO$28)/($AO$29-$AO$28))</f>
        <v>0.23809523809523808</v>
      </c>
      <c r="BU31">
        <f>1-(($AP$28-$AO$28)/($AO$29-$AO$28))</f>
        <v>0.2857142857142857</v>
      </c>
      <c r="BV31">
        <f>1-(($AQ$27-$AO$28)/($AO$29-$AO$28))</f>
        <v>0.38095238095238093</v>
      </c>
      <c r="BW31">
        <f>(($AN$29-$AP$28)/($AP$29-$AP$28))</f>
        <v>0.5</v>
      </c>
      <c r="BX31">
        <f>(($AO$29-$AP$28)/($AP$29-$AP$28))</f>
        <v>0.27272727272727271</v>
      </c>
      <c r="BY31">
        <f>1-(($AQ$28-$AP$28)/($AP$29-$AP$28))</f>
        <v>9.0909090909090939E-2</v>
      </c>
      <c r="BZ31">
        <f>1-(($AN$29-$AQ$27)/($AQ$28-$AQ$27))</f>
        <v>0.40909090909090906</v>
      </c>
      <c r="CA31">
        <f>(($AO$29-$AQ$27)/($AQ$28-$AQ$27))</f>
        <v>0.36363636363636365</v>
      </c>
      <c r="CB31">
        <f>(($AP$28-$AQ$27)/($AQ$28-$AQ$27))</f>
        <v>9.0909090909090912E-2</v>
      </c>
    </row>
    <row r="32" spans="1:80" x14ac:dyDescent="0.25">
      <c r="A32">
        <v>31</v>
      </c>
      <c r="F32">
        <v>31.328113999999999</v>
      </c>
      <c r="G32" s="5">
        <v>3</v>
      </c>
      <c r="H32">
        <v>38.389527000000001</v>
      </c>
      <c r="I32" s="3">
        <v>4</v>
      </c>
      <c r="P32">
        <v>2</v>
      </c>
      <c r="Q32" t="str">
        <f t="shared" si="0"/>
        <v>34</v>
      </c>
      <c r="R32">
        <v>1</v>
      </c>
      <c r="X32" t="s">
        <v>287</v>
      </c>
      <c r="Y32" t="s">
        <v>261</v>
      </c>
      <c r="AN32">
        <v>656</v>
      </c>
      <c r="AO32">
        <v>671</v>
      </c>
      <c r="AP32">
        <v>687</v>
      </c>
      <c r="AQ32">
        <v>706</v>
      </c>
      <c r="AT32">
        <f>(($AO$30-$AN$29)/($AN$30-$AN$29))</f>
        <v>0.7142857142857143</v>
      </c>
      <c r="AU32">
        <f>(($AP$29-$AN$29)/($AN$30-$AN$29))</f>
        <v>0.52380952380952384</v>
      </c>
      <c r="AV32">
        <f>(($AQ$28-$AN$29)/($AN$30-$AN$29))</f>
        <v>0.42857142857142855</v>
      </c>
      <c r="AW32">
        <f>(($AN$29-$AO$29)/($AO$30-$AO$29))</f>
        <v>0.25</v>
      </c>
      <c r="AX32">
        <f>(($AP$29-$AO$29)/($AO$30-$AO$29))</f>
        <v>0.8</v>
      </c>
      <c r="AY32">
        <f>(($AQ$28-$AO$29)/($AO$30-$AO$29))</f>
        <v>0.7</v>
      </c>
      <c r="AZ32">
        <f>(($AN$30-$AP$29)/($AP$30-$AP$29))</f>
        <v>0.41666666666666669</v>
      </c>
      <c r="BA32">
        <f>(($AO$30-$AP$29)/($AP$30-$AP$29))</f>
        <v>0.16666666666666666</v>
      </c>
      <c r="BB32">
        <f>(($AQ$29-$AP$29)/($AP$30-$AP$29))</f>
        <v>0.83333333333333337</v>
      </c>
      <c r="BC32">
        <f>(($AN$30-$AQ$28)/($AQ$29-$AQ$28))</f>
        <v>0.54545454545454541</v>
      </c>
      <c r="BD32">
        <f>(($AO$30-$AQ$28)/($AQ$29-$AQ$28))</f>
        <v>0.27272727272727271</v>
      </c>
      <c r="BE32">
        <f>(($AP$29-$AQ$28)/($AQ$29-$AQ$28))</f>
        <v>9.0909090909090912E-2</v>
      </c>
      <c r="BG32">
        <v>1</v>
      </c>
      <c r="BH32">
        <v>171</v>
      </c>
      <c r="BI32">
        <f>($BH$36-$BH$33)/200</f>
        <v>7.4999999999999997E-2</v>
      </c>
      <c r="BQ32">
        <f>1-(($AO$30-$AN$29)/($AN$30-$AN$29))</f>
        <v>0.2857142857142857</v>
      </c>
      <c r="BR32">
        <f>1-(($AP$29-$AN$29)/($AN$30-$AN$29))</f>
        <v>0.47619047619047616</v>
      </c>
      <c r="BS32">
        <f>(($AQ$28-$AN$29)/($AN$30-$AN$29))</f>
        <v>0.42857142857142855</v>
      </c>
      <c r="BT32">
        <f>(($AN$29-$AO$29)/($AO$30-$AO$29))</f>
        <v>0.25</v>
      </c>
      <c r="BU32">
        <f>1-(($AP$29-$AO$29)/($AO$30-$AO$29))</f>
        <v>0.19999999999999996</v>
      </c>
      <c r="BV32">
        <f>1-(($AQ$28-$AO$29)/($AO$30-$AO$29))</f>
        <v>0.30000000000000004</v>
      </c>
      <c r="BW32">
        <f>(($AN$30-$AP$29)/($AP$30-$AP$29))</f>
        <v>0.41666666666666669</v>
      </c>
      <c r="BX32">
        <f>(($AO$30-$AP$29)/($AP$30-$AP$29))</f>
        <v>0.16666666666666666</v>
      </c>
      <c r="BY32">
        <f>1-(($AQ$29-$AP$29)/($AP$30-$AP$29))</f>
        <v>0.16666666666666663</v>
      </c>
      <c r="BZ32">
        <f>1-(($AN$30-$AQ$28)/($AQ$29-$AQ$28))</f>
        <v>0.45454545454545459</v>
      </c>
      <c r="CA32">
        <f>(($AO$30-$AQ$28)/($AQ$29-$AQ$28))</f>
        <v>0.27272727272727271</v>
      </c>
      <c r="CB32">
        <f>(($AP$29-$AQ$28)/($AQ$29-$AQ$28))</f>
        <v>9.0909090909090912E-2</v>
      </c>
    </row>
    <row r="33" spans="1:80" x14ac:dyDescent="0.25">
      <c r="A33">
        <v>32</v>
      </c>
      <c r="B33">
        <v>52.578189999999999</v>
      </c>
      <c r="C33" s="2">
        <v>1</v>
      </c>
      <c r="F33">
        <v>31.328113999999999</v>
      </c>
      <c r="G33" s="5">
        <v>3</v>
      </c>
      <c r="H33">
        <v>38.366547000000004</v>
      </c>
      <c r="I33" s="3">
        <v>4</v>
      </c>
      <c r="P33">
        <v>3</v>
      </c>
      <c r="Q33" t="str">
        <f t="shared" si="0"/>
        <v>134</v>
      </c>
      <c r="R33">
        <v>2</v>
      </c>
      <c r="X33" t="s">
        <v>287</v>
      </c>
      <c r="Y33" t="s">
        <v>262</v>
      </c>
      <c r="AN33">
        <v>678</v>
      </c>
      <c r="AO33">
        <v>693</v>
      </c>
      <c r="AP33">
        <v>708</v>
      </c>
      <c r="AQ33">
        <v>727</v>
      </c>
      <c r="AT33">
        <f>(($AO$31-$AN$30)/($AN$31-$AN$30))</f>
        <v>0.60869565217391308</v>
      </c>
      <c r="AU33">
        <f>(($AP$30-$AN$30)/($AN$31-$AN$30))</f>
        <v>0.60869565217391308</v>
      </c>
      <c r="AV33">
        <f>(($AQ$29-$AN$30)/($AN$31-$AN$30))</f>
        <v>0.43478260869565216</v>
      </c>
      <c r="AW33">
        <f>(($AN$30-$AO$30)/($AO$31-$AO$30))</f>
        <v>0.3</v>
      </c>
      <c r="AY33">
        <f>(($AQ$29-$AO$30)/($AO$31-$AO$30))</f>
        <v>0.8</v>
      </c>
      <c r="BG33">
        <v>2</v>
      </c>
      <c r="BH33">
        <v>178</v>
      </c>
      <c r="BI33">
        <f>($BH$37-$BH$34)/200</f>
        <v>0.08</v>
      </c>
      <c r="BQ33">
        <f>1-(($AO$31-$AN$30)/($AN$31-$AN$30))</f>
        <v>0.39130434782608692</v>
      </c>
      <c r="BR33">
        <f>1-(($AP$30-$AN$30)/($AN$31-$AN$30))</f>
        <v>0.39130434782608692</v>
      </c>
      <c r="BS33">
        <f>(($AQ$29-$AN$30)/($AN$31-$AN$30))</f>
        <v>0.43478260869565216</v>
      </c>
      <c r="BT33">
        <f>(($AN$30-$AO$30)/($AO$31-$AO$30))</f>
        <v>0.3</v>
      </c>
      <c r="BV33">
        <f>1-(($AQ$29-$AO$30)/($AO$31-$AO$30))</f>
        <v>0.19999999999999996</v>
      </c>
    </row>
    <row r="34" spans="1:80" x14ac:dyDescent="0.25">
      <c r="A34">
        <v>33</v>
      </c>
      <c r="B34">
        <v>52.560959000000004</v>
      </c>
      <c r="C34" s="2">
        <v>1</v>
      </c>
      <c r="F34">
        <v>31.300882999999999</v>
      </c>
      <c r="G34" s="5">
        <v>3</v>
      </c>
      <c r="H34">
        <v>38.375111000000004</v>
      </c>
      <c r="I34" s="3">
        <v>4</v>
      </c>
      <c r="P34">
        <v>3</v>
      </c>
      <c r="Q34" t="str">
        <f t="shared" si="0"/>
        <v>134</v>
      </c>
      <c r="R34">
        <v>3</v>
      </c>
      <c r="X34" t="s">
        <v>287</v>
      </c>
      <c r="Y34" t="s">
        <v>263</v>
      </c>
      <c r="AN34">
        <v>701</v>
      </c>
      <c r="AO34">
        <v>714</v>
      </c>
      <c r="AP34">
        <v>728</v>
      </c>
      <c r="AQ34">
        <v>747</v>
      </c>
      <c r="BG34">
        <v>3</v>
      </c>
      <c r="BH34">
        <v>186</v>
      </c>
      <c r="BI34">
        <f>($BH$38-$BH$35)/200</f>
        <v>0.1</v>
      </c>
    </row>
    <row r="35" spans="1:80" x14ac:dyDescent="0.25">
      <c r="A35">
        <v>34</v>
      </c>
      <c r="B35">
        <v>52.557709000000003</v>
      </c>
      <c r="C35" s="2">
        <v>1</v>
      </c>
      <c r="H35">
        <v>38.404999000000004</v>
      </c>
      <c r="I35" s="3">
        <v>4</v>
      </c>
      <c r="P35">
        <v>2</v>
      </c>
      <c r="Q35" t="str">
        <f t="shared" si="0"/>
        <v>14</v>
      </c>
      <c r="R35">
        <v>4</v>
      </c>
      <c r="X35" t="s">
        <v>287</v>
      </c>
      <c r="Y35" t="s">
        <v>264</v>
      </c>
      <c r="AB35" t="s">
        <v>287</v>
      </c>
      <c r="AC35" t="str">
        <f>CONCATENATE($R35,$R36,$R37,$R38)</f>
        <v>4123</v>
      </c>
      <c r="AN35">
        <v>720</v>
      </c>
      <c r="AO35">
        <v>736</v>
      </c>
      <c r="AP35">
        <v>747</v>
      </c>
      <c r="AQ35">
        <v>769</v>
      </c>
      <c r="BG35">
        <v>4</v>
      </c>
      <c r="BH35">
        <v>189</v>
      </c>
      <c r="BI35">
        <f>($BH$39-$BH$36)/200</f>
        <v>0.105</v>
      </c>
    </row>
    <row r="36" spans="1:80" x14ac:dyDescent="0.25">
      <c r="A36">
        <v>35</v>
      </c>
      <c r="B36">
        <v>52.546330000000005</v>
      </c>
      <c r="C36" s="2">
        <v>1</v>
      </c>
      <c r="H36">
        <v>38.417023</v>
      </c>
      <c r="I36" s="3">
        <v>4</v>
      </c>
      <c r="P36">
        <v>2</v>
      </c>
      <c r="Q36" t="str">
        <f t="shared" si="0"/>
        <v>14</v>
      </c>
      <c r="R36">
        <v>1</v>
      </c>
      <c r="X36" t="s">
        <v>287</v>
      </c>
      <c r="Y36" t="s">
        <v>261</v>
      </c>
      <c r="AN36">
        <v>739</v>
      </c>
      <c r="AO36">
        <v>760</v>
      </c>
      <c r="AP36">
        <v>767</v>
      </c>
      <c r="AQ36">
        <v>787</v>
      </c>
      <c r="AT36">
        <f>(($AO$32-$AN$32)/($AN$33-$AN$32))</f>
        <v>0.68181818181818177</v>
      </c>
      <c r="AU36">
        <f>(($AP$31-$AN$32)/($AN$33-$AN$32))</f>
        <v>0.45454545454545453</v>
      </c>
      <c r="AV36">
        <f>(($AQ$30-$AN$32)/($AN$33-$AN$32))</f>
        <v>0.22727272727272727</v>
      </c>
      <c r="AW36">
        <f>(($AN$33-$AO$32)/($AO$33-$AO$32))</f>
        <v>0.31818181818181818</v>
      </c>
      <c r="AX36">
        <f>(($AP$32-$AO$32)/($AO$33-$AO$32))</f>
        <v>0.72727272727272729</v>
      </c>
      <c r="AY36">
        <f>(($AQ$31-$AO$32)/($AO$33-$AO$32))</f>
        <v>0.59090909090909094</v>
      </c>
      <c r="AZ36">
        <f>(($AN$33-$AP$31)/($AP$32-$AP$31))</f>
        <v>0.5714285714285714</v>
      </c>
      <c r="BA36">
        <f>(($AO$32-$AP$31)/($AP$32-$AP$31))</f>
        <v>0.23809523809523808</v>
      </c>
      <c r="BB36">
        <f>(($AQ$31-$AP$31)/($AP$32-$AP$31))</f>
        <v>0.8571428571428571</v>
      </c>
      <c r="BC36">
        <f>(($AN$33-$AQ$30)/($AQ$31-$AQ$30))</f>
        <v>0.73913043478260865</v>
      </c>
      <c r="BD36">
        <f>(($AO$32-$AQ$30)/($AQ$31-$AQ$30))</f>
        <v>0.43478260869565216</v>
      </c>
      <c r="BE36">
        <f>(($AP$31-$AQ$30)/($AQ$31-$AQ$30))</f>
        <v>0.21739130434782608</v>
      </c>
      <c r="BG36">
        <v>1</v>
      </c>
      <c r="BH36">
        <v>193</v>
      </c>
      <c r="BI36">
        <f>($BH$40-$BH$37)/200</f>
        <v>7.4999999999999997E-2</v>
      </c>
      <c r="BQ36">
        <f>1-(($AO$32-$AN$32)/($AN$33-$AN$32))</f>
        <v>0.31818181818181823</v>
      </c>
      <c r="BR36">
        <f>(($AP$31-$AN$32)/($AN$33-$AN$32))</f>
        <v>0.45454545454545453</v>
      </c>
      <c r="BS36">
        <f>(($AQ$30-$AN$32)/($AN$33-$AN$32))</f>
        <v>0.22727272727272727</v>
      </c>
      <c r="BT36">
        <f>(($AN$33-$AO$32)/($AO$33-$AO$32))</f>
        <v>0.31818181818181818</v>
      </c>
      <c r="BU36">
        <f>1-(($AP$32-$AO$32)/($AO$33-$AO$32))</f>
        <v>0.27272727272727271</v>
      </c>
      <c r="BV36">
        <f>1-(($AQ$31-$AO$32)/($AO$33-$AO$32))</f>
        <v>0.40909090909090906</v>
      </c>
      <c r="BW36">
        <f>1-(($AN$33-$AP$31)/($AP$32-$AP$31))</f>
        <v>0.4285714285714286</v>
      </c>
      <c r="BX36">
        <f>(($AO$32-$AP$31)/($AP$32-$AP$31))</f>
        <v>0.23809523809523808</v>
      </c>
      <c r="BY36">
        <f>1-(($AQ$31-$AP$31)/($AP$32-$AP$31))</f>
        <v>0.1428571428571429</v>
      </c>
      <c r="BZ36">
        <f>1-(($AN$33-$AQ$30)/($AQ$31-$AQ$30))</f>
        <v>0.26086956521739135</v>
      </c>
      <c r="CA36">
        <f>(($AO$32-$AQ$30)/($AQ$31-$AQ$30))</f>
        <v>0.43478260869565216</v>
      </c>
      <c r="CB36">
        <f>(($AP$31-$AQ$30)/($AQ$31-$AQ$30))</f>
        <v>0.21739130434782608</v>
      </c>
    </row>
    <row r="37" spans="1:80" x14ac:dyDescent="0.25">
      <c r="A37">
        <v>36</v>
      </c>
      <c r="B37">
        <v>52.549149</v>
      </c>
      <c r="C37" s="2">
        <v>1</v>
      </c>
      <c r="H37">
        <v>38.376277999999999</v>
      </c>
      <c r="I37" s="3">
        <v>4</v>
      </c>
      <c r="P37">
        <v>2</v>
      </c>
      <c r="Q37" t="str">
        <f t="shared" si="0"/>
        <v>14</v>
      </c>
      <c r="R37">
        <v>2</v>
      </c>
      <c r="X37" t="s">
        <v>287</v>
      </c>
      <c r="Y37" t="s">
        <v>262</v>
      </c>
      <c r="AN37">
        <v>757</v>
      </c>
      <c r="AO37">
        <v>778</v>
      </c>
      <c r="AP37">
        <v>787</v>
      </c>
      <c r="AQ37">
        <v>809</v>
      </c>
      <c r="AT37">
        <f>(($AO$33-$AN$33)/($AN$34-$AN$33))</f>
        <v>0.65217391304347827</v>
      </c>
      <c r="AU37">
        <f>(($AP$32-$AN$33)/($AN$34-$AN$33))</f>
        <v>0.39130434782608697</v>
      </c>
      <c r="AV37">
        <f>(($AQ$31-$AN$33)/($AN$34-$AN$33))</f>
        <v>0.2608695652173913</v>
      </c>
      <c r="AW37">
        <f>(($AN$34-$AO$33)/($AO$34-$AO$33))</f>
        <v>0.38095238095238093</v>
      </c>
      <c r="AX37">
        <f>(($AP$33-$AO$33)/($AO$34-$AO$33))</f>
        <v>0.7142857142857143</v>
      </c>
      <c r="AY37">
        <f>(($AQ$32-$AO$33)/($AO$34-$AO$33))</f>
        <v>0.61904761904761907</v>
      </c>
      <c r="AZ37">
        <f>(($AN$34-$AP$32)/($AP$33-$AP$32))</f>
        <v>0.66666666666666663</v>
      </c>
      <c r="BA37">
        <f>(($AO$33-$AP$32)/($AP$33-$AP$32))</f>
        <v>0.2857142857142857</v>
      </c>
      <c r="BB37">
        <f>(($AQ$32-$AP$32)/($AP$33-$AP$32))</f>
        <v>0.90476190476190477</v>
      </c>
      <c r="BC37">
        <f>(($AN$34-$AQ$31)/($AQ$32-$AQ$31))</f>
        <v>0.77272727272727271</v>
      </c>
      <c r="BD37">
        <f>(($AO$33-$AQ$31)/($AQ$32-$AQ$31))</f>
        <v>0.40909090909090912</v>
      </c>
      <c r="BE37">
        <f>(($AP$32-$AQ$31)/($AQ$32-$AQ$31))</f>
        <v>0.13636363636363635</v>
      </c>
      <c r="BG37">
        <v>2</v>
      </c>
      <c r="BH37">
        <v>202</v>
      </c>
      <c r="BI37">
        <f>($BH$41-$BH$38)/200</f>
        <v>0.09</v>
      </c>
      <c r="BQ37">
        <f>1-(($AO$33-$AN$33)/($AN$34-$AN$33))</f>
        <v>0.34782608695652173</v>
      </c>
      <c r="BR37">
        <f>(($AP$32-$AN$33)/($AN$34-$AN$33))</f>
        <v>0.39130434782608697</v>
      </c>
      <c r="BS37">
        <f>(($AQ$31-$AN$33)/($AN$34-$AN$33))</f>
        <v>0.2608695652173913</v>
      </c>
      <c r="BT37">
        <f>(($AN$34-$AO$33)/($AO$34-$AO$33))</f>
        <v>0.38095238095238093</v>
      </c>
      <c r="BU37">
        <f>1-(($AP$33-$AO$33)/($AO$34-$AO$33))</f>
        <v>0.2857142857142857</v>
      </c>
      <c r="BV37">
        <f>1-(($AQ$32-$AO$33)/($AO$34-$AO$33))</f>
        <v>0.38095238095238093</v>
      </c>
      <c r="BW37">
        <f>1-(($AN$34-$AP$32)/($AP$33-$AP$32))</f>
        <v>0.33333333333333337</v>
      </c>
      <c r="BX37">
        <f>(($AO$33-$AP$32)/($AP$33-$AP$32))</f>
        <v>0.2857142857142857</v>
      </c>
      <c r="BY37">
        <f>1-(($AQ$32-$AP$32)/($AP$33-$AP$32))</f>
        <v>9.5238095238095233E-2</v>
      </c>
      <c r="BZ37">
        <f>1-(($AN$34-$AQ$31)/($AQ$32-$AQ$31))</f>
        <v>0.22727272727272729</v>
      </c>
      <c r="CA37">
        <f>(($AO$33-$AQ$31)/($AQ$32-$AQ$31))</f>
        <v>0.40909090909090912</v>
      </c>
      <c r="CB37">
        <f>(($AP$32-$AQ$31)/($AQ$32-$AQ$31))</f>
        <v>0.13636363636363635</v>
      </c>
    </row>
    <row r="38" spans="1:80" x14ac:dyDescent="0.25">
      <c r="A38">
        <v>37</v>
      </c>
      <c r="B38">
        <v>52.604889</v>
      </c>
      <c r="C38" s="2">
        <v>1</v>
      </c>
      <c r="H38">
        <v>38.301762000000004</v>
      </c>
      <c r="I38" s="3">
        <v>4</v>
      </c>
      <c r="P38">
        <v>2</v>
      </c>
      <c r="Q38" t="str">
        <f t="shared" si="0"/>
        <v>14</v>
      </c>
      <c r="R38">
        <v>3</v>
      </c>
      <c r="X38" t="s">
        <v>287</v>
      </c>
      <c r="Y38" t="s">
        <v>263</v>
      </c>
      <c r="AN38">
        <v>775</v>
      </c>
      <c r="AO38">
        <v>799</v>
      </c>
      <c r="AP38">
        <v>807</v>
      </c>
      <c r="AQ38">
        <v>831</v>
      </c>
      <c r="AT38">
        <f>(($AO$34-$AN$34)/($AN$35-$AN$34))</f>
        <v>0.68421052631578949</v>
      </c>
      <c r="AU38">
        <f>(($AP$33-$AN$34)/($AN$35-$AN$34))</f>
        <v>0.36842105263157893</v>
      </c>
      <c r="AV38">
        <f>(($AQ$32-$AN$34)/($AN$35-$AN$34))</f>
        <v>0.26315789473684209</v>
      </c>
      <c r="AW38">
        <f>(($AN$35-$AO$34)/($AO$35-$AO$34))</f>
        <v>0.27272727272727271</v>
      </c>
      <c r="AX38">
        <f>(($AP$34-$AO$34)/($AO$35-$AO$34))</f>
        <v>0.63636363636363635</v>
      </c>
      <c r="AY38">
        <f>(($AQ$33-$AO$34)/($AO$35-$AO$34))</f>
        <v>0.59090909090909094</v>
      </c>
      <c r="AZ38">
        <f>(($AN$35-$AP$33)/($AP$34-$AP$33))</f>
        <v>0.6</v>
      </c>
      <c r="BA38">
        <f>(($AO$34-$AP$33)/($AP$34-$AP$33))</f>
        <v>0.3</v>
      </c>
      <c r="BB38">
        <f>(($AQ$33-$AP$33)/($AP$34-$AP$33))</f>
        <v>0.95</v>
      </c>
      <c r="BC38">
        <f>(($AN$35-$AQ$32)/($AQ$33-$AQ$32))</f>
        <v>0.66666666666666663</v>
      </c>
      <c r="BD38">
        <f>(($AO$34-$AQ$32)/($AQ$33-$AQ$32))</f>
        <v>0.38095238095238093</v>
      </c>
      <c r="BE38">
        <f>(($AP$33-$AQ$32)/($AQ$33-$AQ$32))</f>
        <v>9.5238095238095233E-2</v>
      </c>
      <c r="BG38">
        <v>3</v>
      </c>
      <c r="BH38">
        <v>209</v>
      </c>
      <c r="BI38">
        <f>($BH$42-$BH$39)/200</f>
        <v>0.1</v>
      </c>
      <c r="BQ38">
        <f>1-(($AO$34-$AN$34)/($AN$35-$AN$34))</f>
        <v>0.31578947368421051</v>
      </c>
      <c r="BR38">
        <f>(($AP$33-$AN$34)/($AN$35-$AN$34))</f>
        <v>0.36842105263157893</v>
      </c>
      <c r="BS38">
        <f>(($AQ$32-$AN$34)/($AN$35-$AN$34))</f>
        <v>0.26315789473684209</v>
      </c>
      <c r="BT38">
        <f>(($AN$35-$AO$34)/($AO$35-$AO$34))</f>
        <v>0.27272727272727271</v>
      </c>
      <c r="BU38">
        <f>1-(($AP$34-$AO$34)/($AO$35-$AO$34))</f>
        <v>0.36363636363636365</v>
      </c>
      <c r="BV38">
        <f>1-(($AQ$33-$AO$34)/($AO$35-$AO$34))</f>
        <v>0.40909090909090906</v>
      </c>
      <c r="BW38">
        <f>1-(($AN$35-$AP$33)/($AP$34-$AP$33))</f>
        <v>0.4</v>
      </c>
      <c r="BX38">
        <f>(($AO$34-$AP$33)/($AP$34-$AP$33))</f>
        <v>0.3</v>
      </c>
      <c r="BY38">
        <f>1-(($AQ$33-$AP$33)/($AP$34-$AP$33))</f>
        <v>5.0000000000000044E-2</v>
      </c>
      <c r="BZ38">
        <f>1-(($AN$35-$AQ$32)/($AQ$33-$AQ$32))</f>
        <v>0.33333333333333337</v>
      </c>
      <c r="CA38">
        <f>(($AO$34-$AQ$32)/($AQ$33-$AQ$32))</f>
        <v>0.38095238095238093</v>
      </c>
      <c r="CB38">
        <f>(($AP$33-$AQ$32)/($AQ$33-$AQ$32))</f>
        <v>9.5238095238095233E-2</v>
      </c>
    </row>
    <row r="39" spans="1:80" x14ac:dyDescent="0.25">
      <c r="A39">
        <v>38</v>
      </c>
      <c r="B39">
        <v>52.605633000000005</v>
      </c>
      <c r="C39" s="2">
        <v>1</v>
      </c>
      <c r="H39">
        <v>38.356335000000001</v>
      </c>
      <c r="I39" s="3">
        <v>4</v>
      </c>
      <c r="P39">
        <v>2</v>
      </c>
      <c r="Q39" t="str">
        <f t="shared" si="0"/>
        <v>14</v>
      </c>
      <c r="R39">
        <v>4</v>
      </c>
      <c r="X39" t="s">
        <v>287</v>
      </c>
      <c r="Y39" t="s">
        <v>264</v>
      </c>
      <c r="AB39" t="s">
        <v>287</v>
      </c>
      <c r="AC39" t="str">
        <f>CONCATENATE($R39,$R40,$R41,$R42)</f>
        <v>4123</v>
      </c>
      <c r="AN39">
        <v>794</v>
      </c>
      <c r="AO39">
        <v>819</v>
      </c>
      <c r="AP39">
        <v>829</v>
      </c>
      <c r="AQ39">
        <v>871</v>
      </c>
      <c r="AT39">
        <f>(($AO$35-$AN$35)/($AN$36-$AN$35))</f>
        <v>0.84210526315789469</v>
      </c>
      <c r="AU39">
        <f>(($AP$34-$AN$35)/($AN$36-$AN$35))</f>
        <v>0.42105263157894735</v>
      </c>
      <c r="AV39">
        <f>(($AQ$33-$AN$35)/($AN$36-$AN$35))</f>
        <v>0.36842105263157893</v>
      </c>
      <c r="AW39">
        <f>(($AN$36-$AO$35)/($AO$36-$AO$35))</f>
        <v>0.125</v>
      </c>
      <c r="AX39">
        <f>(($AP$35-$AO$35)/($AO$36-$AO$35))</f>
        <v>0.45833333333333331</v>
      </c>
      <c r="AY39">
        <f>(($AQ$34-$AO$35)/($AO$36-$AO$35))</f>
        <v>0.45833333333333331</v>
      </c>
      <c r="AZ39">
        <f>(($AN$36-$AP$34)/($AP$35-$AP$34))</f>
        <v>0.57894736842105265</v>
      </c>
      <c r="BA39">
        <f>(($AO$35-$AP$34)/($AP$35-$AP$34))</f>
        <v>0.42105263157894735</v>
      </c>
      <c r="BB39">
        <f>(($AQ$34-$AP$35)/($AP$36-$AP$35))</f>
        <v>0</v>
      </c>
      <c r="BC39">
        <f>(($AN$36-$AQ$33)/($AQ$34-$AQ$33))</f>
        <v>0.6</v>
      </c>
      <c r="BD39">
        <f>(($AO$35-$AQ$33)/($AQ$34-$AQ$33))</f>
        <v>0.45</v>
      </c>
      <c r="BE39">
        <f>(($AP$34-$AQ$33)/($AQ$34-$AQ$33))</f>
        <v>0.05</v>
      </c>
      <c r="BG39">
        <v>4</v>
      </c>
      <c r="BH39">
        <v>214</v>
      </c>
      <c r="BI39">
        <f>($BH$43-$BH$40)/200</f>
        <v>0.11</v>
      </c>
      <c r="BQ39">
        <f>1-(($AO$35-$AN$35)/($AN$36-$AN$35))</f>
        <v>0.15789473684210531</v>
      </c>
      <c r="BR39">
        <f>(($AP$34-$AN$35)/($AN$36-$AN$35))</f>
        <v>0.42105263157894735</v>
      </c>
      <c r="BS39">
        <f>(($AQ$33-$AN$35)/($AN$36-$AN$35))</f>
        <v>0.36842105263157893</v>
      </c>
      <c r="BT39">
        <f>(($AN$36-$AO$35)/($AO$36-$AO$35))</f>
        <v>0.125</v>
      </c>
      <c r="BU39">
        <f>(($AP$35-$AO$35)/($AO$36-$AO$35))</f>
        <v>0.45833333333333331</v>
      </c>
      <c r="BV39">
        <f>(($AQ$34-$AO$35)/($AO$36-$AO$35))</f>
        <v>0.45833333333333331</v>
      </c>
      <c r="BW39">
        <f>1-(($AN$36-$AP$34)/($AP$35-$AP$34))</f>
        <v>0.42105263157894735</v>
      </c>
      <c r="BX39">
        <f>(($AO$35-$AP$34)/($AP$35-$AP$34))</f>
        <v>0.42105263157894735</v>
      </c>
      <c r="BY39">
        <f>(($AQ$34-$AP$35)/($AP$36-$AP$35))</f>
        <v>0</v>
      </c>
      <c r="BZ39">
        <f>1-(($AN$36-$AQ$33)/($AQ$34-$AQ$33))</f>
        <v>0.4</v>
      </c>
      <c r="CA39">
        <f>(($AO$35-$AQ$33)/($AQ$34-$AQ$33))</f>
        <v>0.45</v>
      </c>
      <c r="CB39">
        <f>(($AP$34-$AQ$33)/($AQ$34-$AQ$33))</f>
        <v>0.05</v>
      </c>
    </row>
    <row r="40" spans="1:80" x14ac:dyDescent="0.25">
      <c r="A40">
        <v>39</v>
      </c>
      <c r="B40">
        <v>52.600369000000001</v>
      </c>
      <c r="C40" s="2">
        <v>1</v>
      </c>
      <c r="H40">
        <v>38.356335000000001</v>
      </c>
      <c r="I40" s="3">
        <v>4</v>
      </c>
      <c r="P40">
        <v>2</v>
      </c>
      <c r="Q40" t="str">
        <f t="shared" si="0"/>
        <v>14</v>
      </c>
      <c r="R40">
        <v>1</v>
      </c>
      <c r="X40" t="s">
        <v>287</v>
      </c>
      <c r="Y40" t="s">
        <v>261</v>
      </c>
      <c r="AN40">
        <v>812</v>
      </c>
      <c r="AO40">
        <v>843</v>
      </c>
      <c r="AP40">
        <v>863</v>
      </c>
      <c r="AQ40">
        <v>894</v>
      </c>
      <c r="AT40">
        <f>(($AO$36-$AN$37)/($AN$38-$AN$37))</f>
        <v>0.16666666666666666</v>
      </c>
      <c r="AU40">
        <f>(($AP$35-$AN$36)/($AN$37-$AN$36))</f>
        <v>0.44444444444444442</v>
      </c>
      <c r="AV40">
        <f>(($AQ$34-$AN$36)/($AN$37-$AN$36))</f>
        <v>0.44444444444444442</v>
      </c>
      <c r="AW40">
        <f>(($AN$37-$AO$35)/($AO$36-$AO$35))</f>
        <v>0.875</v>
      </c>
      <c r="AX40">
        <f>(($AP$36-$AO$36)/($AO$37-$AO$36))</f>
        <v>0.3888888888888889</v>
      </c>
      <c r="AY40">
        <f>(($AQ$35-$AO$36)/($AO$37-$AO$36))</f>
        <v>0.5</v>
      </c>
      <c r="AZ40">
        <f>(($AN$37-$AP$35)/($AP$36-$AP$35))</f>
        <v>0.5</v>
      </c>
      <c r="BA40">
        <f>(($AO$36-$AP$35)/($AP$36-$AP$35))</f>
        <v>0.65</v>
      </c>
      <c r="BB40">
        <f>(($AQ$35-$AP$36)/($AP$37-$AP$36))</f>
        <v>0.1</v>
      </c>
      <c r="BC40">
        <f>(($AN$37-$AQ$34)/($AQ$35-$AQ$34))</f>
        <v>0.45454545454545453</v>
      </c>
      <c r="BD40">
        <f>(($AO$36-$AQ$34)/($AQ$35-$AQ$34))</f>
        <v>0.59090909090909094</v>
      </c>
      <c r="BE40">
        <f>(($AP$35-$AQ$34)/($AQ$35-$AQ$34))</f>
        <v>0</v>
      </c>
      <c r="BG40">
        <v>1</v>
      </c>
      <c r="BH40">
        <v>217</v>
      </c>
      <c r="BI40">
        <f>($BH$44-$BH$41)/200</f>
        <v>7.0000000000000007E-2</v>
      </c>
      <c r="BQ40">
        <f>(($AO$36-$AN$37)/($AN$38-$AN$37))</f>
        <v>0.16666666666666666</v>
      </c>
      <c r="BR40">
        <f>(($AP$35-$AN$36)/($AN$37-$AN$36))</f>
        <v>0.44444444444444442</v>
      </c>
      <c r="BS40">
        <f>(($AQ$34-$AN$36)/($AN$37-$AN$36))</f>
        <v>0.44444444444444442</v>
      </c>
      <c r="BT40">
        <f>1-(($AN$37-$AO$35)/($AO$36-$AO$35))</f>
        <v>0.125</v>
      </c>
      <c r="BU40">
        <f>(($AP$36-$AO$36)/($AO$37-$AO$36))</f>
        <v>0.3888888888888889</v>
      </c>
      <c r="BV40">
        <f>(($AQ$35-$AO$36)/($AO$37-$AO$36))</f>
        <v>0.5</v>
      </c>
      <c r="BW40">
        <f>(($AN$37-$AP$35)/($AP$36-$AP$35))</f>
        <v>0.5</v>
      </c>
      <c r="BX40">
        <f>1-(($AO$36-$AP$35)/($AP$36-$AP$35))</f>
        <v>0.35</v>
      </c>
      <c r="BY40">
        <f>(($AQ$35-$AP$36)/($AP$37-$AP$36))</f>
        <v>0.1</v>
      </c>
      <c r="BZ40">
        <f>(($AN$37-$AQ$34)/($AQ$35-$AQ$34))</f>
        <v>0.45454545454545453</v>
      </c>
      <c r="CA40">
        <f>1-(($AO$36-$AQ$34)/($AQ$35-$AQ$34))</f>
        <v>0.40909090909090906</v>
      </c>
      <c r="CB40">
        <f>(($AP$35-$AQ$34)/($AQ$35-$AQ$34))</f>
        <v>0</v>
      </c>
    </row>
    <row r="41" spans="1:80" x14ac:dyDescent="0.25">
      <c r="A41">
        <v>40</v>
      </c>
      <c r="B41">
        <v>52.629303</v>
      </c>
      <c r="C41" s="2">
        <v>1</v>
      </c>
      <c r="H41">
        <v>38.356335000000001</v>
      </c>
      <c r="I41" s="3">
        <v>4</v>
      </c>
      <c r="P41">
        <v>2</v>
      </c>
      <c r="Q41" t="str">
        <f t="shared" si="0"/>
        <v>14</v>
      </c>
      <c r="R41">
        <v>2</v>
      </c>
      <c r="X41" t="s">
        <v>287</v>
      </c>
      <c r="Y41" t="s">
        <v>262</v>
      </c>
      <c r="AN41">
        <v>832</v>
      </c>
      <c r="AO41">
        <v>859</v>
      </c>
      <c r="AP41">
        <v>889</v>
      </c>
      <c r="AQ41">
        <v>916</v>
      </c>
      <c r="AT41">
        <f>(($AO$37-$AN$38)/($AN$39-$AN$38))</f>
        <v>0.15789473684210525</v>
      </c>
      <c r="AU41">
        <f>(($AP$36-$AN$37)/($AN$38-$AN$37))</f>
        <v>0.55555555555555558</v>
      </c>
      <c r="AV41">
        <f>(($AQ$35-$AN$37)/($AN$38-$AN$37))</f>
        <v>0.66666666666666663</v>
      </c>
      <c r="AW41">
        <f>(($AN$38-$AO$36)/($AO$37-$AO$36))</f>
        <v>0.83333333333333337</v>
      </c>
      <c r="AX41">
        <f>(($AP$37-$AO$37)/($AO$38-$AO$37))</f>
        <v>0.42857142857142855</v>
      </c>
      <c r="AY41">
        <f>(($AQ$36-$AO$37)/($AO$38-$AO$37))</f>
        <v>0.42857142857142855</v>
      </c>
      <c r="AZ41">
        <f>(($AN$38-$AP$36)/($AP$37-$AP$36))</f>
        <v>0.4</v>
      </c>
      <c r="BA41">
        <f>(($AO$37-$AP$36)/($AP$37-$AP$36))</f>
        <v>0.55000000000000004</v>
      </c>
      <c r="BB41">
        <f>(($AQ$36-$AP$37)/($AP$38-$AP$37))</f>
        <v>0</v>
      </c>
      <c r="BC41">
        <f>(($AN$38-$AQ$35)/($AQ$36-$AQ$35))</f>
        <v>0.33333333333333331</v>
      </c>
      <c r="BD41">
        <f>(($AO$37-$AQ$35)/($AQ$36-$AQ$35))</f>
        <v>0.5</v>
      </c>
      <c r="BE41">
        <f>(($AP$36-$AQ$34)/($AQ$35-$AQ$34))</f>
        <v>0.90909090909090906</v>
      </c>
      <c r="BG41">
        <v>2</v>
      </c>
      <c r="BH41">
        <v>227</v>
      </c>
      <c r="BI41">
        <f>($BH$45-$BH$42)/200</f>
        <v>0.1</v>
      </c>
      <c r="BQ41">
        <f>(($AO$37-$AN$38)/($AN$39-$AN$38))</f>
        <v>0.15789473684210525</v>
      </c>
      <c r="BR41">
        <f>1-(($AP$36-$AN$37)/($AN$38-$AN$37))</f>
        <v>0.44444444444444442</v>
      </c>
      <c r="BS41">
        <f>1-(($AQ$35-$AN$37)/($AN$38-$AN$37))</f>
        <v>0.33333333333333337</v>
      </c>
      <c r="BT41">
        <f>1-(($AN$38-$AO$36)/($AO$37-$AO$36))</f>
        <v>0.16666666666666663</v>
      </c>
      <c r="BU41">
        <f>(($AP$37-$AO$37)/($AO$38-$AO$37))</f>
        <v>0.42857142857142855</v>
      </c>
      <c r="BV41">
        <f>(($AQ$36-$AO$37)/($AO$38-$AO$37))</f>
        <v>0.42857142857142855</v>
      </c>
      <c r="BW41">
        <f>(($AN$38-$AP$36)/($AP$37-$AP$36))</f>
        <v>0.4</v>
      </c>
      <c r="BX41">
        <f>1-(($AO$37-$AP$36)/($AP$37-$AP$36))</f>
        <v>0.44999999999999996</v>
      </c>
      <c r="BY41">
        <f>(($AQ$36-$AP$37)/($AP$38-$AP$37))</f>
        <v>0</v>
      </c>
      <c r="BZ41">
        <f>(($AN$38-$AQ$35)/($AQ$36-$AQ$35))</f>
        <v>0.33333333333333331</v>
      </c>
      <c r="CA41">
        <f>(($AO$37-$AQ$35)/($AQ$36-$AQ$35))</f>
        <v>0.5</v>
      </c>
      <c r="CB41">
        <f>1-(($AP$36-$AQ$34)/($AQ$35-$AQ$34))</f>
        <v>9.0909090909090939E-2</v>
      </c>
    </row>
    <row r="42" spans="1:80" x14ac:dyDescent="0.25">
      <c r="A42">
        <v>41</v>
      </c>
      <c r="B42">
        <v>52.621861000000003</v>
      </c>
      <c r="C42" s="2">
        <v>1</v>
      </c>
      <c r="P42">
        <v>1</v>
      </c>
      <c r="Q42" t="str">
        <f t="shared" si="0"/>
        <v>1</v>
      </c>
      <c r="R42">
        <v>3</v>
      </c>
      <c r="X42" t="s">
        <v>287</v>
      </c>
      <c r="Y42" t="s">
        <v>263</v>
      </c>
      <c r="AN42">
        <v>849</v>
      </c>
      <c r="AO42">
        <v>886</v>
      </c>
      <c r="AP42">
        <v>914</v>
      </c>
      <c r="AQ42">
        <v>938</v>
      </c>
      <c r="AT42">
        <f>(($AO$38-$AN$39)/($AN$40-$AN$39))</f>
        <v>0.27777777777777779</v>
      </c>
      <c r="AU42">
        <f>(($AP$37-$AN$38)/($AN$39-$AN$38))</f>
        <v>0.63157894736842102</v>
      </c>
      <c r="AV42">
        <f>(($AQ$36-$AN$38)/($AN$39-$AN$38))</f>
        <v>0.63157894736842102</v>
      </c>
      <c r="AW42">
        <f>(($AN$39-$AO$37)/($AO$38-$AO$37))</f>
        <v>0.76190476190476186</v>
      </c>
      <c r="AX42">
        <f>(($AP$38-$AO$38)/($AO$39-$AO$38))</f>
        <v>0.4</v>
      </c>
      <c r="AY42">
        <f>(($AQ$37-$AO$38)/($AO$39-$AO$38))</f>
        <v>0.5</v>
      </c>
      <c r="AZ42">
        <f>(($AN$39-$AP$37)/($AP$38-$AP$37))</f>
        <v>0.35</v>
      </c>
      <c r="BA42">
        <f>(($AO$38-$AP$37)/($AP$38-$AP$37))</f>
        <v>0.6</v>
      </c>
      <c r="BB42">
        <f>(($AQ$37-$AP$38)/($AP$39-$AP$38))</f>
        <v>9.0909090909090912E-2</v>
      </c>
      <c r="BC42">
        <f>(($AN$39-$AQ$36)/($AQ$37-$AQ$36))</f>
        <v>0.31818181818181818</v>
      </c>
      <c r="BD42">
        <f>(($AO$38-$AQ$36)/($AQ$37-$AQ$36))</f>
        <v>0.54545454545454541</v>
      </c>
      <c r="BE42">
        <f>(($AP$37-$AQ$36)/($AQ$37-$AQ$36))</f>
        <v>0</v>
      </c>
      <c r="BG42">
        <v>3</v>
      </c>
      <c r="BH42">
        <v>234</v>
      </c>
      <c r="BI42">
        <f>($BH$46-$BH$43)/200</f>
        <v>0.1</v>
      </c>
      <c r="BQ42">
        <f>(($AO$38-$AN$39)/($AN$40-$AN$39))</f>
        <v>0.27777777777777779</v>
      </c>
      <c r="BR42">
        <f>1-(($AP$37-$AN$38)/($AN$39-$AN$38))</f>
        <v>0.36842105263157898</v>
      </c>
      <c r="BS42">
        <f>1-(($AQ$36-$AN$38)/($AN$39-$AN$38))</f>
        <v>0.36842105263157898</v>
      </c>
      <c r="BT42">
        <f>1-(($AN$39-$AO$37)/($AO$38-$AO$37))</f>
        <v>0.23809523809523814</v>
      </c>
      <c r="BU42">
        <f>(($AP$38-$AO$38)/($AO$39-$AO$38))</f>
        <v>0.4</v>
      </c>
      <c r="BV42">
        <f>(($AQ$37-$AO$38)/($AO$39-$AO$38))</f>
        <v>0.5</v>
      </c>
      <c r="BW42">
        <f>(($AN$39-$AP$37)/($AP$38-$AP$37))</f>
        <v>0.35</v>
      </c>
      <c r="BX42">
        <f>1-(($AO$38-$AP$37)/($AP$38-$AP$37))</f>
        <v>0.4</v>
      </c>
      <c r="BY42">
        <f>(($AQ$37-$AP$38)/($AP$39-$AP$38))</f>
        <v>9.0909090909090912E-2</v>
      </c>
      <c r="BZ42">
        <f>(($AN$39-$AQ$36)/($AQ$37-$AQ$36))</f>
        <v>0.31818181818181818</v>
      </c>
      <c r="CA42">
        <f>1-(($AO$38-$AQ$36)/($AQ$37-$AQ$36))</f>
        <v>0.45454545454545459</v>
      </c>
      <c r="CB42">
        <f>(($AP$37-$AQ$36)/($AQ$37-$AQ$36))</f>
        <v>0</v>
      </c>
    </row>
    <row r="43" spans="1:80" x14ac:dyDescent="0.25">
      <c r="A43">
        <v>42</v>
      </c>
      <c r="B43">
        <v>52.549786000000005</v>
      </c>
      <c r="C43" s="2">
        <v>1</v>
      </c>
      <c r="D43">
        <v>61.230786000000002</v>
      </c>
      <c r="E43" s="4">
        <v>2</v>
      </c>
      <c r="P43">
        <v>2</v>
      </c>
      <c r="Q43" t="str">
        <f t="shared" si="0"/>
        <v>12</v>
      </c>
      <c r="R43">
        <v>4</v>
      </c>
      <c r="X43" t="s">
        <v>288</v>
      </c>
      <c r="Y43" t="s">
        <v>265</v>
      </c>
      <c r="AB43" t="s">
        <v>287</v>
      </c>
      <c r="AC43" t="str">
        <f>CONCATENATE($R43,$R44,$R45,$R46)</f>
        <v>4123</v>
      </c>
      <c r="AN43">
        <v>874</v>
      </c>
      <c r="AO43">
        <v>908</v>
      </c>
      <c r="AP43">
        <v>937</v>
      </c>
      <c r="AQ43">
        <v>960</v>
      </c>
      <c r="AT43">
        <f>(($AO$39-$AN$40)/($AN$41-$AN$40))</f>
        <v>0.35</v>
      </c>
      <c r="AU43">
        <f>(($AP$38-$AN$39)/($AN$40-$AN$39))</f>
        <v>0.72222222222222221</v>
      </c>
      <c r="AV43">
        <f>(($AQ$37-$AN$39)/($AN$40-$AN$39))</f>
        <v>0.83333333333333337</v>
      </c>
      <c r="AW43">
        <f>(($AN$40-$AO$38)/($AO$39-$AO$38))</f>
        <v>0.65</v>
      </c>
      <c r="AX43">
        <f>(($AP$39-$AO$39)/($AO$40-$AO$39))</f>
        <v>0.41666666666666669</v>
      </c>
      <c r="AY43">
        <f>(($AQ$38-$AO$39)/($AO$40-$AO$39))</f>
        <v>0.5</v>
      </c>
      <c r="AZ43">
        <f>(($AN$40-$AP$38)/($AP$39-$AP$38))</f>
        <v>0.22727272727272727</v>
      </c>
      <c r="BA43">
        <f>(($AO$39-$AP$38)/($AP$39-$AP$38))</f>
        <v>0.54545454545454541</v>
      </c>
      <c r="BC43">
        <f>(($AN$40-$AQ$37)/($AQ$38-$AQ$37))</f>
        <v>0.13636363636363635</v>
      </c>
      <c r="BD43">
        <f>(($AO$39-$AQ$37)/($AQ$38-$AQ$37))</f>
        <v>0.45454545454545453</v>
      </c>
      <c r="BE43">
        <f>(($AP$38-$AQ$36)/($AQ$37-$AQ$36))</f>
        <v>0.90909090909090906</v>
      </c>
      <c r="BG43">
        <v>4</v>
      </c>
      <c r="BH43">
        <v>239</v>
      </c>
      <c r="BI43">
        <f>($BH$52-$BH$49)/200</f>
        <v>0.08</v>
      </c>
      <c r="BQ43">
        <f>(($AO$39-$AN$40)/($AN$41-$AN$40))</f>
        <v>0.35</v>
      </c>
      <c r="BR43">
        <f>1-(($AP$38-$AN$39)/($AN$40-$AN$39))</f>
        <v>0.27777777777777779</v>
      </c>
      <c r="BS43">
        <f>1-(($AQ$37-$AN$39)/($AN$40-$AN$39))</f>
        <v>0.16666666666666663</v>
      </c>
      <c r="BT43">
        <f>1-(($AN$40-$AO$38)/($AO$39-$AO$38))</f>
        <v>0.35</v>
      </c>
      <c r="BU43">
        <f>(($AP$39-$AO$39)/($AO$40-$AO$39))</f>
        <v>0.41666666666666669</v>
      </c>
      <c r="BV43">
        <f>(($AQ$38-$AO$39)/($AO$40-$AO$39))</f>
        <v>0.5</v>
      </c>
      <c r="BW43">
        <f>(($AN$40-$AP$38)/($AP$39-$AP$38))</f>
        <v>0.22727272727272727</v>
      </c>
      <c r="BX43">
        <f>1-(($AO$39-$AP$38)/($AP$39-$AP$38))</f>
        <v>0.45454545454545459</v>
      </c>
      <c r="BZ43">
        <f>(($AN$40-$AQ$37)/($AQ$38-$AQ$37))</f>
        <v>0.13636363636363635</v>
      </c>
      <c r="CA43">
        <f>(($AO$39-$AQ$37)/($AQ$38-$AQ$37))</f>
        <v>0.45454545454545453</v>
      </c>
      <c r="CB43">
        <f>1-(($AP$38-$AQ$36)/($AQ$37-$AQ$36))</f>
        <v>9.0909090909090939E-2</v>
      </c>
    </row>
    <row r="44" spans="1:80" x14ac:dyDescent="0.25">
      <c r="A44">
        <v>43</v>
      </c>
      <c r="B44">
        <v>52.539470999999999</v>
      </c>
      <c r="C44" s="2">
        <v>1</v>
      </c>
      <c r="D44">
        <v>61.235253</v>
      </c>
      <c r="E44" s="4">
        <v>2</v>
      </c>
      <c r="P44">
        <v>2</v>
      </c>
      <c r="Q44" t="str">
        <f t="shared" si="0"/>
        <v>12</v>
      </c>
      <c r="R44">
        <v>1</v>
      </c>
      <c r="X44" t="s">
        <v>288</v>
      </c>
      <c r="Y44" t="s">
        <v>266</v>
      </c>
      <c r="AN44">
        <v>901</v>
      </c>
      <c r="AO44">
        <v>930</v>
      </c>
      <c r="AP44">
        <v>958</v>
      </c>
      <c r="AQ44">
        <v>980</v>
      </c>
      <c r="AU44">
        <f>(($AP$39-$AN$40)/($AN$41-$AN$40))</f>
        <v>0.85</v>
      </c>
      <c r="AV44">
        <f>(($AQ$38-$AN$40)/($AN$41-$AN$40))</f>
        <v>0.95</v>
      </c>
      <c r="AW44">
        <f>(($AN$41-$AO$39)/($AO$40-$AO$39))</f>
        <v>0.54166666666666663</v>
      </c>
      <c r="BE44">
        <f>(($AP$39-$AQ$37)/($AQ$38-$AQ$37))</f>
        <v>0.90909090909090906</v>
      </c>
      <c r="BG44">
        <v>1</v>
      </c>
      <c r="BH44">
        <v>241</v>
      </c>
      <c r="BI44">
        <f>($BH$53-$BH$50)/200</f>
        <v>0.115</v>
      </c>
      <c r="BR44">
        <f>1-(($AP$39-$AN$40)/($AN$41-$AN$40))</f>
        <v>0.15000000000000002</v>
      </c>
      <c r="BS44">
        <f>1-(($AQ$38-$AN$40)/($AN$41-$AN$40))</f>
        <v>5.0000000000000044E-2</v>
      </c>
      <c r="BT44">
        <f>1-(($AN$41-$AO$39)/($AO$40-$AO$39))</f>
        <v>0.45833333333333337</v>
      </c>
      <c r="CB44">
        <f>1-(($AP$39-$AQ$37)/($AQ$38-$AQ$37))</f>
        <v>9.0909090909090939E-2</v>
      </c>
    </row>
    <row r="45" spans="1:80" x14ac:dyDescent="0.25">
      <c r="A45">
        <v>44</v>
      </c>
      <c r="D45">
        <v>61.305519000000004</v>
      </c>
      <c r="E45" s="4">
        <v>2</v>
      </c>
      <c r="P45">
        <v>1</v>
      </c>
      <c r="Q45" t="str">
        <f t="shared" si="0"/>
        <v>2</v>
      </c>
      <c r="R45">
        <v>2</v>
      </c>
      <c r="X45" t="s">
        <v>288</v>
      </c>
      <c r="Y45" t="s">
        <v>267</v>
      </c>
      <c r="AN45">
        <v>924</v>
      </c>
      <c r="AO45">
        <v>952</v>
      </c>
      <c r="AP45">
        <v>979</v>
      </c>
      <c r="AQ45">
        <v>1001</v>
      </c>
      <c r="BG45">
        <v>2</v>
      </c>
      <c r="BH45">
        <v>254</v>
      </c>
      <c r="BI45">
        <f>($BH$54-$BH$51)/200</f>
        <v>6.5000000000000002E-2</v>
      </c>
    </row>
    <row r="46" spans="1:80" x14ac:dyDescent="0.25">
      <c r="A46">
        <v>45</v>
      </c>
      <c r="D46">
        <v>61.300358000000003</v>
      </c>
      <c r="E46" s="4">
        <v>2</v>
      </c>
      <c r="P46">
        <v>1</v>
      </c>
      <c r="Q46" t="str">
        <f t="shared" si="0"/>
        <v>2</v>
      </c>
      <c r="R46">
        <v>3</v>
      </c>
      <c r="X46" t="s">
        <v>288</v>
      </c>
      <c r="Y46" t="s">
        <v>268</v>
      </c>
      <c r="AN46">
        <v>946</v>
      </c>
      <c r="AO46">
        <v>971</v>
      </c>
      <c r="AP46">
        <v>1000</v>
      </c>
      <c r="AQ46">
        <v>1022</v>
      </c>
      <c r="BG46">
        <v>3</v>
      </c>
      <c r="BH46">
        <v>259</v>
      </c>
      <c r="BI46">
        <f>($BH$55-$BH$52)/200</f>
        <v>0.1</v>
      </c>
    </row>
    <row r="47" spans="1:80" x14ac:dyDescent="0.25">
      <c r="A47">
        <v>46</v>
      </c>
      <c r="D47">
        <v>61.286895999999999</v>
      </c>
      <c r="E47" s="4">
        <v>2</v>
      </c>
      <c r="P47">
        <v>1</v>
      </c>
      <c r="Q47" t="str">
        <f t="shared" si="0"/>
        <v>2</v>
      </c>
      <c r="R47" t="s">
        <v>22</v>
      </c>
      <c r="X47" t="s">
        <v>288</v>
      </c>
      <c r="Y47" t="s">
        <v>265</v>
      </c>
      <c r="AN47">
        <v>967</v>
      </c>
      <c r="AO47">
        <v>992</v>
      </c>
      <c r="AP47">
        <v>1021</v>
      </c>
      <c r="AQ47">
        <v>1046</v>
      </c>
      <c r="AT47">
        <f>(($AO$41-$AN$42)/($AN$43-$AN$42))</f>
        <v>0.4</v>
      </c>
      <c r="AU47">
        <f>(($AP$40-$AN$42)/($AN$43-$AN$42))</f>
        <v>0.56000000000000005</v>
      </c>
      <c r="AV47">
        <f>(($AQ$39-$AN$42)/($AN$43-$AN$42))</f>
        <v>0.88</v>
      </c>
      <c r="AW47">
        <f>(($AN$43-$AO$41)/($AO$42-$AO$41))</f>
        <v>0.55555555555555558</v>
      </c>
      <c r="AX47">
        <f>(($AP$40-$AO$41)/($AO$42-$AO$41))</f>
        <v>0.14814814814814814</v>
      </c>
      <c r="AY47">
        <f>(($AQ$39-$AO$41)/($AO$42-$AO$41))</f>
        <v>0.44444444444444442</v>
      </c>
      <c r="AZ47">
        <f>(($AN$43-$AP$40)/($AP$41-$AP$40))</f>
        <v>0.42307692307692307</v>
      </c>
      <c r="BA47">
        <f>(($AO$42-$AP$40)/($AP$41-$AP$40))</f>
        <v>0.88461538461538458</v>
      </c>
      <c r="BB47">
        <f>(($AQ$39-$AP$40)/($AP$41-$AP$40))</f>
        <v>0.30769230769230771</v>
      </c>
      <c r="BC47">
        <f>(($AN$43-$AQ$39)/($AQ$40-$AQ$39))</f>
        <v>0.13043478260869565</v>
      </c>
      <c r="BD47">
        <f>(($AO$42-$AQ$39)/($AQ$40-$AQ$39))</f>
        <v>0.65217391304347827</v>
      </c>
      <c r="BE47">
        <f>(($AP$41-$AQ$39)/($AQ$40-$AQ$39))</f>
        <v>0.78260869565217395</v>
      </c>
      <c r="BG47" t="s">
        <v>22</v>
      </c>
      <c r="BH47">
        <v>260</v>
      </c>
      <c r="BI47">
        <f>($BH$56-$BH$53)/200</f>
        <v>7.0000000000000007E-2</v>
      </c>
      <c r="BQ47">
        <f>(($AO$41-$AN$42)/($AN$43-$AN$42))</f>
        <v>0.4</v>
      </c>
      <c r="BR47">
        <f>1-(($AP$40-$AN$42)/($AN$43-$AN$42))</f>
        <v>0.43999999999999995</v>
      </c>
      <c r="BS47">
        <f>1-(($AQ$39-$AN$42)/($AN$43-$AN$42))</f>
        <v>0.12</v>
      </c>
      <c r="BT47">
        <f>1-(($AN$43-$AO$41)/($AO$42-$AO$41))</f>
        <v>0.44444444444444442</v>
      </c>
      <c r="BU47">
        <f>(($AP$40-$AO$41)/($AO$42-$AO$41))</f>
        <v>0.14814814814814814</v>
      </c>
      <c r="BV47">
        <f>(($AQ$39-$AO$41)/($AO$42-$AO$41))</f>
        <v>0.44444444444444442</v>
      </c>
      <c r="BW47">
        <f>(($AN$43-$AP$40)/($AP$41-$AP$40))</f>
        <v>0.42307692307692307</v>
      </c>
      <c r="BX47">
        <f>1-(($AO$42-$AP$40)/($AP$41-$AP$40))</f>
        <v>0.11538461538461542</v>
      </c>
      <c r="BY47">
        <f>(($AQ$39-$AP$40)/($AP$41-$AP$40))</f>
        <v>0.30769230769230771</v>
      </c>
      <c r="BZ47">
        <f>(($AN$43-$AQ$39)/($AQ$40-$AQ$39))</f>
        <v>0.13043478260869565</v>
      </c>
      <c r="CA47">
        <f>1-(($AO$42-$AQ$39)/($AQ$40-$AQ$39))</f>
        <v>0.34782608695652173</v>
      </c>
      <c r="CB47">
        <f>1-(($AP$41-$AQ$39)/($AQ$40-$AQ$39))</f>
        <v>0.21739130434782605</v>
      </c>
    </row>
    <row r="48" spans="1:80" x14ac:dyDescent="0.25">
      <c r="A48">
        <v>47</v>
      </c>
      <c r="D48">
        <v>61.272114000000002</v>
      </c>
      <c r="E48" s="4">
        <v>2</v>
      </c>
      <c r="P48">
        <v>1</v>
      </c>
      <c r="Q48" t="str">
        <f t="shared" si="0"/>
        <v>2</v>
      </c>
      <c r="R48" t="s">
        <v>22</v>
      </c>
      <c r="X48" t="s">
        <v>288</v>
      </c>
      <c r="Y48" t="s">
        <v>266</v>
      </c>
      <c r="AN48">
        <v>987</v>
      </c>
      <c r="AO48">
        <v>1013</v>
      </c>
      <c r="AP48">
        <v>1043</v>
      </c>
      <c r="AQ48">
        <v>1073</v>
      </c>
      <c r="AT48">
        <f>(($AO$42-$AN$43)/($AN$44-$AN$43))</f>
        <v>0.44444444444444442</v>
      </c>
      <c r="AU48">
        <f>(($AP$41-$AN$43)/($AN$44-$AN$43))</f>
        <v>0.55555555555555558</v>
      </c>
      <c r="AV48">
        <f>(($AQ$40-$AN$43)/($AN$44-$AN$43))</f>
        <v>0.7407407407407407</v>
      </c>
      <c r="AW48">
        <f>(($AN$44-$AO$42)/($AO$43-$AO$42))</f>
        <v>0.68181818181818177</v>
      </c>
      <c r="AX48">
        <f>(($AP$41-$AO$42)/($AO$43-$AO$42))</f>
        <v>0.13636363636363635</v>
      </c>
      <c r="AY48">
        <f>(($AQ$40-$AO$42)/($AO$43-$AO$42))</f>
        <v>0.36363636363636365</v>
      </c>
      <c r="AZ48">
        <f>(($AN$44-$AP$41)/($AP$42-$AP$41))</f>
        <v>0.48</v>
      </c>
      <c r="BA48">
        <f>(($AO$43-$AP$41)/($AP$42-$AP$41))</f>
        <v>0.76</v>
      </c>
      <c r="BB48">
        <f>(($AQ$40-$AP$41)/($AP$42-$AP$41))</f>
        <v>0.2</v>
      </c>
      <c r="BC48">
        <f>(($AN$44-$AQ$40)/($AQ$41-$AQ$40))</f>
        <v>0.31818181818181818</v>
      </c>
      <c r="BD48">
        <f>(($AO$43-$AQ$40)/($AQ$41-$AQ$40))</f>
        <v>0.63636363636363635</v>
      </c>
      <c r="BE48">
        <f>(($AP$42-$AQ$40)/($AQ$41-$AQ$40))</f>
        <v>0.90909090909090906</v>
      </c>
      <c r="BG48" t="s">
        <v>22</v>
      </c>
      <c r="BH48">
        <v>262</v>
      </c>
      <c r="BI48">
        <f>($BH$57-$BH$54)/200</f>
        <v>0.1</v>
      </c>
      <c r="BQ48">
        <f>(($AO$42-$AN$43)/($AN$44-$AN$43))</f>
        <v>0.44444444444444442</v>
      </c>
      <c r="BR48">
        <f>1-(($AP$41-$AN$43)/($AN$44-$AN$43))</f>
        <v>0.44444444444444442</v>
      </c>
      <c r="BS48">
        <f>1-(($AQ$40-$AN$43)/($AN$44-$AN$43))</f>
        <v>0.2592592592592593</v>
      </c>
      <c r="BT48">
        <f>1-(($AN$44-$AO$42)/($AO$43-$AO$42))</f>
        <v>0.31818181818181823</v>
      </c>
      <c r="BU48">
        <f>(($AP$41-$AO$42)/($AO$43-$AO$42))</f>
        <v>0.13636363636363635</v>
      </c>
      <c r="BV48">
        <f>(($AQ$40-$AO$42)/($AO$43-$AO$42))</f>
        <v>0.36363636363636365</v>
      </c>
      <c r="BW48">
        <f>(($AN$44-$AP$41)/($AP$42-$AP$41))</f>
        <v>0.48</v>
      </c>
      <c r="BX48">
        <f>1-(($AO$43-$AP$41)/($AP$42-$AP$41))</f>
        <v>0.24</v>
      </c>
      <c r="BY48">
        <f>(($AQ$40-$AP$41)/($AP$42-$AP$41))</f>
        <v>0.2</v>
      </c>
      <c r="BZ48">
        <f>(($AN$44-$AQ$40)/($AQ$41-$AQ$40))</f>
        <v>0.31818181818181818</v>
      </c>
      <c r="CA48">
        <f>1-(($AO$43-$AQ$40)/($AQ$41-$AQ$40))</f>
        <v>0.36363636363636365</v>
      </c>
      <c r="CB48">
        <f>1-(($AP$42-$AQ$40)/($AQ$41-$AQ$40))</f>
        <v>9.0909090909090939E-2</v>
      </c>
    </row>
    <row r="49" spans="1:80" x14ac:dyDescent="0.25">
      <c r="A49">
        <v>48</v>
      </c>
      <c r="D49">
        <v>61.294346000000004</v>
      </c>
      <c r="E49" s="4">
        <v>2</v>
      </c>
      <c r="F49">
        <v>53.470429000000003</v>
      </c>
      <c r="G49" s="5">
        <v>3</v>
      </c>
      <c r="P49">
        <v>2</v>
      </c>
      <c r="Q49" t="str">
        <f t="shared" si="0"/>
        <v>23</v>
      </c>
      <c r="R49">
        <v>3</v>
      </c>
      <c r="X49" t="s">
        <v>288</v>
      </c>
      <c r="Y49" t="s">
        <v>267</v>
      </c>
      <c r="AB49" t="s">
        <v>288</v>
      </c>
      <c r="AC49" t="str">
        <f>CONCATENATE($R49,$R50,$R51,$R52)</f>
        <v>3214</v>
      </c>
      <c r="AN49">
        <v>1007</v>
      </c>
      <c r="AO49">
        <v>1035</v>
      </c>
      <c r="AP49">
        <v>1066</v>
      </c>
      <c r="AQ49">
        <v>1093</v>
      </c>
      <c r="AT49">
        <f>(($AO$43-$AN$44)/($AN$45-$AN$44))</f>
        <v>0.30434782608695654</v>
      </c>
      <c r="AU49">
        <f>(($AP$42-$AN$44)/($AN$45-$AN$44))</f>
        <v>0.56521739130434778</v>
      </c>
      <c r="AV49">
        <f>(($AQ$41-$AN$44)/($AN$45-$AN$44))</f>
        <v>0.65217391304347827</v>
      </c>
      <c r="AW49">
        <f>(($AN$45-$AO$43)/($AO$44-$AO$43))</f>
        <v>0.72727272727272729</v>
      </c>
      <c r="AX49">
        <f>(($AP$42-$AO$43)/($AO$44-$AO$43))</f>
        <v>0.27272727272727271</v>
      </c>
      <c r="AY49">
        <f>(($AQ$41-$AO$43)/($AO$44-$AO$43))</f>
        <v>0.36363636363636365</v>
      </c>
      <c r="AZ49">
        <f>(($AN$45-$AP$42)/($AP$43-$AP$42))</f>
        <v>0.43478260869565216</v>
      </c>
      <c r="BA49">
        <f>(($AO$44-$AP$42)/($AP$43-$AP$42))</f>
        <v>0.69565217391304346</v>
      </c>
      <c r="BB49">
        <f>(($AQ$41-$AP$42)/($AP$43-$AP$42))</f>
        <v>8.6956521739130432E-2</v>
      </c>
      <c r="BC49">
        <f>(($AN$45-$AQ$41)/($AQ$42-$AQ$41))</f>
        <v>0.36363636363636365</v>
      </c>
      <c r="BD49">
        <f>(($AO$44-$AQ$41)/($AQ$42-$AQ$41))</f>
        <v>0.63636363636363635</v>
      </c>
      <c r="BE49">
        <f>(($AP$43-$AQ$41)/($AQ$42-$AQ$41))</f>
        <v>0.95454545454545459</v>
      </c>
      <c r="BG49">
        <v>3</v>
      </c>
      <c r="BH49">
        <v>263</v>
      </c>
      <c r="BI49">
        <f>($BH$58-$BH$55)/200</f>
        <v>0.06</v>
      </c>
      <c r="BQ49">
        <f>(($AO$43-$AN$44)/($AN$45-$AN$44))</f>
        <v>0.30434782608695654</v>
      </c>
      <c r="BR49">
        <f>1-(($AP$42-$AN$44)/($AN$45-$AN$44))</f>
        <v>0.43478260869565222</v>
      </c>
      <c r="BS49">
        <f>1-(($AQ$41-$AN$44)/($AN$45-$AN$44))</f>
        <v>0.34782608695652173</v>
      </c>
      <c r="BT49">
        <f>1-(($AN$45-$AO$43)/($AO$44-$AO$43))</f>
        <v>0.27272727272727271</v>
      </c>
      <c r="BU49">
        <f>(($AP$42-$AO$43)/($AO$44-$AO$43))</f>
        <v>0.27272727272727271</v>
      </c>
      <c r="BV49">
        <f>(($AQ$41-$AO$43)/($AO$44-$AO$43))</f>
        <v>0.36363636363636365</v>
      </c>
      <c r="BW49">
        <f>(($AN$45-$AP$42)/($AP$43-$AP$42))</f>
        <v>0.43478260869565216</v>
      </c>
      <c r="BX49">
        <f>1-(($AO$44-$AP$42)/($AP$43-$AP$42))</f>
        <v>0.30434782608695654</v>
      </c>
      <c r="BY49">
        <f>(($AQ$41-$AP$42)/($AP$43-$AP$42))</f>
        <v>8.6956521739130432E-2</v>
      </c>
      <c r="BZ49">
        <f>(($AN$45-$AQ$41)/($AQ$42-$AQ$41))</f>
        <v>0.36363636363636365</v>
      </c>
      <c r="CA49">
        <f>1-(($AO$44-$AQ$41)/($AQ$42-$AQ$41))</f>
        <v>0.36363636363636365</v>
      </c>
      <c r="CB49">
        <f>1-(($AP$43-$AQ$41)/($AQ$42-$AQ$41))</f>
        <v>4.5454545454545414E-2</v>
      </c>
    </row>
    <row r="50" spans="1:80" x14ac:dyDescent="0.25">
      <c r="A50">
        <v>49</v>
      </c>
      <c r="D50">
        <v>61.230786000000002</v>
      </c>
      <c r="E50" s="4">
        <v>2</v>
      </c>
      <c r="F50">
        <v>53.473828000000005</v>
      </c>
      <c r="G50" s="5">
        <v>3</v>
      </c>
      <c r="P50">
        <v>2</v>
      </c>
      <c r="Q50" t="str">
        <f t="shared" si="0"/>
        <v>23</v>
      </c>
      <c r="R50">
        <v>2</v>
      </c>
      <c r="X50" t="s">
        <v>288</v>
      </c>
      <c r="Y50" t="s">
        <v>268</v>
      </c>
      <c r="AN50">
        <v>1027</v>
      </c>
      <c r="AO50">
        <v>1059</v>
      </c>
      <c r="AP50">
        <v>1088</v>
      </c>
      <c r="AQ50">
        <v>1116</v>
      </c>
      <c r="AT50">
        <f>(($AO$44-$AN$45)/($AN$46-$AN$45))</f>
        <v>0.27272727272727271</v>
      </c>
      <c r="AU50">
        <f>(($AP$43-$AN$45)/($AN$46-$AN$45))</f>
        <v>0.59090909090909094</v>
      </c>
      <c r="AV50">
        <f>(($AQ$42-$AN$45)/($AN$46-$AN$45))</f>
        <v>0.63636363636363635</v>
      </c>
      <c r="AW50">
        <f>(($AN$46-$AO$44)/($AO$45-$AO$44))</f>
        <v>0.72727272727272729</v>
      </c>
      <c r="AX50">
        <f>(($AP$43-$AO$44)/($AO$45-$AO$44))</f>
        <v>0.31818181818181818</v>
      </c>
      <c r="AY50">
        <f>(($AQ$42-$AO$44)/($AO$45-$AO$44))</f>
        <v>0.36363636363636365</v>
      </c>
      <c r="AZ50">
        <f>(($AN$46-$AP$43)/($AP$44-$AP$43))</f>
        <v>0.42857142857142855</v>
      </c>
      <c r="BA50">
        <f>(($AO$45-$AP$43)/($AP$44-$AP$43))</f>
        <v>0.7142857142857143</v>
      </c>
      <c r="BB50">
        <f>(($AQ$42-$AP$43)/($AP$44-$AP$43))</f>
        <v>4.7619047619047616E-2</v>
      </c>
      <c r="BC50">
        <f>(($AN$46-$AQ$42)/($AQ$43-$AQ$42))</f>
        <v>0.36363636363636365</v>
      </c>
      <c r="BD50">
        <f>(($AO$45-$AQ$42)/($AQ$43-$AQ$42))</f>
        <v>0.63636363636363635</v>
      </c>
      <c r="BE50">
        <f>(($AP$44-$AQ$42)/($AQ$43-$AQ$42))</f>
        <v>0.90909090909090906</v>
      </c>
      <c r="BG50">
        <v>2</v>
      </c>
      <c r="BH50">
        <v>265</v>
      </c>
      <c r="BI50">
        <f>($BH$59-$BH$56)/200</f>
        <v>0.09</v>
      </c>
      <c r="BQ50">
        <f>(($AO$44-$AN$45)/($AN$46-$AN$45))</f>
        <v>0.27272727272727271</v>
      </c>
      <c r="BR50">
        <f>1-(($AP$43-$AN$45)/($AN$46-$AN$45))</f>
        <v>0.40909090909090906</v>
      </c>
      <c r="BS50">
        <f>1-(($AQ$42-$AN$45)/($AN$46-$AN$45))</f>
        <v>0.36363636363636365</v>
      </c>
      <c r="BT50">
        <f>1-(($AN$46-$AO$44)/($AO$45-$AO$44))</f>
        <v>0.27272727272727271</v>
      </c>
      <c r="BU50">
        <f>(($AP$43-$AO$44)/($AO$45-$AO$44))</f>
        <v>0.31818181818181818</v>
      </c>
      <c r="BV50">
        <f>(($AQ$42-$AO$44)/($AO$45-$AO$44))</f>
        <v>0.36363636363636365</v>
      </c>
      <c r="BW50">
        <f>(($AN$46-$AP$43)/($AP$44-$AP$43))</f>
        <v>0.42857142857142855</v>
      </c>
      <c r="BX50">
        <f>1-(($AO$45-$AP$43)/($AP$44-$AP$43))</f>
        <v>0.2857142857142857</v>
      </c>
      <c r="BY50">
        <f>(($AQ$42-$AP$43)/($AP$44-$AP$43))</f>
        <v>4.7619047619047616E-2</v>
      </c>
      <c r="BZ50">
        <f>(($AN$46-$AQ$42)/($AQ$43-$AQ$42))</f>
        <v>0.36363636363636365</v>
      </c>
      <c r="CA50">
        <f>1-(($AO$45-$AQ$42)/($AQ$43-$AQ$42))</f>
        <v>0.36363636363636365</v>
      </c>
      <c r="CB50">
        <f>1-(($AP$44-$AQ$42)/($AQ$43-$AQ$42))</f>
        <v>9.0909090909090939E-2</v>
      </c>
    </row>
    <row r="51" spans="1:80" x14ac:dyDescent="0.25">
      <c r="A51">
        <v>50</v>
      </c>
      <c r="D51">
        <v>61.230786000000002</v>
      </c>
      <c r="E51" s="4">
        <v>2</v>
      </c>
      <c r="F51">
        <v>53.473193999999999</v>
      </c>
      <c r="G51" s="5">
        <v>3</v>
      </c>
      <c r="P51">
        <v>2</v>
      </c>
      <c r="Q51" t="str">
        <f t="shared" si="0"/>
        <v>23</v>
      </c>
      <c r="R51">
        <v>1</v>
      </c>
      <c r="X51" t="s">
        <v>288</v>
      </c>
      <c r="Y51" t="s">
        <v>265</v>
      </c>
      <c r="AN51">
        <v>1049</v>
      </c>
      <c r="AO51">
        <v>1084</v>
      </c>
      <c r="AP51">
        <v>1113</v>
      </c>
      <c r="AQ51">
        <v>1139</v>
      </c>
      <c r="AT51">
        <f>(($AO$45-$AN$46)/($AN$47-$AN$46))</f>
        <v>0.2857142857142857</v>
      </c>
      <c r="AU51">
        <f>(($AP$44-$AN$46)/($AN$47-$AN$46))</f>
        <v>0.5714285714285714</v>
      </c>
      <c r="AV51">
        <f>(($AQ$43-$AN$46)/($AN$47-$AN$46))</f>
        <v>0.66666666666666663</v>
      </c>
      <c r="AW51">
        <f>(($AN$47-$AO$45)/($AO$46-$AO$45))</f>
        <v>0.78947368421052633</v>
      </c>
      <c r="AX51">
        <f>(($AP$44-$AO$45)/($AO$46-$AO$45))</f>
        <v>0.31578947368421051</v>
      </c>
      <c r="AY51">
        <f>(($AQ$43-$AO$45)/($AO$46-$AO$45))</f>
        <v>0.42105263157894735</v>
      </c>
      <c r="AZ51">
        <f>(($AN$47-$AP$44)/($AP$45-$AP$44))</f>
        <v>0.42857142857142855</v>
      </c>
      <c r="BA51">
        <f>(($AO$46-$AP$44)/($AP$45-$AP$44))</f>
        <v>0.61904761904761907</v>
      </c>
      <c r="BB51">
        <f>(($AQ$43-$AP$44)/($AP$45-$AP$44))</f>
        <v>9.5238095238095233E-2</v>
      </c>
      <c r="BC51">
        <f>(($AN$47-$AQ$43)/($AQ$44-$AQ$43))</f>
        <v>0.35</v>
      </c>
      <c r="BD51">
        <f>(($AO$46-$AQ$43)/($AQ$44-$AQ$43))</f>
        <v>0.55000000000000004</v>
      </c>
      <c r="BE51">
        <f>(($AP$45-$AQ$43)/($AQ$44-$AQ$43))</f>
        <v>0.95</v>
      </c>
      <c r="BG51">
        <v>1</v>
      </c>
      <c r="BH51">
        <v>276</v>
      </c>
      <c r="BI51">
        <f>($BH$60-$BH$57)/200</f>
        <v>7.4999999999999997E-2</v>
      </c>
      <c r="BQ51">
        <f>(($AO$45-$AN$46)/($AN$47-$AN$46))</f>
        <v>0.2857142857142857</v>
      </c>
      <c r="BR51">
        <f>1-(($AP$44-$AN$46)/($AN$47-$AN$46))</f>
        <v>0.4285714285714286</v>
      </c>
      <c r="BS51">
        <f>1-(($AQ$43-$AN$46)/($AN$47-$AN$46))</f>
        <v>0.33333333333333337</v>
      </c>
      <c r="BT51">
        <f>1-(($AN$47-$AO$45)/($AO$46-$AO$45))</f>
        <v>0.21052631578947367</v>
      </c>
      <c r="BU51">
        <f>(($AP$44-$AO$45)/($AO$46-$AO$45))</f>
        <v>0.31578947368421051</v>
      </c>
      <c r="BV51">
        <f>(($AQ$43-$AO$45)/($AO$46-$AO$45))</f>
        <v>0.42105263157894735</v>
      </c>
      <c r="BW51">
        <f>(($AN$47-$AP$44)/($AP$45-$AP$44))</f>
        <v>0.42857142857142855</v>
      </c>
      <c r="BX51">
        <f>1-(($AO$46-$AP$44)/($AP$45-$AP$44))</f>
        <v>0.38095238095238093</v>
      </c>
      <c r="BY51">
        <f>(($AQ$43-$AP$44)/($AP$45-$AP$44))</f>
        <v>9.5238095238095233E-2</v>
      </c>
      <c r="BZ51">
        <f>(($AN$47-$AQ$43)/($AQ$44-$AQ$43))</f>
        <v>0.35</v>
      </c>
      <c r="CA51">
        <f>1-(($AO$46-$AQ$43)/($AQ$44-$AQ$43))</f>
        <v>0.44999999999999996</v>
      </c>
      <c r="CB51">
        <f>1-(($AP$45-$AQ$43)/($AQ$44-$AQ$43))</f>
        <v>5.0000000000000044E-2</v>
      </c>
    </row>
    <row r="52" spans="1:80" x14ac:dyDescent="0.25">
      <c r="A52">
        <v>51</v>
      </c>
      <c r="D52">
        <v>61.230786000000002</v>
      </c>
      <c r="E52" s="4">
        <v>2</v>
      </c>
      <c r="F52">
        <v>53.494838999999999</v>
      </c>
      <c r="G52" s="5">
        <v>3</v>
      </c>
      <c r="P52">
        <v>2</v>
      </c>
      <c r="Q52" t="str">
        <f t="shared" si="0"/>
        <v>23</v>
      </c>
      <c r="R52">
        <v>4</v>
      </c>
      <c r="X52" t="s">
        <v>288</v>
      </c>
      <c r="Y52" t="s">
        <v>266</v>
      </c>
      <c r="AN52">
        <v>1077</v>
      </c>
      <c r="AO52">
        <v>1108</v>
      </c>
      <c r="AP52">
        <v>1136</v>
      </c>
      <c r="AQ52">
        <v>1160</v>
      </c>
      <c r="AT52">
        <f>(($AO$46-$AN$47)/($AN$48-$AN$47))</f>
        <v>0.2</v>
      </c>
      <c r="AU52">
        <f>(($AP$45-$AN$47)/($AN$48-$AN$47))</f>
        <v>0.6</v>
      </c>
      <c r="AV52">
        <f>(($AQ$44-$AN$47)/($AN$48-$AN$47))</f>
        <v>0.65</v>
      </c>
      <c r="AW52">
        <f>(($AN$48-$AO$46)/($AO$47-$AO$46))</f>
        <v>0.76190476190476186</v>
      </c>
      <c r="AX52">
        <f>(($AP$45-$AO$46)/($AO$47-$AO$46))</f>
        <v>0.38095238095238093</v>
      </c>
      <c r="AY52">
        <f>(($AQ$44-$AO$46)/($AO$47-$AO$46))</f>
        <v>0.42857142857142855</v>
      </c>
      <c r="AZ52">
        <f>(($AN$48-$AP$45)/($AP$46-$AP$45))</f>
        <v>0.38095238095238093</v>
      </c>
      <c r="BA52">
        <f>(($AO$47-$AP$45)/($AP$46-$AP$45))</f>
        <v>0.61904761904761907</v>
      </c>
      <c r="BB52">
        <f>(($AQ$44-$AP$45)/($AP$46-$AP$45))</f>
        <v>4.7619047619047616E-2</v>
      </c>
      <c r="BC52">
        <f>(($AN$48-$AQ$44)/($AQ$45-$AQ$44))</f>
        <v>0.33333333333333331</v>
      </c>
      <c r="BD52">
        <f>(($AO$47-$AQ$44)/($AQ$45-$AQ$44))</f>
        <v>0.5714285714285714</v>
      </c>
      <c r="BE52">
        <f>(($AP$46-$AQ$44)/($AQ$45-$AQ$44))</f>
        <v>0.95238095238095233</v>
      </c>
      <c r="BG52">
        <v>4</v>
      </c>
      <c r="BH52">
        <v>279</v>
      </c>
      <c r="BI52">
        <f>($BH$61-$BH$58)/200</f>
        <v>0.08</v>
      </c>
      <c r="BQ52">
        <f>(($AO$46-$AN$47)/($AN$48-$AN$47))</f>
        <v>0.2</v>
      </c>
      <c r="BR52">
        <f>1-(($AP$45-$AN$47)/($AN$48-$AN$47))</f>
        <v>0.4</v>
      </c>
      <c r="BS52">
        <f>1-(($AQ$44-$AN$47)/($AN$48-$AN$47))</f>
        <v>0.35</v>
      </c>
      <c r="BT52">
        <f>1-(($AN$48-$AO$46)/($AO$47-$AO$46))</f>
        <v>0.23809523809523814</v>
      </c>
      <c r="BU52">
        <f>(($AP$45-$AO$46)/($AO$47-$AO$46))</f>
        <v>0.38095238095238093</v>
      </c>
      <c r="BV52">
        <f>(($AQ$44-$AO$46)/($AO$47-$AO$46))</f>
        <v>0.42857142857142855</v>
      </c>
      <c r="BW52">
        <f>(($AN$48-$AP$45)/($AP$46-$AP$45))</f>
        <v>0.38095238095238093</v>
      </c>
      <c r="BX52">
        <f>1-(($AO$47-$AP$45)/($AP$46-$AP$45))</f>
        <v>0.38095238095238093</v>
      </c>
      <c r="BY52">
        <f>(($AQ$44-$AP$45)/($AP$46-$AP$45))</f>
        <v>4.7619047619047616E-2</v>
      </c>
      <c r="BZ52">
        <f>(($AN$48-$AQ$44)/($AQ$45-$AQ$44))</f>
        <v>0.33333333333333331</v>
      </c>
      <c r="CA52">
        <f>1-(($AO$47-$AQ$44)/($AQ$45-$AQ$44))</f>
        <v>0.4285714285714286</v>
      </c>
      <c r="CB52">
        <f>1-(($AP$46-$AQ$44)/($AQ$45-$AQ$44))</f>
        <v>4.7619047619047672E-2</v>
      </c>
    </row>
    <row r="53" spans="1:80" x14ac:dyDescent="0.25">
      <c r="A53">
        <v>52</v>
      </c>
      <c r="D53">
        <v>61.230786000000002</v>
      </c>
      <c r="E53" s="4">
        <v>2</v>
      </c>
      <c r="F53">
        <v>53.502338999999999</v>
      </c>
      <c r="G53" s="5">
        <v>3</v>
      </c>
      <c r="P53">
        <v>2</v>
      </c>
      <c r="Q53" t="str">
        <f t="shared" si="0"/>
        <v>23</v>
      </c>
      <c r="R53">
        <v>3</v>
      </c>
      <c r="X53" t="s">
        <v>288</v>
      </c>
      <c r="Y53" t="s">
        <v>267</v>
      </c>
      <c r="AB53" t="s">
        <v>288</v>
      </c>
      <c r="AC53" t="str">
        <f>CONCATENATE($R53,$R54,$R55,$R56)</f>
        <v>3214</v>
      </c>
      <c r="AN53">
        <v>1099</v>
      </c>
      <c r="AO53">
        <v>1131</v>
      </c>
      <c r="AP53">
        <v>1159</v>
      </c>
      <c r="AQ53">
        <v>1182</v>
      </c>
      <c r="AT53">
        <f>(($AO$47-$AN$48)/($AN$49-$AN$48))</f>
        <v>0.25</v>
      </c>
      <c r="AU53">
        <f>(($AP$46-$AN$48)/($AN$49-$AN$48))</f>
        <v>0.65</v>
      </c>
      <c r="AV53">
        <f>(($AQ$45-$AN$48)/($AN$49-$AN$48))</f>
        <v>0.7</v>
      </c>
      <c r="AW53">
        <f>(($AN$49-$AO$47)/($AO$48-$AO$47))</f>
        <v>0.7142857142857143</v>
      </c>
      <c r="AX53">
        <f>(($AP$46-$AO$47)/($AO$48-$AO$47))</f>
        <v>0.38095238095238093</v>
      </c>
      <c r="AY53">
        <f>(($AQ$45-$AO$47)/($AO$48-$AO$47))</f>
        <v>0.42857142857142855</v>
      </c>
      <c r="AZ53">
        <f>(($AN$49-$AP$46)/($AP$47-$AP$46))</f>
        <v>0.33333333333333331</v>
      </c>
      <c r="BA53">
        <f>(($AO$48-$AP$46)/($AP$47-$AP$46))</f>
        <v>0.61904761904761907</v>
      </c>
      <c r="BB53">
        <f>(($AQ$45-$AP$46)/($AP$47-$AP$46))</f>
        <v>4.7619047619047616E-2</v>
      </c>
      <c r="BC53">
        <f>(($AN$49-$AQ$45)/($AQ$46-$AQ$45))</f>
        <v>0.2857142857142857</v>
      </c>
      <c r="BD53">
        <f>(($AO$48-$AQ$45)/($AQ$46-$AQ$45))</f>
        <v>0.5714285714285714</v>
      </c>
      <c r="BE53">
        <f>(($AP$47-$AQ$45)/($AQ$46-$AQ$45))</f>
        <v>0.95238095238095233</v>
      </c>
      <c r="BG53">
        <v>3</v>
      </c>
      <c r="BH53">
        <v>288</v>
      </c>
      <c r="BI53">
        <f>($BH$62-$BH$59)/200</f>
        <v>7.0000000000000007E-2</v>
      </c>
      <c r="BQ53">
        <f>(($AO$47-$AN$48)/($AN$49-$AN$48))</f>
        <v>0.25</v>
      </c>
      <c r="BR53">
        <f>1-(($AP$46-$AN$48)/($AN$49-$AN$48))</f>
        <v>0.35</v>
      </c>
      <c r="BS53">
        <f>1-(($AQ$45-$AN$48)/($AN$49-$AN$48))</f>
        <v>0.30000000000000004</v>
      </c>
      <c r="BT53">
        <f>1-(($AN$49-$AO$47)/($AO$48-$AO$47))</f>
        <v>0.2857142857142857</v>
      </c>
      <c r="BU53">
        <f>(($AP$46-$AO$47)/($AO$48-$AO$47))</f>
        <v>0.38095238095238093</v>
      </c>
      <c r="BV53">
        <f>(($AQ$45-$AO$47)/($AO$48-$AO$47))</f>
        <v>0.42857142857142855</v>
      </c>
      <c r="BW53">
        <f>(($AN$49-$AP$46)/($AP$47-$AP$46))</f>
        <v>0.33333333333333331</v>
      </c>
      <c r="BX53">
        <f>1-(($AO$48-$AP$46)/($AP$47-$AP$46))</f>
        <v>0.38095238095238093</v>
      </c>
      <c r="BY53">
        <f>(($AQ$45-$AP$46)/($AP$47-$AP$46))</f>
        <v>4.7619047619047616E-2</v>
      </c>
      <c r="BZ53">
        <f>(($AN$49-$AQ$45)/($AQ$46-$AQ$45))</f>
        <v>0.2857142857142857</v>
      </c>
      <c r="CA53">
        <f>1-(($AO$48-$AQ$45)/($AQ$46-$AQ$45))</f>
        <v>0.4285714285714286</v>
      </c>
      <c r="CB53">
        <f>1-(($AP$47-$AQ$45)/($AQ$46-$AQ$45))</f>
        <v>4.7619047619047672E-2</v>
      </c>
    </row>
    <row r="54" spans="1:80" x14ac:dyDescent="0.25">
      <c r="A54">
        <v>53</v>
      </c>
      <c r="D54">
        <v>61.230786000000002</v>
      </c>
      <c r="E54" s="4">
        <v>2</v>
      </c>
      <c r="F54">
        <v>53.510369000000004</v>
      </c>
      <c r="G54" s="5">
        <v>3</v>
      </c>
      <c r="P54">
        <v>2</v>
      </c>
      <c r="Q54" t="str">
        <f t="shared" si="0"/>
        <v>23</v>
      </c>
      <c r="R54">
        <v>2</v>
      </c>
      <c r="X54" t="s">
        <v>288</v>
      </c>
      <c r="Y54" t="s">
        <v>268</v>
      </c>
      <c r="AN54">
        <v>1125</v>
      </c>
      <c r="AO54">
        <v>1150</v>
      </c>
      <c r="AP54">
        <v>1180</v>
      </c>
      <c r="AQ54">
        <v>1201</v>
      </c>
      <c r="AT54">
        <f>(($AO$48-$AN$49)/($AN$50-$AN$49))</f>
        <v>0.3</v>
      </c>
      <c r="AU54">
        <f>(($AP$47-$AN$49)/($AN$50-$AN$49))</f>
        <v>0.7</v>
      </c>
      <c r="AV54">
        <f>(($AQ$46-$AN$49)/($AN$50-$AN$49))</f>
        <v>0.75</v>
      </c>
      <c r="AW54">
        <f>(($AN$50-$AO$48)/($AO$49-$AO$48))</f>
        <v>0.63636363636363635</v>
      </c>
      <c r="AX54">
        <f>(($AP$47-$AO$48)/($AO$49-$AO$48))</f>
        <v>0.36363636363636365</v>
      </c>
      <c r="AY54">
        <f>(($AQ$46-$AO$48)/($AO$49-$AO$48))</f>
        <v>0.40909090909090912</v>
      </c>
      <c r="AZ54">
        <f>(($AN$50-$AP$47)/($AP$48-$AP$47))</f>
        <v>0.27272727272727271</v>
      </c>
      <c r="BA54">
        <f>(($AO$49-$AP$47)/($AP$48-$AP$47))</f>
        <v>0.63636363636363635</v>
      </c>
      <c r="BB54">
        <f>(($AQ$46-$AP$47)/($AP$48-$AP$47))</f>
        <v>4.5454545454545456E-2</v>
      </c>
      <c r="BC54">
        <f>(($AN$50-$AQ$46)/($AQ$47-$AQ$46))</f>
        <v>0.20833333333333334</v>
      </c>
      <c r="BD54">
        <f>(($AO$49-$AQ$46)/($AQ$47-$AQ$46))</f>
        <v>0.54166666666666663</v>
      </c>
      <c r="BE54">
        <f>(($AP$48-$AQ$46)/($AQ$47-$AQ$46))</f>
        <v>0.875</v>
      </c>
      <c r="BG54">
        <v>2</v>
      </c>
      <c r="BH54">
        <v>289</v>
      </c>
      <c r="BI54">
        <f>($BH$63-$BH$60)/200</f>
        <v>0.08</v>
      </c>
      <c r="BQ54">
        <f>(($AO$48-$AN$49)/($AN$50-$AN$49))</f>
        <v>0.3</v>
      </c>
      <c r="BR54">
        <f>1-(($AP$47-$AN$49)/($AN$50-$AN$49))</f>
        <v>0.30000000000000004</v>
      </c>
      <c r="BS54">
        <f>1-(($AQ$46-$AN$49)/($AN$50-$AN$49))</f>
        <v>0.25</v>
      </c>
      <c r="BT54">
        <f>1-(($AN$50-$AO$48)/($AO$49-$AO$48))</f>
        <v>0.36363636363636365</v>
      </c>
      <c r="BU54">
        <f>(($AP$47-$AO$48)/($AO$49-$AO$48))</f>
        <v>0.36363636363636365</v>
      </c>
      <c r="BV54">
        <f>(($AQ$46-$AO$48)/($AO$49-$AO$48))</f>
        <v>0.40909090909090912</v>
      </c>
      <c r="BW54">
        <f>(($AN$50-$AP$47)/($AP$48-$AP$47))</f>
        <v>0.27272727272727271</v>
      </c>
      <c r="BX54">
        <f>1-(($AO$49-$AP$47)/($AP$48-$AP$47))</f>
        <v>0.36363636363636365</v>
      </c>
      <c r="BY54">
        <f>(($AQ$46-$AP$47)/($AP$48-$AP$47))</f>
        <v>4.5454545454545456E-2</v>
      </c>
      <c r="BZ54">
        <f>(($AN$50-$AQ$46)/($AQ$47-$AQ$46))</f>
        <v>0.20833333333333334</v>
      </c>
      <c r="CA54">
        <f>1-(($AO$49-$AQ$46)/($AQ$47-$AQ$46))</f>
        <v>0.45833333333333337</v>
      </c>
      <c r="CB54">
        <f>1-(($AP$48-$AQ$46)/($AQ$47-$AQ$46))</f>
        <v>0.125</v>
      </c>
    </row>
    <row r="55" spans="1:80" x14ac:dyDescent="0.25">
      <c r="A55">
        <v>54</v>
      </c>
      <c r="F55">
        <v>53.488404000000003</v>
      </c>
      <c r="G55" s="5">
        <v>3</v>
      </c>
      <c r="H55">
        <v>60.111649</v>
      </c>
      <c r="I55" s="3">
        <v>4</v>
      </c>
      <c r="P55">
        <v>2</v>
      </c>
      <c r="Q55" t="str">
        <f t="shared" si="0"/>
        <v>34</v>
      </c>
      <c r="R55">
        <v>1</v>
      </c>
      <c r="X55" t="s">
        <v>288</v>
      </c>
      <c r="Y55" t="s">
        <v>265</v>
      </c>
      <c r="AN55">
        <v>1144</v>
      </c>
      <c r="AO55">
        <v>1173</v>
      </c>
      <c r="AP55">
        <v>1200</v>
      </c>
      <c r="AQ55">
        <v>1222</v>
      </c>
      <c r="AT55">
        <f>(($AO$49-$AN$50)/($AN$51-$AN$50))</f>
        <v>0.36363636363636365</v>
      </c>
      <c r="AU55">
        <f>(($AP$48-$AN$50)/($AN$51-$AN$50))</f>
        <v>0.72727272727272729</v>
      </c>
      <c r="AV55">
        <f>(($AQ$47-$AN$50)/($AN$51-$AN$50))</f>
        <v>0.86363636363636365</v>
      </c>
      <c r="AW55">
        <f>(($AN$51-$AO$49)/($AO$50-$AO$49))</f>
        <v>0.58333333333333337</v>
      </c>
      <c r="AX55">
        <f>(($AP$48-$AO$49)/($AO$50-$AO$49))</f>
        <v>0.33333333333333331</v>
      </c>
      <c r="AY55">
        <f>(($AQ$47-$AO$49)/($AO$50-$AO$49))</f>
        <v>0.45833333333333331</v>
      </c>
      <c r="AZ55">
        <f>(($AN$51-$AP$48)/($AP$49-$AP$48))</f>
        <v>0.2608695652173913</v>
      </c>
      <c r="BA55">
        <f>(($AO$50-$AP$48)/($AP$49-$AP$48))</f>
        <v>0.69565217391304346</v>
      </c>
      <c r="BB55">
        <f>(($AQ$47-$AP$48)/($AP$49-$AP$48))</f>
        <v>0.13043478260869565</v>
      </c>
      <c r="BC55">
        <f>(($AN$51-$AQ$47)/($AQ$48-$AQ$47))</f>
        <v>0.1111111111111111</v>
      </c>
      <c r="BD55">
        <f>(($AO$50-$AQ$47)/($AQ$48-$AQ$47))</f>
        <v>0.48148148148148145</v>
      </c>
      <c r="BE55">
        <f>(($AP$49-$AQ$47)/($AQ$48-$AQ$47))</f>
        <v>0.7407407407407407</v>
      </c>
      <c r="BG55">
        <v>1</v>
      </c>
      <c r="BH55">
        <v>299</v>
      </c>
      <c r="BI55">
        <f>($BH$64-$BH$61)/200</f>
        <v>8.5000000000000006E-2</v>
      </c>
      <c r="BQ55">
        <f>(($AO$49-$AN$50)/($AN$51-$AN$50))</f>
        <v>0.36363636363636365</v>
      </c>
      <c r="BR55">
        <f>1-(($AP$48-$AN$50)/($AN$51-$AN$50))</f>
        <v>0.27272727272727271</v>
      </c>
      <c r="BS55">
        <f>1-(($AQ$47-$AN$50)/($AN$51-$AN$50))</f>
        <v>0.13636363636363635</v>
      </c>
      <c r="BT55">
        <f>1-(($AN$51-$AO$49)/($AO$50-$AO$49))</f>
        <v>0.41666666666666663</v>
      </c>
      <c r="BU55">
        <f>(($AP$48-$AO$49)/($AO$50-$AO$49))</f>
        <v>0.33333333333333331</v>
      </c>
      <c r="BV55">
        <f>(($AQ$47-$AO$49)/($AO$50-$AO$49))</f>
        <v>0.45833333333333331</v>
      </c>
      <c r="BW55">
        <f>(($AN$51-$AP$48)/($AP$49-$AP$48))</f>
        <v>0.2608695652173913</v>
      </c>
      <c r="BX55">
        <f>1-(($AO$50-$AP$48)/($AP$49-$AP$48))</f>
        <v>0.30434782608695654</v>
      </c>
      <c r="BY55">
        <f>(($AQ$47-$AP$48)/($AP$49-$AP$48))</f>
        <v>0.13043478260869565</v>
      </c>
      <c r="BZ55">
        <f>(($AN$51-$AQ$47)/($AQ$48-$AQ$47))</f>
        <v>0.1111111111111111</v>
      </c>
      <c r="CA55">
        <f>(($AO$50-$AQ$47)/($AQ$48-$AQ$47))</f>
        <v>0.48148148148148145</v>
      </c>
      <c r="CB55">
        <f>1-(($AP$49-$AQ$47)/($AQ$48-$AQ$47))</f>
        <v>0.2592592592592593</v>
      </c>
    </row>
    <row r="56" spans="1:80" x14ac:dyDescent="0.25">
      <c r="A56">
        <v>55</v>
      </c>
      <c r="F56">
        <v>53.473618000000002</v>
      </c>
      <c r="G56" s="5">
        <v>3</v>
      </c>
      <c r="H56">
        <v>60.095531999999999</v>
      </c>
      <c r="I56" s="3">
        <v>4</v>
      </c>
      <c r="P56">
        <v>2</v>
      </c>
      <c r="Q56" t="str">
        <f t="shared" si="0"/>
        <v>34</v>
      </c>
      <c r="R56">
        <v>4</v>
      </c>
      <c r="X56" t="s">
        <v>288</v>
      </c>
      <c r="Y56" t="s">
        <v>266</v>
      </c>
      <c r="AN56">
        <v>1167</v>
      </c>
      <c r="AO56">
        <v>1194</v>
      </c>
      <c r="AP56">
        <v>1221</v>
      </c>
      <c r="AQ56">
        <v>1243</v>
      </c>
      <c r="AT56">
        <f>(($AO$50-$AN$51)/($AN$52-$AN$51))</f>
        <v>0.35714285714285715</v>
      </c>
      <c r="AU56">
        <f>(($AP$49-$AN$51)/($AN$52-$AN$51))</f>
        <v>0.6071428571428571</v>
      </c>
      <c r="AV56">
        <f>(($AQ$48-$AN$51)/($AN$52-$AN$51))</f>
        <v>0.8571428571428571</v>
      </c>
      <c r="BG56">
        <v>4</v>
      </c>
      <c r="BH56">
        <v>302</v>
      </c>
      <c r="BI56">
        <f>($BH$65-$BH$62)/200</f>
        <v>6.5000000000000002E-2</v>
      </c>
      <c r="BQ56">
        <f>(($AO$50-$AN$51)/($AN$52-$AN$51))</f>
        <v>0.35714285714285715</v>
      </c>
      <c r="BR56">
        <f>1-(($AP$49-$AN$51)/($AN$52-$AN$51))</f>
        <v>0.3928571428571429</v>
      </c>
      <c r="BS56">
        <f>1-(($AQ$48-$AN$51)/($AN$52-$AN$51))</f>
        <v>0.1428571428571429</v>
      </c>
    </row>
    <row r="57" spans="1:80" x14ac:dyDescent="0.25">
      <c r="A57">
        <v>56</v>
      </c>
      <c r="F57">
        <v>53.471809999999998</v>
      </c>
      <c r="G57" s="5">
        <v>3</v>
      </c>
      <c r="H57">
        <v>60.099251000000002</v>
      </c>
      <c r="I57" s="3">
        <v>4</v>
      </c>
      <c r="P57">
        <v>2</v>
      </c>
      <c r="Q57" t="str">
        <f t="shared" si="0"/>
        <v>34</v>
      </c>
      <c r="R57">
        <v>3</v>
      </c>
      <c r="X57" t="s">
        <v>288</v>
      </c>
      <c r="Y57" t="s">
        <v>267</v>
      </c>
      <c r="AB57" t="s">
        <v>288</v>
      </c>
      <c r="AC57" t="str">
        <f>CONCATENATE($R57,$R58,$R59,$R60)</f>
        <v>3214</v>
      </c>
      <c r="AN57">
        <v>1189</v>
      </c>
      <c r="AO57">
        <v>1213</v>
      </c>
      <c r="AP57">
        <v>1241</v>
      </c>
      <c r="AQ57">
        <v>1266</v>
      </c>
      <c r="BG57">
        <v>3</v>
      </c>
      <c r="BH57">
        <v>309</v>
      </c>
      <c r="BI57">
        <f>($BH$66-$BH$63)/200</f>
        <v>7.0000000000000007E-2</v>
      </c>
    </row>
    <row r="58" spans="1:80" x14ac:dyDescent="0.25">
      <c r="A58">
        <v>57</v>
      </c>
      <c r="F58">
        <v>53.478619000000002</v>
      </c>
      <c r="G58" s="5">
        <v>3</v>
      </c>
      <c r="H58">
        <v>60.120632000000001</v>
      </c>
      <c r="I58" s="3">
        <v>4</v>
      </c>
      <c r="P58">
        <v>2</v>
      </c>
      <c r="Q58" t="str">
        <f t="shared" si="0"/>
        <v>34</v>
      </c>
      <c r="R58">
        <v>2</v>
      </c>
      <c r="X58" t="s">
        <v>288</v>
      </c>
      <c r="Y58" t="s">
        <v>268</v>
      </c>
      <c r="AN58">
        <v>1208</v>
      </c>
      <c r="AO58">
        <v>1233</v>
      </c>
      <c r="AP58">
        <v>1265</v>
      </c>
      <c r="AQ58">
        <v>1283</v>
      </c>
      <c r="BG58">
        <v>2</v>
      </c>
      <c r="BH58">
        <v>311</v>
      </c>
      <c r="BI58">
        <f>($BH$67-$BH$64)/200</f>
        <v>6.5000000000000002E-2</v>
      </c>
    </row>
    <row r="59" spans="1:80" x14ac:dyDescent="0.25">
      <c r="A59">
        <v>58</v>
      </c>
      <c r="B59">
        <v>74.845368000000008</v>
      </c>
      <c r="C59" s="2">
        <v>1</v>
      </c>
      <c r="F59">
        <v>53.542656000000001</v>
      </c>
      <c r="G59" s="5">
        <v>3</v>
      </c>
      <c r="H59">
        <v>60.106331000000004</v>
      </c>
      <c r="I59" s="3">
        <v>4</v>
      </c>
      <c r="P59">
        <v>3</v>
      </c>
      <c r="Q59" t="str">
        <f t="shared" si="0"/>
        <v>134</v>
      </c>
      <c r="R59">
        <v>1</v>
      </c>
      <c r="X59" t="s">
        <v>288</v>
      </c>
      <c r="Y59" t="s">
        <v>265</v>
      </c>
      <c r="AN59">
        <v>1228</v>
      </c>
      <c r="AO59">
        <v>1254</v>
      </c>
      <c r="AP59">
        <v>1290</v>
      </c>
      <c r="AQ59">
        <v>1308</v>
      </c>
      <c r="AT59">
        <f>(($AO$52-$AN$53)/($AN$54-$AN$53))</f>
        <v>0.34615384615384615</v>
      </c>
      <c r="AU59">
        <f>(($AP$51-$AN$53)/($AN$54-$AN$53))</f>
        <v>0.53846153846153844</v>
      </c>
      <c r="AV59">
        <f>(($AQ$50-$AN$53)/($AN$54-$AN$53))</f>
        <v>0.65384615384615385</v>
      </c>
      <c r="AW59">
        <f>(($AN$53-$AO$51)/($AO$52-$AO$51))</f>
        <v>0.625</v>
      </c>
      <c r="AX59">
        <f>(($AP$50-$AO$51)/($AO$52-$AO$51))</f>
        <v>0.16666666666666666</v>
      </c>
      <c r="AY59">
        <f>(($AQ$49-$AO$51)/($AO$52-$AO$51))</f>
        <v>0.375</v>
      </c>
      <c r="AZ59">
        <f>(($AN$53-$AP$50)/($AP$51-$AP$50))</f>
        <v>0.44</v>
      </c>
      <c r="BA59">
        <f>(($AO$52-$AP$50)/($AP$51-$AP$50))</f>
        <v>0.8</v>
      </c>
      <c r="BB59">
        <f>(($AQ$49-$AP$50)/($AP$51-$AP$50))</f>
        <v>0.2</v>
      </c>
      <c r="BC59">
        <f>(($AN$53-$AQ$49)/($AQ$50-$AQ$49))</f>
        <v>0.2608695652173913</v>
      </c>
      <c r="BD59">
        <f>(($AO$52-$AQ$49)/($AQ$50-$AQ$49))</f>
        <v>0.65217391304347827</v>
      </c>
      <c r="BE59">
        <f>(($AP$51-$AQ$49)/($AQ$50-$AQ$49))</f>
        <v>0.86956521739130432</v>
      </c>
      <c r="BG59">
        <v>1</v>
      </c>
      <c r="BH59">
        <v>320</v>
      </c>
      <c r="BI59">
        <f>($BH$68-$BH$65)/200</f>
        <v>8.5000000000000006E-2</v>
      </c>
      <c r="BQ59">
        <f>(($AO$52-$AN$53)/($AN$54-$AN$53))</f>
        <v>0.34615384615384615</v>
      </c>
      <c r="BR59">
        <f>1-(($AP$51-$AN$53)/($AN$54-$AN$53))</f>
        <v>0.46153846153846156</v>
      </c>
      <c r="BS59">
        <f>1-(($AQ$50-$AN$53)/($AN$54-$AN$53))</f>
        <v>0.34615384615384615</v>
      </c>
      <c r="BT59">
        <f>1-(($AN$53-$AO$51)/($AO$52-$AO$51))</f>
        <v>0.375</v>
      </c>
      <c r="BU59">
        <f>(($AP$50-$AO$51)/($AO$52-$AO$51))</f>
        <v>0.16666666666666666</v>
      </c>
      <c r="BV59">
        <f>(($AQ$49-$AO$51)/($AO$52-$AO$51))</f>
        <v>0.375</v>
      </c>
      <c r="BW59">
        <f>(($AN$53-$AP$50)/($AP$51-$AP$50))</f>
        <v>0.44</v>
      </c>
      <c r="BX59">
        <f>1-(($AO$52-$AP$50)/($AP$51-$AP$50))</f>
        <v>0.19999999999999996</v>
      </c>
      <c r="BY59">
        <f>(($AQ$49-$AP$50)/($AP$51-$AP$50))</f>
        <v>0.2</v>
      </c>
      <c r="BZ59">
        <f>(($AN$53-$AQ$49)/($AQ$50-$AQ$49))</f>
        <v>0.2608695652173913</v>
      </c>
      <c r="CA59">
        <f>1-(($AO$52-$AQ$49)/($AQ$50-$AQ$49))</f>
        <v>0.34782608695652173</v>
      </c>
      <c r="CB59">
        <f>1-(($AP$51-$AQ$49)/($AQ$50-$AQ$49))</f>
        <v>0.13043478260869568</v>
      </c>
    </row>
    <row r="60" spans="1:80" x14ac:dyDescent="0.25">
      <c r="A60">
        <v>59</v>
      </c>
      <c r="B60">
        <v>74.720263000000003</v>
      </c>
      <c r="C60" s="2">
        <v>1</v>
      </c>
      <c r="H60">
        <v>60.131377999999998</v>
      </c>
      <c r="I60" s="3">
        <v>4</v>
      </c>
      <c r="P60">
        <v>2</v>
      </c>
      <c r="Q60" t="str">
        <f t="shared" si="0"/>
        <v>14</v>
      </c>
      <c r="R60">
        <v>4</v>
      </c>
      <c r="X60" t="s">
        <v>288</v>
      </c>
      <c r="Y60" t="s">
        <v>266</v>
      </c>
      <c r="AN60">
        <v>1248</v>
      </c>
      <c r="AO60">
        <v>1294</v>
      </c>
      <c r="AP60">
        <v>1309</v>
      </c>
      <c r="AQ60">
        <v>1329</v>
      </c>
      <c r="AT60">
        <f>(($AO$53-$AN$54)/($AN$55-$AN$54))</f>
        <v>0.31578947368421051</v>
      </c>
      <c r="AU60">
        <f>(($AP$52-$AN$54)/($AN$55-$AN$54))</f>
        <v>0.57894736842105265</v>
      </c>
      <c r="AV60">
        <f>(($AQ$51-$AN$54)/($AN$55-$AN$54))</f>
        <v>0.73684210526315785</v>
      </c>
      <c r="AW60">
        <f>(($AN$54-$AO$52)/($AO$53-$AO$52))</f>
        <v>0.73913043478260865</v>
      </c>
      <c r="AX60">
        <f>(($AP$51-$AO$52)/($AO$53-$AO$52))</f>
        <v>0.21739130434782608</v>
      </c>
      <c r="AY60">
        <f>(($AQ$50-$AO$52)/($AO$53-$AO$52))</f>
        <v>0.34782608695652173</v>
      </c>
      <c r="AZ60">
        <f>(($AN$54-$AP$51)/($AP$52-$AP$51))</f>
        <v>0.52173913043478259</v>
      </c>
      <c r="BA60">
        <f>(($AO$53-$AP$51)/($AP$52-$AP$51))</f>
        <v>0.78260869565217395</v>
      </c>
      <c r="BB60">
        <f>(($AQ$50-$AP$51)/($AP$52-$AP$51))</f>
        <v>0.13043478260869565</v>
      </c>
      <c r="BC60">
        <f>(($AN$54-$AQ$50)/($AQ$51-$AQ$50))</f>
        <v>0.39130434782608697</v>
      </c>
      <c r="BD60">
        <f>(($AO$53-$AQ$50)/($AQ$51-$AQ$50))</f>
        <v>0.65217391304347827</v>
      </c>
      <c r="BE60">
        <f>(($AP$52-$AQ$50)/($AQ$51-$AQ$50))</f>
        <v>0.86956521739130432</v>
      </c>
      <c r="BG60">
        <v>4</v>
      </c>
      <c r="BH60">
        <v>324</v>
      </c>
      <c r="BI60">
        <f>($BH$69-$BH$66)/200</f>
        <v>5.5E-2</v>
      </c>
      <c r="BQ60">
        <f>(($AO$53-$AN$54)/($AN$55-$AN$54))</f>
        <v>0.31578947368421051</v>
      </c>
      <c r="BR60">
        <f>1-(($AP$52-$AN$54)/($AN$55-$AN$54))</f>
        <v>0.42105263157894735</v>
      </c>
      <c r="BS60">
        <f>1-(($AQ$51-$AN$54)/($AN$55-$AN$54))</f>
        <v>0.26315789473684215</v>
      </c>
      <c r="BT60">
        <f>1-(($AN$54-$AO$52)/($AO$53-$AO$52))</f>
        <v>0.26086956521739135</v>
      </c>
      <c r="BU60">
        <f>(($AP$51-$AO$52)/($AO$53-$AO$52))</f>
        <v>0.21739130434782608</v>
      </c>
      <c r="BV60">
        <f>(($AQ$50-$AO$52)/($AO$53-$AO$52))</f>
        <v>0.34782608695652173</v>
      </c>
      <c r="BW60">
        <f>1-(($AN$54-$AP$51)/($AP$52-$AP$51))</f>
        <v>0.47826086956521741</v>
      </c>
      <c r="BX60">
        <f>1-(($AO$53-$AP$51)/($AP$52-$AP$51))</f>
        <v>0.21739130434782605</v>
      </c>
      <c r="BY60">
        <f>(($AQ$50-$AP$51)/($AP$52-$AP$51))</f>
        <v>0.13043478260869565</v>
      </c>
      <c r="BZ60">
        <f>(($AN$54-$AQ$50)/($AQ$51-$AQ$50))</f>
        <v>0.39130434782608697</v>
      </c>
      <c r="CA60">
        <f>1-(($AO$53-$AQ$50)/($AQ$51-$AQ$50))</f>
        <v>0.34782608695652173</v>
      </c>
      <c r="CB60">
        <f>1-(($AP$52-$AQ$50)/($AQ$51-$AQ$50))</f>
        <v>0.13043478260869568</v>
      </c>
    </row>
    <row r="61" spans="1:80" x14ac:dyDescent="0.25">
      <c r="A61">
        <v>60</v>
      </c>
      <c r="B61">
        <v>74.604632000000009</v>
      </c>
      <c r="C61" s="2">
        <v>1</v>
      </c>
      <c r="H61">
        <v>60.126964999999998</v>
      </c>
      <c r="I61" s="3">
        <v>4</v>
      </c>
      <c r="P61">
        <v>2</v>
      </c>
      <c r="Q61" t="str">
        <f t="shared" si="0"/>
        <v>14</v>
      </c>
      <c r="R61">
        <v>3</v>
      </c>
      <c r="X61" t="s">
        <v>288</v>
      </c>
      <c r="Y61" t="s">
        <v>267</v>
      </c>
      <c r="AB61" t="s">
        <v>288</v>
      </c>
      <c r="AC61" t="str">
        <f>CONCATENATE($R61,$R62,$R63,$R64)</f>
        <v>3214</v>
      </c>
      <c r="AN61">
        <v>1266</v>
      </c>
      <c r="AO61">
        <v>1317</v>
      </c>
      <c r="AP61">
        <v>1330</v>
      </c>
      <c r="AQ61">
        <v>1351</v>
      </c>
      <c r="AT61">
        <f>(($AO$54-$AN$55)/($AN$56-$AN$55))</f>
        <v>0.2608695652173913</v>
      </c>
      <c r="AU61">
        <f>(($AP$53-$AN$55)/($AN$56-$AN$55))</f>
        <v>0.65217391304347827</v>
      </c>
      <c r="AV61">
        <f>(($AQ$52-$AN$55)/($AN$56-$AN$55))</f>
        <v>0.69565217391304346</v>
      </c>
      <c r="AW61">
        <f>(($AN$55-$AO$53)/($AO$54-$AO$53))</f>
        <v>0.68421052631578949</v>
      </c>
      <c r="AX61">
        <f>(($AP$52-$AO$53)/($AO$54-$AO$53))</f>
        <v>0.26315789473684209</v>
      </c>
      <c r="AY61">
        <f>(($AQ$51-$AO$53)/($AO$54-$AO$53))</f>
        <v>0.42105263157894735</v>
      </c>
      <c r="AZ61">
        <f>(($AN$55-$AP$52)/($AP$53-$AP$52))</f>
        <v>0.34782608695652173</v>
      </c>
      <c r="BA61">
        <f>(($AO$54-$AP$52)/($AP$53-$AP$52))</f>
        <v>0.60869565217391308</v>
      </c>
      <c r="BB61">
        <f>(($AQ$51-$AP$52)/($AP$53-$AP$52))</f>
        <v>0.13043478260869565</v>
      </c>
      <c r="BC61">
        <f>(($AN$55-$AQ$51)/($AQ$52-$AQ$51))</f>
        <v>0.23809523809523808</v>
      </c>
      <c r="BD61">
        <f>(($AO$54-$AQ$51)/($AQ$52-$AQ$51))</f>
        <v>0.52380952380952384</v>
      </c>
      <c r="BE61">
        <f>(($AP$53-$AQ$51)/($AQ$52-$AQ$51))</f>
        <v>0.95238095238095233</v>
      </c>
      <c r="BG61">
        <v>3</v>
      </c>
      <c r="BH61">
        <v>327</v>
      </c>
      <c r="BI61">
        <f>($BH$70-$BH$67)/200</f>
        <v>7.4999999999999997E-2</v>
      </c>
      <c r="BQ61">
        <f>(($AO$54-$AN$55)/($AN$56-$AN$55))</f>
        <v>0.2608695652173913</v>
      </c>
      <c r="BR61">
        <f>1-(($AP$53-$AN$55)/($AN$56-$AN$55))</f>
        <v>0.34782608695652173</v>
      </c>
      <c r="BS61">
        <f>1-(($AQ$52-$AN$55)/($AN$56-$AN$55))</f>
        <v>0.30434782608695654</v>
      </c>
      <c r="BT61">
        <f>1-(($AN$55-$AO$53)/($AO$54-$AO$53))</f>
        <v>0.31578947368421051</v>
      </c>
      <c r="BU61">
        <f>(($AP$52-$AO$53)/($AO$54-$AO$53))</f>
        <v>0.26315789473684209</v>
      </c>
      <c r="BV61">
        <f>(($AQ$51-$AO$53)/($AO$54-$AO$53))</f>
        <v>0.42105263157894735</v>
      </c>
      <c r="BW61">
        <f>(($AN$55-$AP$52)/($AP$53-$AP$52))</f>
        <v>0.34782608695652173</v>
      </c>
      <c r="BX61">
        <f>1-(($AO$54-$AP$52)/($AP$53-$AP$52))</f>
        <v>0.39130434782608692</v>
      </c>
      <c r="BY61">
        <f>(($AQ$51-$AP$52)/($AP$53-$AP$52))</f>
        <v>0.13043478260869565</v>
      </c>
      <c r="BZ61">
        <f>(($AN$55-$AQ$51)/($AQ$52-$AQ$51))</f>
        <v>0.23809523809523808</v>
      </c>
      <c r="CA61">
        <f>1-(($AO$54-$AQ$51)/($AQ$52-$AQ$51))</f>
        <v>0.47619047619047616</v>
      </c>
      <c r="CB61">
        <f>1-(($AP$53-$AQ$51)/($AQ$52-$AQ$51))</f>
        <v>4.7619047619047672E-2</v>
      </c>
    </row>
    <row r="62" spans="1:80" x14ac:dyDescent="0.25">
      <c r="A62">
        <v>61</v>
      </c>
      <c r="B62">
        <v>74.605474000000001</v>
      </c>
      <c r="C62" s="2">
        <v>1</v>
      </c>
      <c r="H62">
        <v>60.081383000000002</v>
      </c>
      <c r="I62" s="3">
        <v>4</v>
      </c>
      <c r="P62">
        <v>2</v>
      </c>
      <c r="Q62" t="str">
        <f t="shared" si="0"/>
        <v>14</v>
      </c>
      <c r="R62">
        <v>2</v>
      </c>
      <c r="X62" t="s">
        <v>288</v>
      </c>
      <c r="Y62" t="s">
        <v>268</v>
      </c>
      <c r="AN62">
        <v>1278</v>
      </c>
      <c r="AO62">
        <v>1337</v>
      </c>
      <c r="AP62">
        <v>1351</v>
      </c>
      <c r="AQ62">
        <v>1374</v>
      </c>
      <c r="AT62">
        <f>(($AO$55-$AN$56)/($AN$57-$AN$56))</f>
        <v>0.27272727272727271</v>
      </c>
      <c r="AU62">
        <f>(($AP$54-$AN$56)/($AN$57-$AN$56))</f>
        <v>0.59090909090909094</v>
      </c>
      <c r="AV62">
        <f>(($AQ$53-$AN$56)/($AN$57-$AN$56))</f>
        <v>0.68181818181818177</v>
      </c>
      <c r="AW62">
        <f>(($AN$56-$AO$54)/($AO$55-$AO$54))</f>
        <v>0.73913043478260865</v>
      </c>
      <c r="AX62">
        <f>(($AP$53-$AO$54)/($AO$55-$AO$54))</f>
        <v>0.39130434782608697</v>
      </c>
      <c r="AY62">
        <f>(($AQ$52-$AO$54)/($AO$55-$AO$54))</f>
        <v>0.43478260869565216</v>
      </c>
      <c r="AZ62">
        <f>(($AN$56-$AP$53)/($AP$54-$AP$53))</f>
        <v>0.38095238095238093</v>
      </c>
      <c r="BA62">
        <f>(($AO$55-$AP$53)/($AP$54-$AP$53))</f>
        <v>0.66666666666666663</v>
      </c>
      <c r="BB62">
        <f>(($AQ$52-$AP$53)/($AP$54-$AP$53))</f>
        <v>4.7619047619047616E-2</v>
      </c>
      <c r="BC62">
        <f>(($AN$56-$AQ$52)/($AQ$53-$AQ$52))</f>
        <v>0.31818181818181818</v>
      </c>
      <c r="BD62">
        <f>(($AO$55-$AQ$52)/($AQ$53-$AQ$52))</f>
        <v>0.59090909090909094</v>
      </c>
      <c r="BE62">
        <f>(($AP$54-$AQ$52)/($AQ$53-$AQ$52))</f>
        <v>0.90909090909090906</v>
      </c>
      <c r="BG62">
        <v>2</v>
      </c>
      <c r="BH62">
        <v>334</v>
      </c>
      <c r="BI62">
        <f>($BH$71-$BH$68)/200</f>
        <v>6.5000000000000002E-2</v>
      </c>
      <c r="BQ62">
        <f>(($AO$55-$AN$56)/($AN$57-$AN$56))</f>
        <v>0.27272727272727271</v>
      </c>
      <c r="BR62">
        <f>1-(($AP$54-$AN$56)/($AN$57-$AN$56))</f>
        <v>0.40909090909090906</v>
      </c>
      <c r="BS62">
        <f>1-(($AQ$53-$AN$56)/($AN$57-$AN$56))</f>
        <v>0.31818181818181823</v>
      </c>
      <c r="BT62">
        <f>1-(($AN$56-$AO$54)/($AO$55-$AO$54))</f>
        <v>0.26086956521739135</v>
      </c>
      <c r="BU62">
        <f>(($AP$53-$AO$54)/($AO$55-$AO$54))</f>
        <v>0.39130434782608697</v>
      </c>
      <c r="BV62">
        <f>(($AQ$52-$AO$54)/($AO$55-$AO$54))</f>
        <v>0.43478260869565216</v>
      </c>
      <c r="BW62">
        <f>(($AN$56-$AP$53)/($AP$54-$AP$53))</f>
        <v>0.38095238095238093</v>
      </c>
      <c r="BX62">
        <f>1-(($AO$55-$AP$53)/($AP$54-$AP$53))</f>
        <v>0.33333333333333337</v>
      </c>
      <c r="BY62">
        <f>(($AQ$52-$AP$53)/($AP$54-$AP$53))</f>
        <v>4.7619047619047616E-2</v>
      </c>
      <c r="BZ62">
        <f>(($AN$56-$AQ$52)/($AQ$53-$AQ$52))</f>
        <v>0.31818181818181818</v>
      </c>
      <c r="CA62">
        <f>1-(($AO$55-$AQ$52)/($AQ$53-$AQ$52))</f>
        <v>0.40909090909090906</v>
      </c>
      <c r="CB62">
        <f>1-(($AP$54-$AQ$52)/($AQ$53-$AQ$52))</f>
        <v>9.0909090909090939E-2</v>
      </c>
    </row>
    <row r="63" spans="1:80" x14ac:dyDescent="0.25">
      <c r="A63">
        <v>62</v>
      </c>
      <c r="B63">
        <v>74.63389500000001</v>
      </c>
      <c r="C63" s="2">
        <v>1</v>
      </c>
      <c r="H63">
        <v>60.033936000000004</v>
      </c>
      <c r="I63" s="3">
        <v>4</v>
      </c>
      <c r="P63">
        <v>2</v>
      </c>
      <c r="Q63" t="str">
        <f t="shared" si="0"/>
        <v>14</v>
      </c>
      <c r="R63">
        <v>1</v>
      </c>
      <c r="X63" t="s">
        <v>288</v>
      </c>
      <c r="Y63" t="s">
        <v>265</v>
      </c>
      <c r="AN63">
        <v>1301</v>
      </c>
      <c r="AO63">
        <v>1367</v>
      </c>
      <c r="AP63">
        <v>1374</v>
      </c>
      <c r="AQ63">
        <v>1394</v>
      </c>
      <c r="AT63">
        <f>(($AO$56-$AN$57)/($AN$58-$AN$57))</f>
        <v>0.26315789473684209</v>
      </c>
      <c r="AU63">
        <f>(($AP$55-$AN$57)/($AN$58-$AN$57))</f>
        <v>0.57894736842105265</v>
      </c>
      <c r="AV63">
        <f>(($AQ$54-$AN$57)/($AN$58-$AN$57))</f>
        <v>0.63157894736842102</v>
      </c>
      <c r="AW63">
        <f>(($AN$57-$AO$55)/($AO$56-$AO$55))</f>
        <v>0.76190476190476186</v>
      </c>
      <c r="AX63">
        <f>(($AP$54-$AO$55)/($AO$56-$AO$55))</f>
        <v>0.33333333333333331</v>
      </c>
      <c r="AY63">
        <f>(($AQ$53-$AO$55)/($AO$56-$AO$55))</f>
        <v>0.42857142857142855</v>
      </c>
      <c r="AZ63">
        <f>(($AN$57-$AP$54)/($AP$55-$AP$54))</f>
        <v>0.45</v>
      </c>
      <c r="BA63">
        <f>(($AO$56-$AP$54)/($AP$55-$AP$54))</f>
        <v>0.7</v>
      </c>
      <c r="BB63">
        <f>(($AQ$53-$AP$54)/($AP$55-$AP$54))</f>
        <v>0.1</v>
      </c>
      <c r="BC63">
        <f>(($AN$57-$AQ$53)/($AQ$54-$AQ$53))</f>
        <v>0.36842105263157893</v>
      </c>
      <c r="BD63">
        <f>(($AO$56-$AQ$53)/($AQ$54-$AQ$53))</f>
        <v>0.63157894736842102</v>
      </c>
      <c r="BE63">
        <f>(($AP$55-$AQ$53)/($AQ$54-$AQ$53))</f>
        <v>0.94736842105263153</v>
      </c>
      <c r="BG63">
        <v>1</v>
      </c>
      <c r="BH63">
        <v>340</v>
      </c>
      <c r="BI63">
        <f>($BH$72-$BH$69)/200</f>
        <v>9.5000000000000001E-2</v>
      </c>
      <c r="BQ63">
        <f>(($AO$56-$AN$57)/($AN$58-$AN$57))</f>
        <v>0.26315789473684209</v>
      </c>
      <c r="BR63">
        <f>1-(($AP$55-$AN$57)/($AN$58-$AN$57))</f>
        <v>0.42105263157894735</v>
      </c>
      <c r="BS63">
        <f>1-(($AQ$54-$AN$57)/($AN$58-$AN$57))</f>
        <v>0.36842105263157898</v>
      </c>
      <c r="BT63">
        <f>1-(($AN$57-$AO$55)/($AO$56-$AO$55))</f>
        <v>0.23809523809523814</v>
      </c>
      <c r="BU63">
        <f>(($AP$54-$AO$55)/($AO$56-$AO$55))</f>
        <v>0.33333333333333331</v>
      </c>
      <c r="BV63">
        <f>(($AQ$53-$AO$55)/($AO$56-$AO$55))</f>
        <v>0.42857142857142855</v>
      </c>
      <c r="BW63">
        <f>(($AN$57-$AP$54)/($AP$55-$AP$54))</f>
        <v>0.45</v>
      </c>
      <c r="BX63">
        <f>1-(($AO$56-$AP$54)/($AP$55-$AP$54))</f>
        <v>0.30000000000000004</v>
      </c>
      <c r="BY63">
        <f>(($AQ$53-$AP$54)/($AP$55-$AP$54))</f>
        <v>0.1</v>
      </c>
      <c r="BZ63">
        <f>(($AN$57-$AQ$53)/($AQ$54-$AQ$53))</f>
        <v>0.36842105263157893</v>
      </c>
      <c r="CA63">
        <f>1-(($AO$56-$AQ$53)/($AQ$54-$AQ$53))</f>
        <v>0.36842105263157898</v>
      </c>
      <c r="CB63">
        <f>1-(($AP$55-$AQ$53)/($AQ$54-$AQ$53))</f>
        <v>5.2631578947368474E-2</v>
      </c>
    </row>
    <row r="64" spans="1:80" x14ac:dyDescent="0.25">
      <c r="A64">
        <v>63</v>
      </c>
      <c r="B64">
        <v>74.645053000000004</v>
      </c>
      <c r="C64" s="2">
        <v>1</v>
      </c>
      <c r="H64">
        <v>60.097073000000002</v>
      </c>
      <c r="I64" s="3">
        <v>4</v>
      </c>
      <c r="P64">
        <v>2</v>
      </c>
      <c r="Q64" t="str">
        <f t="shared" si="0"/>
        <v>14</v>
      </c>
      <c r="R64">
        <v>4</v>
      </c>
      <c r="X64" t="s">
        <v>288</v>
      </c>
      <c r="Y64" t="s">
        <v>266</v>
      </c>
      <c r="AN64">
        <v>1321</v>
      </c>
      <c r="AO64">
        <v>1387</v>
      </c>
      <c r="AP64">
        <v>1395</v>
      </c>
      <c r="AQ64">
        <v>1415</v>
      </c>
      <c r="AT64">
        <f>(($AO$57-$AN$58)/($AN$59-$AN$58))</f>
        <v>0.25</v>
      </c>
      <c r="AU64">
        <f>(($AP$56-$AN$58)/($AN$59-$AN$58))</f>
        <v>0.65</v>
      </c>
      <c r="AV64">
        <f>(($AQ$55-$AN$58)/($AN$59-$AN$58))</f>
        <v>0.7</v>
      </c>
      <c r="AW64">
        <f>(($AN$58-$AO$56)/($AO$57-$AO$56))</f>
        <v>0.73684210526315785</v>
      </c>
      <c r="AX64">
        <f>(($AP$55-$AO$56)/($AO$57-$AO$56))</f>
        <v>0.31578947368421051</v>
      </c>
      <c r="AY64">
        <f>(($AQ$54-$AO$56)/($AO$57-$AO$56))</f>
        <v>0.36842105263157893</v>
      </c>
      <c r="AZ64">
        <f>(($AN$58-$AP$55)/($AP$56-$AP$55))</f>
        <v>0.38095238095238093</v>
      </c>
      <c r="BA64">
        <f>(($AO$57-$AP$55)/($AP$56-$AP$55))</f>
        <v>0.61904761904761907</v>
      </c>
      <c r="BB64">
        <f>(($AQ$54-$AP$55)/($AP$56-$AP$55))</f>
        <v>4.7619047619047616E-2</v>
      </c>
      <c r="BC64">
        <f>(($AN$58-$AQ$54)/($AQ$55-$AQ$54))</f>
        <v>0.33333333333333331</v>
      </c>
      <c r="BD64">
        <f>(($AO$57-$AQ$54)/($AQ$55-$AQ$54))</f>
        <v>0.5714285714285714</v>
      </c>
      <c r="BE64">
        <f>(($AP$56-$AQ$54)/($AQ$55-$AQ$54))</f>
        <v>0.95238095238095233</v>
      </c>
      <c r="BG64">
        <v>4</v>
      </c>
      <c r="BH64">
        <v>344</v>
      </c>
      <c r="BI64">
        <f>($BH$73-$BH$70)/200</f>
        <v>6.5000000000000002E-2</v>
      </c>
      <c r="BQ64">
        <f>(($AO$57-$AN$58)/($AN$59-$AN$58))</f>
        <v>0.25</v>
      </c>
      <c r="BR64">
        <f>1-(($AP$56-$AN$58)/($AN$59-$AN$58))</f>
        <v>0.35</v>
      </c>
      <c r="BS64">
        <f>1-(($AQ$55-$AN$58)/($AN$59-$AN$58))</f>
        <v>0.30000000000000004</v>
      </c>
      <c r="BT64">
        <f>1-(($AN$58-$AO$56)/($AO$57-$AO$56))</f>
        <v>0.26315789473684215</v>
      </c>
      <c r="BU64">
        <f>(($AP$55-$AO$56)/($AO$57-$AO$56))</f>
        <v>0.31578947368421051</v>
      </c>
      <c r="BV64">
        <f>(($AQ$54-$AO$56)/($AO$57-$AO$56))</f>
        <v>0.36842105263157893</v>
      </c>
      <c r="BW64">
        <f>(($AN$58-$AP$55)/($AP$56-$AP$55))</f>
        <v>0.38095238095238093</v>
      </c>
      <c r="BX64">
        <f>1-(($AO$57-$AP$55)/($AP$56-$AP$55))</f>
        <v>0.38095238095238093</v>
      </c>
      <c r="BY64">
        <f>(($AQ$54-$AP$55)/($AP$56-$AP$55))</f>
        <v>4.7619047619047616E-2</v>
      </c>
      <c r="BZ64">
        <f>(($AN$58-$AQ$54)/($AQ$55-$AQ$54))</f>
        <v>0.33333333333333331</v>
      </c>
      <c r="CA64">
        <f>1-(($AO$57-$AQ$54)/($AQ$55-$AQ$54))</f>
        <v>0.4285714285714286</v>
      </c>
      <c r="CB64">
        <f>1-(($AP$56-$AQ$54)/($AQ$55-$AQ$54))</f>
        <v>4.7619047619047672E-2</v>
      </c>
    </row>
    <row r="65" spans="1:80" x14ac:dyDescent="0.25">
      <c r="A65">
        <v>64</v>
      </c>
      <c r="B65">
        <v>74.641158000000004</v>
      </c>
      <c r="C65" s="2">
        <v>1</v>
      </c>
      <c r="H65">
        <v>60.097073000000002</v>
      </c>
      <c r="I65" s="3">
        <v>4</v>
      </c>
      <c r="P65">
        <v>2</v>
      </c>
      <c r="Q65" t="str">
        <f t="shared" si="0"/>
        <v>14</v>
      </c>
      <c r="R65">
        <v>3</v>
      </c>
      <c r="X65" t="s">
        <v>288</v>
      </c>
      <c r="Y65" t="s">
        <v>267</v>
      </c>
      <c r="AB65" t="s">
        <v>288</v>
      </c>
      <c r="AC65" t="str">
        <f>CONCATENATE($R65,$R66,$R67,$R68)</f>
        <v>3214</v>
      </c>
      <c r="AN65">
        <v>1342</v>
      </c>
      <c r="AO65">
        <v>1407</v>
      </c>
      <c r="AP65">
        <v>1414</v>
      </c>
      <c r="AQ65">
        <v>1436</v>
      </c>
      <c r="AT65">
        <f>(($AO$58-$AN$59)/($AN$60-$AN$59))</f>
        <v>0.25</v>
      </c>
      <c r="AU65">
        <f>(($AP$57-$AN$59)/($AN$60-$AN$59))</f>
        <v>0.65</v>
      </c>
      <c r="AV65">
        <f>(($AQ$56-$AN$59)/($AN$60-$AN$59))</f>
        <v>0.75</v>
      </c>
      <c r="AW65">
        <f>(($AN$59-$AO$57)/($AO$58-$AO$57))</f>
        <v>0.75</v>
      </c>
      <c r="AX65">
        <f>(($AP$56-$AO$57)/($AO$58-$AO$57))</f>
        <v>0.4</v>
      </c>
      <c r="AY65">
        <f>(($AQ$55-$AO$57)/($AO$58-$AO$57))</f>
        <v>0.45</v>
      </c>
      <c r="AZ65">
        <f>(($AN$59-$AP$56)/($AP$57-$AP$56))</f>
        <v>0.35</v>
      </c>
      <c r="BA65">
        <f>(($AO$58-$AP$56)/($AP$57-$AP$56))</f>
        <v>0.6</v>
      </c>
      <c r="BB65">
        <f>(($AQ$55-$AP$56)/($AP$57-$AP$56))</f>
        <v>0.05</v>
      </c>
      <c r="BC65">
        <f>(($AN$59-$AQ$55)/($AQ$56-$AQ$55))</f>
        <v>0.2857142857142857</v>
      </c>
      <c r="BD65">
        <f>(($AO$58-$AQ$55)/($AQ$56-$AQ$55))</f>
        <v>0.52380952380952384</v>
      </c>
      <c r="BE65">
        <f>(($AP$57-$AQ$55)/($AQ$56-$AQ$55))</f>
        <v>0.90476190476190477</v>
      </c>
      <c r="BG65">
        <v>3</v>
      </c>
      <c r="BH65">
        <v>347</v>
      </c>
      <c r="BI65">
        <f>($BH$74-$BH$71)/200</f>
        <v>7.4999999999999997E-2</v>
      </c>
      <c r="BQ65">
        <f>(($AO$58-$AN$59)/($AN$60-$AN$59))</f>
        <v>0.25</v>
      </c>
      <c r="BR65">
        <f>1-(($AP$57-$AN$59)/($AN$60-$AN$59))</f>
        <v>0.35</v>
      </c>
      <c r="BS65">
        <f>1-(($AQ$56-$AN$59)/($AN$60-$AN$59))</f>
        <v>0.25</v>
      </c>
      <c r="BT65">
        <f>1-(($AN$59-$AO$57)/($AO$58-$AO$57))</f>
        <v>0.25</v>
      </c>
      <c r="BU65">
        <f>(($AP$56-$AO$57)/($AO$58-$AO$57))</f>
        <v>0.4</v>
      </c>
      <c r="BV65">
        <f>(($AQ$55-$AO$57)/($AO$58-$AO$57))</f>
        <v>0.45</v>
      </c>
      <c r="BW65">
        <f>(($AN$59-$AP$56)/($AP$57-$AP$56))</f>
        <v>0.35</v>
      </c>
      <c r="BX65">
        <f>1-(($AO$58-$AP$56)/($AP$57-$AP$56))</f>
        <v>0.4</v>
      </c>
      <c r="BY65">
        <f>(($AQ$55-$AP$56)/($AP$57-$AP$56))</f>
        <v>0.05</v>
      </c>
      <c r="BZ65">
        <f>(($AN$59-$AQ$55)/($AQ$56-$AQ$55))</f>
        <v>0.2857142857142857</v>
      </c>
      <c r="CA65">
        <f>1-(($AO$58-$AQ$55)/($AQ$56-$AQ$55))</f>
        <v>0.47619047619047616</v>
      </c>
      <c r="CB65">
        <f>1-(($AP$57-$AQ$55)/($AQ$56-$AQ$55))</f>
        <v>9.5238095238095233E-2</v>
      </c>
    </row>
    <row r="66" spans="1:80" x14ac:dyDescent="0.25">
      <c r="A66">
        <v>65</v>
      </c>
      <c r="B66">
        <v>74.665421000000009</v>
      </c>
      <c r="C66" s="2">
        <v>1</v>
      </c>
      <c r="P66">
        <v>1</v>
      </c>
      <c r="Q66" t="str">
        <f t="shared" ref="Q66:Q129" si="2">CONCATENATE(C66,E66,G66,I66)</f>
        <v>1</v>
      </c>
      <c r="R66">
        <v>2</v>
      </c>
      <c r="X66" t="s">
        <v>288</v>
      </c>
      <c r="Y66" t="s">
        <v>268</v>
      </c>
      <c r="AN66">
        <v>1364</v>
      </c>
      <c r="AO66">
        <v>1427</v>
      </c>
      <c r="AP66">
        <v>1434</v>
      </c>
      <c r="AQ66">
        <v>1459</v>
      </c>
      <c r="AT66">
        <f>(($AO$59-$AN$60)/($AN$61-$AN$60))</f>
        <v>0.33333333333333331</v>
      </c>
      <c r="AU66">
        <f>(($AP$58-$AN$60)/($AN$61-$AN$60))</f>
        <v>0.94444444444444442</v>
      </c>
      <c r="AW66">
        <f>(($AN$60-$AO$58)/($AO$59-$AO$58))</f>
        <v>0.7142857142857143</v>
      </c>
      <c r="AX66">
        <f>(($AP$57-$AO$58)/($AO$59-$AO$58))</f>
        <v>0.38095238095238093</v>
      </c>
      <c r="AY66">
        <f>(($AQ$56-$AO$58)/($AO$59-$AO$58))</f>
        <v>0.47619047619047616</v>
      </c>
      <c r="AZ66">
        <f>(($AN$60-$AP$57)/($AP$58-$AP$57))</f>
        <v>0.29166666666666669</v>
      </c>
      <c r="BA66">
        <f>(($AO$59-$AP$57)/($AP$58-$AP$57))</f>
        <v>0.54166666666666663</v>
      </c>
      <c r="BB66">
        <f>(($AQ$56-$AP$57)/($AP$58-$AP$57))</f>
        <v>8.3333333333333329E-2</v>
      </c>
      <c r="BC66">
        <f>(($AN$60-$AQ$56)/($AQ$57-$AQ$56))</f>
        <v>0.21739130434782608</v>
      </c>
      <c r="BD66">
        <f>(($AO$59-$AQ$56)/($AQ$57-$AQ$56))</f>
        <v>0.47826086956521741</v>
      </c>
      <c r="BE66">
        <f>(($AP$58-$AQ$56)/($AQ$57-$AQ$56))</f>
        <v>0.95652173913043481</v>
      </c>
      <c r="BG66">
        <v>2</v>
      </c>
      <c r="BH66">
        <v>354</v>
      </c>
      <c r="BI66">
        <f>($BH$75-$BH$72)/200</f>
        <v>6.5000000000000002E-2</v>
      </c>
      <c r="BQ66">
        <f>(($AO$59-$AN$60)/($AN$61-$AN$60))</f>
        <v>0.33333333333333331</v>
      </c>
      <c r="BR66">
        <f>1-(($AP$58-$AN$60)/($AN$61-$AN$60))</f>
        <v>5.555555555555558E-2</v>
      </c>
      <c r="BT66">
        <f>1-(($AN$60-$AO$58)/($AO$59-$AO$58))</f>
        <v>0.2857142857142857</v>
      </c>
      <c r="BU66">
        <f>(($AP$57-$AO$58)/($AO$59-$AO$58))</f>
        <v>0.38095238095238093</v>
      </c>
      <c r="BV66">
        <f>(($AQ$56-$AO$58)/($AO$59-$AO$58))</f>
        <v>0.47619047619047616</v>
      </c>
      <c r="BW66">
        <f>(($AN$60-$AP$57)/($AP$58-$AP$57))</f>
        <v>0.29166666666666669</v>
      </c>
      <c r="BX66">
        <f>1-(($AO$59-$AP$57)/($AP$58-$AP$57))</f>
        <v>0.45833333333333337</v>
      </c>
      <c r="BY66">
        <f>(($AQ$56-$AP$57)/($AP$58-$AP$57))</f>
        <v>8.3333333333333329E-2</v>
      </c>
      <c r="BZ66">
        <f>(($AN$60-$AQ$56)/($AQ$57-$AQ$56))</f>
        <v>0.21739130434782608</v>
      </c>
      <c r="CA66">
        <f>(($AO$59-$AQ$56)/($AQ$57-$AQ$56))</f>
        <v>0.47826086956521741</v>
      </c>
      <c r="CB66">
        <f>1-(($AP$58-$AQ$56)/($AQ$57-$AQ$56))</f>
        <v>4.3478260869565188E-2</v>
      </c>
    </row>
    <row r="67" spans="1:80" x14ac:dyDescent="0.25">
      <c r="A67">
        <v>66</v>
      </c>
      <c r="B67">
        <v>74.668632000000002</v>
      </c>
      <c r="C67" s="2">
        <v>1</v>
      </c>
      <c r="P67">
        <v>1</v>
      </c>
      <c r="Q67" t="str">
        <f t="shared" si="2"/>
        <v>1</v>
      </c>
      <c r="R67">
        <v>1</v>
      </c>
      <c r="X67" t="s">
        <v>288</v>
      </c>
      <c r="Y67" t="s">
        <v>265</v>
      </c>
      <c r="AN67">
        <v>1384</v>
      </c>
      <c r="AO67">
        <v>1449</v>
      </c>
      <c r="AP67">
        <v>1456</v>
      </c>
      <c r="AQ67">
        <v>1480</v>
      </c>
      <c r="BG67">
        <v>1</v>
      </c>
      <c r="BH67">
        <v>357</v>
      </c>
      <c r="BI67">
        <f>($BH$76-$BH$73)/200</f>
        <v>9.5000000000000001E-2</v>
      </c>
    </row>
    <row r="68" spans="1:80" x14ac:dyDescent="0.25">
      <c r="A68">
        <v>67</v>
      </c>
      <c r="B68">
        <v>74.653842000000012</v>
      </c>
      <c r="C68" s="2">
        <v>1</v>
      </c>
      <c r="D68">
        <v>80.346526000000011</v>
      </c>
      <c r="E68" s="4">
        <v>2</v>
      </c>
      <c r="P68">
        <v>2</v>
      </c>
      <c r="Q68" t="str">
        <f t="shared" si="2"/>
        <v>12</v>
      </c>
      <c r="R68">
        <v>4</v>
      </c>
      <c r="X68" t="s">
        <v>288</v>
      </c>
      <c r="Y68" t="s">
        <v>266</v>
      </c>
      <c r="AN68">
        <v>1402</v>
      </c>
      <c r="AO68">
        <v>1472</v>
      </c>
      <c r="AP68">
        <v>1477</v>
      </c>
      <c r="AQ68">
        <v>1504</v>
      </c>
      <c r="BG68">
        <v>4</v>
      </c>
      <c r="BH68">
        <v>364</v>
      </c>
      <c r="BI68">
        <f>($BH$77-$BH$74)/200</f>
        <v>6.5000000000000002E-2</v>
      </c>
    </row>
    <row r="69" spans="1:80" x14ac:dyDescent="0.25">
      <c r="A69">
        <v>68</v>
      </c>
      <c r="B69">
        <v>74.699947000000009</v>
      </c>
      <c r="C69" s="2">
        <v>1</v>
      </c>
      <c r="D69">
        <v>80.34668400000001</v>
      </c>
      <c r="E69" s="4">
        <v>2</v>
      </c>
      <c r="P69">
        <v>2</v>
      </c>
      <c r="Q69" t="str">
        <f t="shared" si="2"/>
        <v>12</v>
      </c>
      <c r="R69">
        <v>3</v>
      </c>
      <c r="X69" t="s">
        <v>288</v>
      </c>
      <c r="Y69" t="s">
        <v>267</v>
      </c>
      <c r="AB69" t="s">
        <v>288</v>
      </c>
      <c r="AC69" t="str">
        <f>CONCATENATE($R69,$R70,$R71,$R72)</f>
        <v>3214</v>
      </c>
      <c r="AN69">
        <v>1422</v>
      </c>
      <c r="AO69">
        <v>1491</v>
      </c>
      <c r="AP69">
        <v>1496</v>
      </c>
      <c r="AQ69">
        <v>1523</v>
      </c>
      <c r="AT69">
        <f>(($AO$60-$AN$62)/($AN$63-$AN$62))</f>
        <v>0.69565217391304346</v>
      </c>
      <c r="AU69">
        <f>(($AP$59-$AN$62)/($AN$63-$AN$62))</f>
        <v>0.52173913043478259</v>
      </c>
      <c r="AV69">
        <f>(($AQ$58-$AN$62)/($AN$63-$AN$62))</f>
        <v>0.21739130434782608</v>
      </c>
      <c r="AW69">
        <f>(($AN$63-$AO$60)/($AO$61-$AO$60))</f>
        <v>0.30434782608695654</v>
      </c>
      <c r="AX69">
        <f>(($AP$60-$AO$60)/($AO$61-$AO$60))</f>
        <v>0.65217391304347827</v>
      </c>
      <c r="AY69">
        <f>(($AQ$59-$AO$60)/($AO$61-$AO$60))</f>
        <v>0.60869565217391308</v>
      </c>
      <c r="AZ69">
        <f>(($AN$63-$AP$59)/($AP$60-$AP$59))</f>
        <v>0.57894736842105265</v>
      </c>
      <c r="BA69">
        <f>(($AO$60-$AP$59)/($AP$60-$AP$59))</f>
        <v>0.21052631578947367</v>
      </c>
      <c r="BB69">
        <f>(($AQ$59-$AP$59)/($AP$60-$AP$59))</f>
        <v>0.94736842105263153</v>
      </c>
      <c r="BC69">
        <f>(($AN$63-$AQ$58)/($AQ$59-$AQ$58))</f>
        <v>0.72</v>
      </c>
      <c r="BD69">
        <f>(($AO$60-$AQ$58)/($AQ$59-$AQ$58))</f>
        <v>0.44</v>
      </c>
      <c r="BE69">
        <f>(($AP$59-$AQ$58)/($AQ$59-$AQ$58))</f>
        <v>0.28000000000000003</v>
      </c>
      <c r="BG69">
        <v>3</v>
      </c>
      <c r="BH69">
        <v>365</v>
      </c>
      <c r="BI69">
        <f>($BH$78-$BH$75)/200</f>
        <v>6.5000000000000002E-2</v>
      </c>
      <c r="BQ69">
        <f>1-(($AO$60-$AN$62)/($AN$63-$AN$62))</f>
        <v>0.30434782608695654</v>
      </c>
      <c r="BR69">
        <f>1-(($AP$59-$AN$62)/($AN$63-$AN$62))</f>
        <v>0.47826086956521741</v>
      </c>
      <c r="BS69">
        <f>(($AQ$58-$AN$62)/($AN$63-$AN$62))</f>
        <v>0.21739130434782608</v>
      </c>
      <c r="BT69">
        <f>(($AN$63-$AO$60)/($AO$61-$AO$60))</f>
        <v>0.30434782608695654</v>
      </c>
      <c r="BU69">
        <f>1-(($AP$60-$AO$60)/($AO$61-$AO$60))</f>
        <v>0.34782608695652173</v>
      </c>
      <c r="BV69">
        <f>1-(($AQ$59-$AO$60)/($AO$61-$AO$60))</f>
        <v>0.39130434782608692</v>
      </c>
      <c r="BW69">
        <f>1-(($AN$63-$AP$59)/($AP$60-$AP$59))</f>
        <v>0.42105263157894735</v>
      </c>
      <c r="BX69">
        <f>(($AO$60-$AP$59)/($AP$60-$AP$59))</f>
        <v>0.21052631578947367</v>
      </c>
      <c r="BY69">
        <f>1-(($AQ$59-$AP$59)/($AP$60-$AP$59))</f>
        <v>5.2631578947368474E-2</v>
      </c>
      <c r="BZ69">
        <f>1-(($AN$63-$AQ$58)/($AQ$59-$AQ$58))</f>
        <v>0.28000000000000003</v>
      </c>
      <c r="CA69">
        <f>(($AO$60-$AQ$58)/($AQ$59-$AQ$58))</f>
        <v>0.44</v>
      </c>
      <c r="CB69">
        <f>(($AP$59-$AQ$58)/($AQ$59-$AQ$58))</f>
        <v>0.28000000000000003</v>
      </c>
    </row>
    <row r="70" spans="1:80" x14ac:dyDescent="0.25">
      <c r="A70">
        <v>69</v>
      </c>
      <c r="D70">
        <v>80.327315000000013</v>
      </c>
      <c r="E70" s="4">
        <v>2</v>
      </c>
      <c r="P70">
        <v>1</v>
      </c>
      <c r="Q70" t="str">
        <f t="shared" si="2"/>
        <v>2</v>
      </c>
      <c r="R70">
        <v>2</v>
      </c>
      <c r="X70" t="s">
        <v>288</v>
      </c>
      <c r="Y70" t="s">
        <v>268</v>
      </c>
      <c r="AN70">
        <v>1441</v>
      </c>
      <c r="AO70">
        <v>1516</v>
      </c>
      <c r="AP70">
        <v>1521</v>
      </c>
      <c r="AQ70">
        <v>1544</v>
      </c>
      <c r="AT70">
        <f>(($AO$61-$AN$63)/($AN$64-$AN$63))</f>
        <v>0.8</v>
      </c>
      <c r="AU70">
        <f>(($AP$60-$AN$63)/($AN$64-$AN$63))</f>
        <v>0.4</v>
      </c>
      <c r="AV70">
        <f>(($AQ$59-$AN$63)/($AN$64-$AN$63))</f>
        <v>0.35</v>
      </c>
      <c r="AW70">
        <f>(($AN$64-$AO$61)/($AO$62-$AO$61))</f>
        <v>0.2</v>
      </c>
      <c r="AX70">
        <f>(($AP$61-$AO$61)/($AO$62-$AO$61))</f>
        <v>0.65</v>
      </c>
      <c r="AY70">
        <f>(($AQ$60-$AO$61)/($AO$62-$AO$61))</f>
        <v>0.6</v>
      </c>
      <c r="AZ70">
        <f>(($AN$64-$AP$60)/($AP$61-$AP$60))</f>
        <v>0.5714285714285714</v>
      </c>
      <c r="BA70">
        <f>(($AO$61-$AP$60)/($AP$61-$AP$60))</f>
        <v>0.38095238095238093</v>
      </c>
      <c r="BB70">
        <f>(($AQ$60-$AP$60)/($AP$61-$AP$60))</f>
        <v>0.95238095238095233</v>
      </c>
      <c r="BC70">
        <f>(($AN$64-$AQ$59)/($AQ$60-$AQ$59))</f>
        <v>0.61904761904761907</v>
      </c>
      <c r="BD70">
        <f>(($AO$61-$AQ$59)/($AQ$60-$AQ$59))</f>
        <v>0.42857142857142855</v>
      </c>
      <c r="BE70">
        <f>(($AP$60-$AQ$59)/($AQ$60-$AQ$59))</f>
        <v>4.7619047619047616E-2</v>
      </c>
      <c r="BG70">
        <v>2</v>
      </c>
      <c r="BH70">
        <v>372</v>
      </c>
      <c r="BI70">
        <f>($BH$79-$BH$76)/200</f>
        <v>7.0000000000000007E-2</v>
      </c>
      <c r="BQ70">
        <f>1-(($AO$61-$AN$63)/($AN$64-$AN$63))</f>
        <v>0.19999999999999996</v>
      </c>
      <c r="BR70">
        <f>(($AP$60-$AN$63)/($AN$64-$AN$63))</f>
        <v>0.4</v>
      </c>
      <c r="BS70">
        <f>(($AQ$59-$AN$63)/($AN$64-$AN$63))</f>
        <v>0.35</v>
      </c>
      <c r="BT70">
        <f>(($AN$64-$AO$61)/($AO$62-$AO$61))</f>
        <v>0.2</v>
      </c>
      <c r="BU70">
        <f>1-(($AP$61-$AO$61)/($AO$62-$AO$61))</f>
        <v>0.35</v>
      </c>
      <c r="BV70">
        <f>1-(($AQ$60-$AO$61)/($AO$62-$AO$61))</f>
        <v>0.4</v>
      </c>
      <c r="BW70">
        <f>1-(($AN$64-$AP$60)/($AP$61-$AP$60))</f>
        <v>0.4285714285714286</v>
      </c>
      <c r="BX70">
        <f>(($AO$61-$AP$60)/($AP$61-$AP$60))</f>
        <v>0.38095238095238093</v>
      </c>
      <c r="BY70">
        <f>1-(($AQ$60-$AP$60)/($AP$61-$AP$60))</f>
        <v>4.7619047619047672E-2</v>
      </c>
      <c r="BZ70">
        <f>1-(($AN$64-$AQ$59)/($AQ$60-$AQ$59))</f>
        <v>0.38095238095238093</v>
      </c>
      <c r="CA70">
        <f>(($AO$61-$AQ$59)/($AQ$60-$AQ$59))</f>
        <v>0.42857142857142855</v>
      </c>
      <c r="CB70">
        <f>(($AP$60-$AQ$59)/($AQ$60-$AQ$59))</f>
        <v>4.7619047619047616E-2</v>
      </c>
    </row>
    <row r="71" spans="1:80" x14ac:dyDescent="0.25">
      <c r="A71">
        <v>70</v>
      </c>
      <c r="D71">
        <v>80.333684000000005</v>
      </c>
      <c r="E71" s="4">
        <v>2</v>
      </c>
      <c r="P71">
        <v>1</v>
      </c>
      <c r="Q71" t="str">
        <f t="shared" si="2"/>
        <v>2</v>
      </c>
      <c r="R71">
        <v>1</v>
      </c>
      <c r="X71" t="s">
        <v>288</v>
      </c>
      <c r="Y71" t="s">
        <v>265</v>
      </c>
      <c r="AN71">
        <v>1462</v>
      </c>
      <c r="AO71">
        <v>1536</v>
      </c>
      <c r="AP71">
        <v>1542</v>
      </c>
      <c r="AQ71">
        <v>1564</v>
      </c>
      <c r="AT71">
        <f>(($AO$62-$AN$64)/($AN$65-$AN$64))</f>
        <v>0.76190476190476186</v>
      </c>
      <c r="AU71">
        <f>(($AP$61-$AN$64)/($AN$65-$AN$64))</f>
        <v>0.42857142857142855</v>
      </c>
      <c r="AV71">
        <f>(($AQ$60-$AN$64)/($AN$65-$AN$64))</f>
        <v>0.38095238095238093</v>
      </c>
      <c r="AW71">
        <f>(($AN$65-$AO$62)/($AO$63-$AO$62))</f>
        <v>0.16666666666666666</v>
      </c>
      <c r="AX71">
        <f>(($AP$62-$AO$62)/($AO$63-$AO$62))</f>
        <v>0.46666666666666667</v>
      </c>
      <c r="AY71">
        <f>(($AQ$61-$AO$62)/($AO$63-$AO$62))</f>
        <v>0.46666666666666667</v>
      </c>
      <c r="AZ71">
        <f>(($AN$65-$AP$61)/($AP$62-$AP$61))</f>
        <v>0.5714285714285714</v>
      </c>
      <c r="BA71">
        <f>(($AO$62-$AP$61)/($AP$62-$AP$61))</f>
        <v>0.33333333333333331</v>
      </c>
      <c r="BB71">
        <f>(($AQ$61-$AP$62)/($AP$63-$AP$62))</f>
        <v>0</v>
      </c>
      <c r="BC71">
        <f>(($AN$65-$AQ$60)/($AQ$61-$AQ$60))</f>
        <v>0.59090909090909094</v>
      </c>
      <c r="BD71">
        <f>(($AO$62-$AQ$60)/($AQ$61-$AQ$60))</f>
        <v>0.36363636363636365</v>
      </c>
      <c r="BE71">
        <f>(($AP$61-$AQ$60)/($AQ$61-$AQ$60))</f>
        <v>4.5454545454545456E-2</v>
      </c>
      <c r="BG71">
        <v>1</v>
      </c>
      <c r="BH71">
        <v>377</v>
      </c>
      <c r="BI71">
        <f>($BH$80-$BH$77)/200</f>
        <v>9.5000000000000001E-2</v>
      </c>
      <c r="BQ71">
        <f>1-(($AO$62-$AN$64)/($AN$65-$AN$64))</f>
        <v>0.23809523809523814</v>
      </c>
      <c r="BR71">
        <f>(($AP$61-$AN$64)/($AN$65-$AN$64))</f>
        <v>0.42857142857142855</v>
      </c>
      <c r="BS71">
        <f>(($AQ$60-$AN$64)/($AN$65-$AN$64))</f>
        <v>0.38095238095238093</v>
      </c>
      <c r="BT71">
        <f>(($AN$65-$AO$62)/($AO$63-$AO$62))</f>
        <v>0.16666666666666666</v>
      </c>
      <c r="BU71">
        <f>(($AP$62-$AO$62)/($AO$63-$AO$62))</f>
        <v>0.46666666666666667</v>
      </c>
      <c r="BV71">
        <f>(($AQ$61-$AO$62)/($AO$63-$AO$62))</f>
        <v>0.46666666666666667</v>
      </c>
      <c r="BW71">
        <f>1-(($AN$65-$AP$61)/($AP$62-$AP$61))</f>
        <v>0.4285714285714286</v>
      </c>
      <c r="BX71">
        <f>(($AO$62-$AP$61)/($AP$62-$AP$61))</f>
        <v>0.33333333333333331</v>
      </c>
      <c r="BY71">
        <f>(($AQ$61-$AP$62)/($AP$63-$AP$62))</f>
        <v>0</v>
      </c>
      <c r="BZ71">
        <f>1-(($AN$65-$AQ$60)/($AQ$61-$AQ$60))</f>
        <v>0.40909090909090906</v>
      </c>
      <c r="CA71">
        <f>(($AO$62-$AQ$60)/($AQ$61-$AQ$60))</f>
        <v>0.36363636363636365</v>
      </c>
      <c r="CB71">
        <f>(($AP$61-$AQ$60)/($AQ$61-$AQ$60))</f>
        <v>4.5454545454545456E-2</v>
      </c>
    </row>
    <row r="72" spans="1:80" x14ac:dyDescent="0.25">
      <c r="A72">
        <v>71</v>
      </c>
      <c r="D72">
        <v>80.338316000000006</v>
      </c>
      <c r="E72" s="4">
        <v>2</v>
      </c>
      <c r="P72">
        <v>1</v>
      </c>
      <c r="Q72" t="str">
        <f t="shared" si="2"/>
        <v>2</v>
      </c>
      <c r="R72">
        <v>4</v>
      </c>
      <c r="X72" t="s">
        <v>288</v>
      </c>
      <c r="Y72" t="s">
        <v>266</v>
      </c>
      <c r="AN72">
        <v>1477</v>
      </c>
      <c r="AO72">
        <v>1556</v>
      </c>
      <c r="AP72">
        <v>1563</v>
      </c>
      <c r="AQ72">
        <v>1584</v>
      </c>
      <c r="AT72">
        <f>(($AO$63-$AN$66)/($AN$67-$AN$66))</f>
        <v>0.15</v>
      </c>
      <c r="AU72">
        <f>(($AP$62-$AN$65)/($AN$66-$AN$65))</f>
        <v>0.40909090909090912</v>
      </c>
      <c r="AV72">
        <f>(($AQ$61-$AN$65)/($AN$66-$AN$65))</f>
        <v>0.40909090909090912</v>
      </c>
      <c r="AW72">
        <f>(($AN$66-$AO$62)/($AO$63-$AO$62))</f>
        <v>0.9</v>
      </c>
      <c r="AX72">
        <f>(($AP$63-$AO$63)/($AO$64-$AO$63))</f>
        <v>0.35</v>
      </c>
      <c r="AY72">
        <f>(($AQ$62-$AO$63)/($AO$64-$AO$63))</f>
        <v>0.35</v>
      </c>
      <c r="AZ72">
        <f>(($AN$66-$AP$62)/($AP$63-$AP$62))</f>
        <v>0.56521739130434778</v>
      </c>
      <c r="BA72">
        <f>(($AO$63-$AP$62)/($AP$63-$AP$62))</f>
        <v>0.69565217391304346</v>
      </c>
      <c r="BB72">
        <f>(($AQ$62-$AP$63)/($AP$64-$AP$63))</f>
        <v>0</v>
      </c>
      <c r="BC72">
        <f>(($AN$66-$AQ$61)/($AQ$62-$AQ$61))</f>
        <v>0.56521739130434778</v>
      </c>
      <c r="BD72">
        <f>(($AO$63-$AQ$61)/($AQ$62-$AQ$61))</f>
        <v>0.69565217391304346</v>
      </c>
      <c r="BE72">
        <f>(($AP$62-$AQ$61)/($AQ$62-$AQ$61))</f>
        <v>0</v>
      </c>
      <c r="BG72">
        <v>4</v>
      </c>
      <c r="BH72">
        <v>384</v>
      </c>
      <c r="BI72">
        <f>($BH$81-$BH$78)/200</f>
        <v>0.08</v>
      </c>
      <c r="BQ72">
        <f>(($AO$63-$AN$66)/($AN$67-$AN$66))</f>
        <v>0.15</v>
      </c>
      <c r="BR72">
        <f>(($AP$62-$AN$65)/($AN$66-$AN$65))</f>
        <v>0.40909090909090912</v>
      </c>
      <c r="BS72">
        <f>(($AQ$61-$AN$65)/($AN$66-$AN$65))</f>
        <v>0.40909090909090912</v>
      </c>
      <c r="BT72">
        <f>1-(($AN$66-$AO$62)/($AO$63-$AO$62))</f>
        <v>9.9999999999999978E-2</v>
      </c>
      <c r="BU72">
        <f>(($AP$63-$AO$63)/($AO$64-$AO$63))</f>
        <v>0.35</v>
      </c>
      <c r="BV72">
        <f>(($AQ$62-$AO$63)/($AO$64-$AO$63))</f>
        <v>0.35</v>
      </c>
      <c r="BW72">
        <f>1-(($AN$66-$AP$62)/($AP$63-$AP$62))</f>
        <v>0.43478260869565222</v>
      </c>
      <c r="BX72">
        <f>1-(($AO$63-$AP$62)/($AP$63-$AP$62))</f>
        <v>0.30434782608695654</v>
      </c>
      <c r="BY72">
        <f>(($AQ$62-$AP$63)/($AP$64-$AP$63))</f>
        <v>0</v>
      </c>
      <c r="BZ72">
        <f>1-(($AN$66-$AQ$61)/($AQ$62-$AQ$61))</f>
        <v>0.43478260869565222</v>
      </c>
      <c r="CA72">
        <f>1-(($AO$63-$AQ$61)/($AQ$62-$AQ$61))</f>
        <v>0.30434782608695654</v>
      </c>
      <c r="CB72">
        <f>(($AP$62-$AQ$61)/($AQ$62-$AQ$61))</f>
        <v>0</v>
      </c>
    </row>
    <row r="73" spans="1:80" x14ac:dyDescent="0.25">
      <c r="A73">
        <v>72</v>
      </c>
      <c r="D73">
        <v>80.345264</v>
      </c>
      <c r="E73" s="4">
        <v>2</v>
      </c>
      <c r="F73">
        <v>76.179790000000011</v>
      </c>
      <c r="G73" s="5">
        <v>3</v>
      </c>
      <c r="P73">
        <v>2</v>
      </c>
      <c r="Q73" t="str">
        <f t="shared" si="2"/>
        <v>23</v>
      </c>
      <c r="R73">
        <v>3</v>
      </c>
      <c r="X73" t="s">
        <v>288</v>
      </c>
      <c r="Y73" t="s">
        <v>267</v>
      </c>
      <c r="AB73" t="s">
        <v>288</v>
      </c>
      <c r="AC73" t="str">
        <f>CONCATENATE($R73,$R74,$R75,$R76)</f>
        <v>3214</v>
      </c>
      <c r="AN73">
        <v>1507</v>
      </c>
      <c r="AO73">
        <v>1577</v>
      </c>
      <c r="AP73">
        <v>1584</v>
      </c>
      <c r="AQ73">
        <v>1603</v>
      </c>
      <c r="AT73">
        <f>(($AO$64-$AN$67)/($AN$68-$AN$67))</f>
        <v>0.16666666666666666</v>
      </c>
      <c r="AU73">
        <f>(($AP$63-$AN$66)/($AN$67-$AN$66))</f>
        <v>0.5</v>
      </c>
      <c r="AV73">
        <f>(($AQ$62-$AN$66)/($AN$67-$AN$66))</f>
        <v>0.5</v>
      </c>
      <c r="AW73">
        <f>(($AN$67-$AO$63)/($AO$64-$AO$63))</f>
        <v>0.85</v>
      </c>
      <c r="AX73">
        <f>(($AP$64-$AO$64)/($AO$65-$AO$64))</f>
        <v>0.4</v>
      </c>
      <c r="AY73">
        <f>(($AQ$63-$AO$64)/($AO$65-$AO$64))</f>
        <v>0.35</v>
      </c>
      <c r="AZ73">
        <f>(($AN$67-$AP$63)/($AP$64-$AP$63))</f>
        <v>0.47619047619047616</v>
      </c>
      <c r="BA73">
        <f>(($AO$64-$AP$63)/($AP$64-$AP$63))</f>
        <v>0.61904761904761907</v>
      </c>
      <c r="BB73">
        <f>(($AQ$63-$AP$63)/($AP$64-$AP$63))</f>
        <v>0.95238095238095233</v>
      </c>
      <c r="BC73">
        <f>(($AN$67-$AQ$62)/($AQ$63-$AQ$62))</f>
        <v>0.5</v>
      </c>
      <c r="BD73">
        <f>(($AO$64-$AQ$62)/($AQ$63-$AQ$62))</f>
        <v>0.65</v>
      </c>
      <c r="BE73">
        <f>(($AP$63-$AQ$62)/($AQ$63-$AQ$62))</f>
        <v>0</v>
      </c>
      <c r="BG73">
        <v>3</v>
      </c>
      <c r="BH73">
        <v>385</v>
      </c>
      <c r="BI73">
        <f>($BH$82-$BH$79)/200</f>
        <v>0.06</v>
      </c>
      <c r="BQ73">
        <f>(($AO$64-$AN$67)/($AN$68-$AN$67))</f>
        <v>0.16666666666666666</v>
      </c>
      <c r="BR73">
        <f>(($AP$63-$AN$66)/($AN$67-$AN$66))</f>
        <v>0.5</v>
      </c>
      <c r="BS73">
        <f>(($AQ$62-$AN$66)/($AN$67-$AN$66))</f>
        <v>0.5</v>
      </c>
      <c r="BT73">
        <f>1-(($AN$67-$AO$63)/($AO$64-$AO$63))</f>
        <v>0.15000000000000002</v>
      </c>
      <c r="BU73">
        <f>(($AP$64-$AO$64)/($AO$65-$AO$64))</f>
        <v>0.4</v>
      </c>
      <c r="BV73">
        <f>(($AQ$63-$AO$64)/($AO$65-$AO$64))</f>
        <v>0.35</v>
      </c>
      <c r="BW73">
        <f>(($AN$67-$AP$63)/($AP$64-$AP$63))</f>
        <v>0.47619047619047616</v>
      </c>
      <c r="BX73">
        <f>1-(($AO$64-$AP$63)/($AP$64-$AP$63))</f>
        <v>0.38095238095238093</v>
      </c>
      <c r="BY73">
        <f>1-(($AQ$63-$AP$63)/($AP$64-$AP$63))</f>
        <v>4.7619047619047672E-2</v>
      </c>
      <c r="BZ73">
        <f>(($AN$67-$AQ$62)/($AQ$63-$AQ$62))</f>
        <v>0.5</v>
      </c>
      <c r="CA73">
        <f>1-(($AO$64-$AQ$62)/($AQ$63-$AQ$62))</f>
        <v>0.35</v>
      </c>
      <c r="CB73">
        <f>(($AP$63-$AQ$62)/($AQ$63-$AQ$62))</f>
        <v>0</v>
      </c>
    </row>
    <row r="74" spans="1:80" x14ac:dyDescent="0.25">
      <c r="A74">
        <v>73</v>
      </c>
      <c r="D74">
        <v>80.345368000000008</v>
      </c>
      <c r="E74" s="4">
        <v>2</v>
      </c>
      <c r="F74">
        <v>76.168000000000006</v>
      </c>
      <c r="G74" s="5">
        <v>3</v>
      </c>
      <c r="P74">
        <v>2</v>
      </c>
      <c r="Q74" t="str">
        <f t="shared" si="2"/>
        <v>23</v>
      </c>
      <c r="R74">
        <v>2</v>
      </c>
      <c r="X74" t="s">
        <v>288</v>
      </c>
      <c r="Y74" t="s">
        <v>268</v>
      </c>
      <c r="AN74">
        <v>1531</v>
      </c>
      <c r="AO74">
        <v>1596</v>
      </c>
      <c r="AP74">
        <v>1603</v>
      </c>
      <c r="AQ74">
        <v>1622</v>
      </c>
      <c r="AT74">
        <f>(($AO$65-$AN$68)/($AN$69-$AN$68))</f>
        <v>0.25</v>
      </c>
      <c r="AU74">
        <f>(($AP$64-$AN$67)/($AN$68-$AN$67))</f>
        <v>0.61111111111111116</v>
      </c>
      <c r="AV74">
        <f>(($AQ$63-$AN$67)/($AN$68-$AN$67))</f>
        <v>0.55555555555555558</v>
      </c>
      <c r="AW74">
        <f>(($AN$68-$AO$64)/($AO$65-$AO$64))</f>
        <v>0.75</v>
      </c>
      <c r="AX74">
        <f>(($AP$65-$AO$65)/($AO$66-$AO$65))</f>
        <v>0.35</v>
      </c>
      <c r="AY74">
        <f>(($AQ$64-$AO$65)/($AO$66-$AO$65))</f>
        <v>0.4</v>
      </c>
      <c r="AZ74">
        <f>(($AN$68-$AP$64)/($AP$65-$AP$64))</f>
        <v>0.36842105263157893</v>
      </c>
      <c r="BA74">
        <f>(($AO$65-$AP$64)/($AP$65-$AP$64))</f>
        <v>0.63157894736842102</v>
      </c>
      <c r="BB74">
        <f>(($AQ$64-$AP$65)/($AP$66-$AP$65))</f>
        <v>0.05</v>
      </c>
      <c r="BC74">
        <f>(($AN$68-$AQ$63)/($AQ$64-$AQ$63))</f>
        <v>0.38095238095238093</v>
      </c>
      <c r="BD74">
        <f>(($AO$65-$AQ$63)/($AQ$64-$AQ$63))</f>
        <v>0.61904761904761907</v>
      </c>
      <c r="BE74">
        <f>(($AP$64-$AQ$63)/($AQ$64-$AQ$63))</f>
        <v>4.7619047619047616E-2</v>
      </c>
      <c r="BG74">
        <v>2</v>
      </c>
      <c r="BH74">
        <v>392</v>
      </c>
      <c r="BI74">
        <f>($BH$83-$BH$80)/200</f>
        <v>6.5000000000000002E-2</v>
      </c>
      <c r="BQ74">
        <f>(($AO$65-$AN$68)/($AN$69-$AN$68))</f>
        <v>0.25</v>
      </c>
      <c r="BR74">
        <f>1-(($AP$64-$AN$67)/($AN$68-$AN$67))</f>
        <v>0.38888888888888884</v>
      </c>
      <c r="BS74">
        <f>1-(($AQ$63-$AN$67)/($AN$68-$AN$67))</f>
        <v>0.44444444444444442</v>
      </c>
      <c r="BT74">
        <f>1-(($AN$68-$AO$64)/($AO$65-$AO$64))</f>
        <v>0.25</v>
      </c>
      <c r="BU74">
        <f>(($AP$65-$AO$65)/($AO$66-$AO$65))</f>
        <v>0.35</v>
      </c>
      <c r="BV74">
        <f>(($AQ$64-$AO$65)/($AO$66-$AO$65))</f>
        <v>0.4</v>
      </c>
      <c r="BW74">
        <f>(($AN$68-$AP$64)/($AP$65-$AP$64))</f>
        <v>0.36842105263157893</v>
      </c>
      <c r="BX74">
        <f>1-(($AO$65-$AP$64)/($AP$65-$AP$64))</f>
        <v>0.36842105263157898</v>
      </c>
      <c r="BY74">
        <f>(($AQ$64-$AP$65)/($AP$66-$AP$65))</f>
        <v>0.05</v>
      </c>
      <c r="BZ74">
        <f>(($AN$68-$AQ$63)/($AQ$64-$AQ$63))</f>
        <v>0.38095238095238093</v>
      </c>
      <c r="CA74">
        <f>1-(($AO$65-$AQ$63)/($AQ$64-$AQ$63))</f>
        <v>0.38095238095238093</v>
      </c>
      <c r="CB74">
        <f>(($AP$64-$AQ$63)/($AQ$64-$AQ$63))</f>
        <v>4.7619047619047616E-2</v>
      </c>
    </row>
    <row r="75" spans="1:80" x14ac:dyDescent="0.25">
      <c r="A75">
        <v>74</v>
      </c>
      <c r="D75">
        <v>80.28726300000001</v>
      </c>
      <c r="E75" s="4">
        <v>2</v>
      </c>
      <c r="F75">
        <v>76.152737000000002</v>
      </c>
      <c r="G75" s="5">
        <v>3</v>
      </c>
      <c r="P75">
        <v>2</v>
      </c>
      <c r="Q75" t="str">
        <f t="shared" si="2"/>
        <v>23</v>
      </c>
      <c r="R75">
        <v>1</v>
      </c>
      <c r="X75" t="s">
        <v>288</v>
      </c>
      <c r="Y75" t="s">
        <v>266</v>
      </c>
      <c r="AN75">
        <v>1549</v>
      </c>
      <c r="AO75">
        <v>1614</v>
      </c>
      <c r="AP75">
        <v>1622</v>
      </c>
      <c r="AQ75">
        <v>1642</v>
      </c>
      <c r="AT75">
        <f>(($AO$66-$AN$69)/($AN$70-$AN$69))</f>
        <v>0.26315789473684209</v>
      </c>
      <c r="AU75">
        <f>(($AP$65-$AN$68)/($AN$69-$AN$68))</f>
        <v>0.6</v>
      </c>
      <c r="AV75">
        <f>(($AQ$64-$AN$68)/($AN$69-$AN$68))</f>
        <v>0.65</v>
      </c>
      <c r="AW75">
        <f>(($AN$69-$AO$65)/($AO$66-$AO$65))</f>
        <v>0.75</v>
      </c>
      <c r="AX75">
        <f>(($AP$66-$AO$66)/($AO$67-$AO$66))</f>
        <v>0.31818181818181818</v>
      </c>
      <c r="AY75">
        <f>(($AQ$65-$AO$66)/($AO$67-$AO$66))</f>
        <v>0.40909090909090912</v>
      </c>
      <c r="AZ75">
        <f>(($AN$69-$AP$65)/($AP$66-$AP$65))</f>
        <v>0.4</v>
      </c>
      <c r="BA75">
        <f>(($AO$66-$AP$65)/($AP$66-$AP$65))</f>
        <v>0.65</v>
      </c>
      <c r="BB75">
        <f>(($AQ$65-$AP$66)/($AP$67-$AP$66))</f>
        <v>9.0909090909090912E-2</v>
      </c>
      <c r="BC75">
        <f>(($AN$69-$AQ$64)/($AQ$65-$AQ$64))</f>
        <v>0.33333333333333331</v>
      </c>
      <c r="BD75">
        <f>(($AO$66-$AQ$64)/($AQ$65-$AQ$64))</f>
        <v>0.5714285714285714</v>
      </c>
      <c r="BE75">
        <f>(($AP$65-$AQ$63)/($AQ$64-$AQ$63))</f>
        <v>0.95238095238095233</v>
      </c>
      <c r="BG75">
        <v>1</v>
      </c>
      <c r="BH75">
        <v>397</v>
      </c>
      <c r="BI75">
        <f>($BH$89-$BH$86)/200</f>
        <v>7.0000000000000007E-2</v>
      </c>
      <c r="BQ75">
        <f>(($AO$66-$AN$69)/($AN$70-$AN$69))</f>
        <v>0.26315789473684209</v>
      </c>
      <c r="BR75">
        <f>1-(($AP$65-$AN$68)/($AN$69-$AN$68))</f>
        <v>0.4</v>
      </c>
      <c r="BS75">
        <f>1-(($AQ$64-$AN$68)/($AN$69-$AN$68))</f>
        <v>0.35</v>
      </c>
      <c r="BT75">
        <f>1-(($AN$69-$AO$65)/($AO$66-$AO$65))</f>
        <v>0.25</v>
      </c>
      <c r="BU75">
        <f>(($AP$66-$AO$66)/($AO$67-$AO$66))</f>
        <v>0.31818181818181818</v>
      </c>
      <c r="BV75">
        <f>(($AQ$65-$AO$66)/($AO$67-$AO$66))</f>
        <v>0.40909090909090912</v>
      </c>
      <c r="BW75">
        <f>(($AN$69-$AP$65)/($AP$66-$AP$65))</f>
        <v>0.4</v>
      </c>
      <c r="BX75">
        <f>1-(($AO$66-$AP$65)/($AP$66-$AP$65))</f>
        <v>0.35</v>
      </c>
      <c r="BY75">
        <f>(($AQ$65-$AP$66)/($AP$67-$AP$66))</f>
        <v>9.0909090909090912E-2</v>
      </c>
      <c r="BZ75">
        <f>(($AN$69-$AQ$64)/($AQ$65-$AQ$64))</f>
        <v>0.33333333333333331</v>
      </c>
      <c r="CA75">
        <f>1-(($AO$66-$AQ$64)/($AQ$65-$AQ$64))</f>
        <v>0.4285714285714286</v>
      </c>
      <c r="CB75">
        <f>1-(($AP$65-$AQ$63)/($AQ$64-$AQ$63))</f>
        <v>4.7619047619047672E-2</v>
      </c>
    </row>
    <row r="76" spans="1:80" x14ac:dyDescent="0.25">
      <c r="A76">
        <v>75</v>
      </c>
      <c r="D76">
        <v>80.326158000000007</v>
      </c>
      <c r="E76" s="4">
        <v>2</v>
      </c>
      <c r="F76">
        <v>76.14636800000001</v>
      </c>
      <c r="G76" s="5">
        <v>3</v>
      </c>
      <c r="P76">
        <v>2</v>
      </c>
      <c r="Q76" t="str">
        <f t="shared" si="2"/>
        <v>23</v>
      </c>
      <c r="R76">
        <v>4</v>
      </c>
      <c r="X76" t="s">
        <v>288</v>
      </c>
      <c r="Y76" t="s">
        <v>267</v>
      </c>
      <c r="AN76">
        <v>1572</v>
      </c>
      <c r="AO76">
        <v>1633</v>
      </c>
      <c r="AP76">
        <v>1641</v>
      </c>
      <c r="AQ76">
        <v>1664</v>
      </c>
      <c r="AT76">
        <f>(($AO$67-$AN$70)/($AN$71-$AN$70))</f>
        <v>0.38095238095238093</v>
      </c>
      <c r="AU76">
        <f>(($AP$66-$AN$69)/($AN$70-$AN$69))</f>
        <v>0.63157894736842102</v>
      </c>
      <c r="AV76">
        <f>(($AQ$65-$AN$69)/($AN$70-$AN$69))</f>
        <v>0.73684210526315785</v>
      </c>
      <c r="AW76">
        <f>(($AN$70-$AO$66)/($AO$67-$AO$66))</f>
        <v>0.63636363636363635</v>
      </c>
      <c r="AX76">
        <f>(($AP$67-$AO$67)/($AO$68-$AO$67))</f>
        <v>0.30434782608695654</v>
      </c>
      <c r="AY76">
        <f>(($AQ$66-$AO$67)/($AO$68-$AO$67))</f>
        <v>0.43478260869565216</v>
      </c>
      <c r="AZ76">
        <f>(($AN$70-$AP$66)/($AP$67-$AP$66))</f>
        <v>0.31818181818181818</v>
      </c>
      <c r="BA76">
        <f>(($AO$67-$AP$66)/($AP$67-$AP$66))</f>
        <v>0.68181818181818177</v>
      </c>
      <c r="BC76">
        <f>(($AN$70-$AQ$65)/($AQ$66-$AQ$65))</f>
        <v>0.21739130434782608</v>
      </c>
      <c r="BD76">
        <f>(($AO$67-$AQ$65)/($AQ$66-$AQ$65))</f>
        <v>0.56521739130434778</v>
      </c>
      <c r="BE76">
        <f>(($AP$66-$AQ$64)/($AQ$65-$AQ$64))</f>
        <v>0.90476190476190477</v>
      </c>
      <c r="BG76">
        <v>4</v>
      </c>
      <c r="BH76">
        <v>404</v>
      </c>
      <c r="BI76">
        <f>($BH$90-$BH$87)/200</f>
        <v>0.08</v>
      </c>
      <c r="BQ76">
        <f>(($AO$67-$AN$70)/($AN$71-$AN$70))</f>
        <v>0.38095238095238093</v>
      </c>
      <c r="BR76">
        <f>1-(($AP$66-$AN$69)/($AN$70-$AN$69))</f>
        <v>0.36842105263157898</v>
      </c>
      <c r="BS76">
        <f>1-(($AQ$65-$AN$69)/($AN$70-$AN$69))</f>
        <v>0.26315789473684215</v>
      </c>
      <c r="BT76">
        <f>1-(($AN$70-$AO$66)/($AO$67-$AO$66))</f>
        <v>0.36363636363636365</v>
      </c>
      <c r="BU76">
        <f>(($AP$67-$AO$67)/($AO$68-$AO$67))</f>
        <v>0.30434782608695654</v>
      </c>
      <c r="BV76">
        <f>(($AQ$66-$AO$67)/($AO$68-$AO$67))</f>
        <v>0.43478260869565216</v>
      </c>
      <c r="BW76">
        <f>(($AN$70-$AP$66)/($AP$67-$AP$66))</f>
        <v>0.31818181818181818</v>
      </c>
      <c r="BX76">
        <f>1-(($AO$67-$AP$66)/($AP$67-$AP$66))</f>
        <v>0.31818181818181823</v>
      </c>
      <c r="BZ76">
        <f>(($AN$70-$AQ$65)/($AQ$66-$AQ$65))</f>
        <v>0.21739130434782608</v>
      </c>
      <c r="CA76">
        <f>1-(($AO$67-$AQ$65)/($AQ$66-$AQ$65))</f>
        <v>0.43478260869565222</v>
      </c>
      <c r="CB76">
        <f>1-(($AP$66-$AQ$64)/($AQ$65-$AQ$64))</f>
        <v>9.5238095238095233E-2</v>
      </c>
    </row>
    <row r="77" spans="1:80" x14ac:dyDescent="0.25">
      <c r="A77">
        <v>76</v>
      </c>
      <c r="D77">
        <v>80.346526000000011</v>
      </c>
      <c r="E77" s="4">
        <v>2</v>
      </c>
      <c r="F77">
        <v>76.146526000000009</v>
      </c>
      <c r="G77" s="5">
        <v>3</v>
      </c>
      <c r="H77">
        <v>78.856999000000002</v>
      </c>
      <c r="I77" s="3">
        <v>4</v>
      </c>
      <c r="P77">
        <v>3</v>
      </c>
      <c r="Q77" t="str">
        <f t="shared" si="2"/>
        <v>234</v>
      </c>
      <c r="R77">
        <v>3</v>
      </c>
      <c r="X77" t="s">
        <v>288</v>
      </c>
      <c r="Y77" t="s">
        <v>268</v>
      </c>
      <c r="AB77" t="s">
        <v>288</v>
      </c>
      <c r="AC77" t="str">
        <f>CONCATENATE($R77,$R78,$R79,$R80)</f>
        <v>3214</v>
      </c>
      <c r="AN77">
        <v>1593</v>
      </c>
      <c r="AO77">
        <v>1654</v>
      </c>
      <c r="AP77">
        <v>1662</v>
      </c>
      <c r="AU77">
        <f>(($AP$67-$AN$70)/($AN$71-$AN$70))</f>
        <v>0.7142857142857143</v>
      </c>
      <c r="AV77">
        <f>(($AQ$66-$AN$70)/($AN$71-$AN$70))</f>
        <v>0.8571428571428571</v>
      </c>
      <c r="AW77">
        <f>(($AN$71-$AO$67)/($AO$68-$AO$67))</f>
        <v>0.56521739130434778</v>
      </c>
      <c r="BE77">
        <f>(($AP$67-$AQ$65)/($AQ$66-$AQ$65))</f>
        <v>0.86956521739130432</v>
      </c>
      <c r="BG77">
        <v>3</v>
      </c>
      <c r="BH77">
        <v>405</v>
      </c>
      <c r="BI77">
        <f>($BH$91-$BH$88)/200</f>
        <v>7.4999999999999997E-2</v>
      </c>
      <c r="BR77">
        <f>1-(($AP$67-$AN$70)/($AN$71-$AN$70))</f>
        <v>0.2857142857142857</v>
      </c>
      <c r="BS77">
        <f>1-(($AQ$66-$AN$70)/($AN$71-$AN$70))</f>
        <v>0.1428571428571429</v>
      </c>
      <c r="BT77">
        <f>1-(($AN$71-$AO$67)/($AO$68-$AO$67))</f>
        <v>0.43478260869565222</v>
      </c>
      <c r="CB77">
        <f>1-(($AP$67-$AQ$65)/($AQ$66-$AQ$65))</f>
        <v>0.13043478260869568</v>
      </c>
    </row>
    <row r="78" spans="1:80" x14ac:dyDescent="0.25">
      <c r="A78">
        <v>77</v>
      </c>
      <c r="F78">
        <v>76.174158000000006</v>
      </c>
      <c r="G78" s="5">
        <v>3</v>
      </c>
      <c r="H78">
        <v>78.856999000000002</v>
      </c>
      <c r="I78" s="3">
        <v>4</v>
      </c>
      <c r="P78">
        <v>2</v>
      </c>
      <c r="Q78" t="str">
        <f t="shared" si="2"/>
        <v>34</v>
      </c>
      <c r="R78">
        <v>2</v>
      </c>
      <c r="X78" t="s">
        <v>288</v>
      </c>
      <c r="Y78" t="s">
        <v>265</v>
      </c>
      <c r="AN78">
        <v>1611</v>
      </c>
      <c r="AO78">
        <v>1675</v>
      </c>
      <c r="BG78">
        <v>2</v>
      </c>
      <c r="BH78">
        <v>410</v>
      </c>
      <c r="BI78">
        <f>($BH$92-$BH$89)/200</f>
        <v>0.105</v>
      </c>
    </row>
    <row r="79" spans="1:80" x14ac:dyDescent="0.25">
      <c r="A79">
        <v>78</v>
      </c>
      <c r="F79">
        <v>76.171737000000007</v>
      </c>
      <c r="G79" s="5">
        <v>3</v>
      </c>
      <c r="H79">
        <v>78.922999000000004</v>
      </c>
      <c r="I79" s="3">
        <v>4</v>
      </c>
      <c r="P79">
        <v>2</v>
      </c>
      <c r="Q79" t="str">
        <f t="shared" si="2"/>
        <v>34</v>
      </c>
      <c r="R79">
        <v>1</v>
      </c>
      <c r="X79" t="s">
        <v>288</v>
      </c>
      <c r="Y79" t="s">
        <v>266</v>
      </c>
      <c r="AN79">
        <v>1629</v>
      </c>
      <c r="BG79">
        <v>1</v>
      </c>
      <c r="BH79">
        <v>418</v>
      </c>
      <c r="BI79">
        <f>($BH$93-$BH$90)/200</f>
        <v>7.4999999999999997E-2</v>
      </c>
    </row>
    <row r="80" spans="1:80" x14ac:dyDescent="0.25">
      <c r="A80">
        <v>79</v>
      </c>
      <c r="F80">
        <v>76.148368000000005</v>
      </c>
      <c r="G80" s="5">
        <v>3</v>
      </c>
      <c r="H80">
        <v>78.898685</v>
      </c>
      <c r="I80" s="3">
        <v>4</v>
      </c>
      <c r="P80">
        <v>2</v>
      </c>
      <c r="Q80" t="str">
        <f t="shared" si="2"/>
        <v>34</v>
      </c>
      <c r="R80">
        <v>4</v>
      </c>
      <c r="X80" t="s">
        <v>288</v>
      </c>
      <c r="Y80" t="s">
        <v>267</v>
      </c>
      <c r="AN80">
        <v>1647</v>
      </c>
      <c r="AT80">
        <f>(($AO$69-$AN$72)/($AN$73-$AN$72))</f>
        <v>0.46666666666666667</v>
      </c>
      <c r="AU80">
        <f>(($AP$68-$AN$72)/($AN$73-$AN$72))</f>
        <v>0</v>
      </c>
      <c r="AV80">
        <f>(($AQ$67-$AN$72)/($AN$73-$AN$72))</f>
        <v>0.1</v>
      </c>
      <c r="AW80">
        <f>(($AN$73-$AO$69)/($AO$70-$AO$69))</f>
        <v>0.64</v>
      </c>
      <c r="AX80">
        <f>(($AP$69-$AO$69)/($AO$70-$AO$69))</f>
        <v>0.2</v>
      </c>
      <c r="AY80">
        <f>(($AQ$68-$AO$69)/($AO$70-$AO$69))</f>
        <v>0.52</v>
      </c>
      <c r="AZ80">
        <f>(($AN$72-$AP$68)/($AP$69-$AP$68))</f>
        <v>0</v>
      </c>
      <c r="BA80">
        <f>(($AO$69-$AP$68)/($AP$69-$AP$68))</f>
        <v>0.73684210526315785</v>
      </c>
      <c r="BB80">
        <f>(($AQ$67-$AP$68)/($AP$69-$AP$68))</f>
        <v>0.15789473684210525</v>
      </c>
      <c r="BC80">
        <f>(($AN$73-$AQ$68)/($AQ$69-$AQ$68))</f>
        <v>0.15789473684210525</v>
      </c>
      <c r="BD80">
        <f>(($AO$69-$AQ$67)/($AQ$68-$AQ$67))</f>
        <v>0.45833333333333331</v>
      </c>
      <c r="BE80">
        <f>(($AP$69-$AQ$67)/($AQ$68-$AQ$67))</f>
        <v>0.66666666666666663</v>
      </c>
      <c r="BG80">
        <v>4</v>
      </c>
      <c r="BH80">
        <v>424</v>
      </c>
      <c r="BI80">
        <f>($BH$94-$BH$91)/200</f>
        <v>0.08</v>
      </c>
      <c r="BQ80">
        <f>(($AO$69-$AN$72)/($AN$73-$AN$72))</f>
        <v>0.46666666666666667</v>
      </c>
      <c r="BR80">
        <f>(($AP$68-$AN$72)/($AN$73-$AN$72))</f>
        <v>0</v>
      </c>
      <c r="BS80">
        <f>(($AQ$67-$AN$72)/($AN$73-$AN$72))</f>
        <v>0.1</v>
      </c>
      <c r="BT80">
        <f>1-(($AN$73-$AO$69)/($AO$70-$AO$69))</f>
        <v>0.36</v>
      </c>
      <c r="BU80">
        <f>(($AP$69-$AO$69)/($AO$70-$AO$69))</f>
        <v>0.2</v>
      </c>
      <c r="BV80">
        <f>1-(($AQ$68-$AO$69)/($AO$70-$AO$69))</f>
        <v>0.48</v>
      </c>
      <c r="BW80">
        <f>(($AN$72-$AP$68)/($AP$69-$AP$68))</f>
        <v>0</v>
      </c>
      <c r="BX80">
        <f>1-(($AO$69-$AP$68)/($AP$69-$AP$68))</f>
        <v>0.26315789473684215</v>
      </c>
      <c r="BY80">
        <f>(($AQ$67-$AP$68)/($AP$69-$AP$68))</f>
        <v>0.15789473684210525</v>
      </c>
      <c r="BZ80">
        <f>(($AN$73-$AQ$68)/($AQ$69-$AQ$68))</f>
        <v>0.15789473684210525</v>
      </c>
      <c r="CA80">
        <f>(($AO$69-$AQ$67)/($AQ$68-$AQ$67))</f>
        <v>0.45833333333333331</v>
      </c>
      <c r="CB80">
        <f>1-(($AP$69-$AQ$67)/($AQ$68-$AQ$67))</f>
        <v>0.33333333333333337</v>
      </c>
    </row>
    <row r="81" spans="1:80" x14ac:dyDescent="0.25">
      <c r="A81">
        <v>80</v>
      </c>
      <c r="F81">
        <v>76.159947000000003</v>
      </c>
      <c r="G81" s="5">
        <v>3</v>
      </c>
      <c r="H81">
        <v>78.917999000000009</v>
      </c>
      <c r="I81" s="3">
        <v>4</v>
      </c>
      <c r="P81">
        <v>2</v>
      </c>
      <c r="Q81" t="str">
        <f t="shared" si="2"/>
        <v>34</v>
      </c>
      <c r="R81">
        <v>3</v>
      </c>
      <c r="X81" t="s">
        <v>288</v>
      </c>
      <c r="Y81" t="s">
        <v>268</v>
      </c>
      <c r="AN81">
        <v>1667</v>
      </c>
      <c r="AT81">
        <f>(($AO$70-$AN$73)/($AN$74-$AN$73))</f>
        <v>0.375</v>
      </c>
      <c r="AU81">
        <f>(($AP$69-$AN$72)/($AN$73-$AN$72))</f>
        <v>0.6333333333333333</v>
      </c>
      <c r="AV81">
        <f>(($AQ$68-$AN$72)/($AN$73-$AN$72))</f>
        <v>0.9</v>
      </c>
      <c r="AW81">
        <f>(($AN$74-$AO$70)/($AO$71-$AO$70))</f>
        <v>0.75</v>
      </c>
      <c r="AX81">
        <f>(($AP$70-$AO$70)/($AO$71-$AO$70))</f>
        <v>0.25</v>
      </c>
      <c r="AY81">
        <f>(($AQ$69-$AO$70)/($AO$71-$AO$70))</f>
        <v>0.35</v>
      </c>
      <c r="AZ81">
        <f>(($AN$73-$AP$69)/($AP$70-$AP$69))</f>
        <v>0.44</v>
      </c>
      <c r="BA81">
        <f>(($AO$70-$AP$69)/($AP$70-$AP$69))</f>
        <v>0.8</v>
      </c>
      <c r="BB81">
        <f>(($AQ$68-$AP$69)/($AP$70-$AP$69))</f>
        <v>0.32</v>
      </c>
      <c r="BC81">
        <f>(($AN$74-$AQ$69)/($AQ$70-$AQ$69))</f>
        <v>0.38095238095238093</v>
      </c>
      <c r="BD81">
        <f>(($AO$70-$AQ$68)/($AQ$69-$AQ$68))</f>
        <v>0.63157894736842102</v>
      </c>
      <c r="BE81">
        <f>(($AP$70-$AQ$68)/($AQ$69-$AQ$68))</f>
        <v>0.89473684210526316</v>
      </c>
      <c r="BG81">
        <v>3</v>
      </c>
      <c r="BH81">
        <v>426</v>
      </c>
      <c r="BI81">
        <f>($BH$95-$BH$92)/200</f>
        <v>7.0000000000000007E-2</v>
      </c>
      <c r="BQ81">
        <f>(($AO$70-$AN$73)/($AN$74-$AN$73))</f>
        <v>0.375</v>
      </c>
      <c r="BR81">
        <f>1-(($AP$69-$AN$72)/($AN$73-$AN$72))</f>
        <v>0.3666666666666667</v>
      </c>
      <c r="BS81">
        <f>1-(($AQ$68-$AN$72)/($AN$73-$AN$72))</f>
        <v>9.9999999999999978E-2</v>
      </c>
      <c r="BT81">
        <f>1-(($AN$74-$AO$70)/($AO$71-$AO$70))</f>
        <v>0.25</v>
      </c>
      <c r="BU81">
        <f>(($AP$70-$AO$70)/($AO$71-$AO$70))</f>
        <v>0.25</v>
      </c>
      <c r="BV81">
        <f>(($AQ$69-$AO$70)/($AO$71-$AO$70))</f>
        <v>0.35</v>
      </c>
      <c r="BW81">
        <f>(($AN$73-$AP$69)/($AP$70-$AP$69))</f>
        <v>0.44</v>
      </c>
      <c r="BX81">
        <f>1-(($AO$70-$AP$69)/($AP$70-$AP$69))</f>
        <v>0.19999999999999996</v>
      </c>
      <c r="BY81">
        <f>(($AQ$68-$AP$69)/($AP$70-$AP$69))</f>
        <v>0.32</v>
      </c>
      <c r="BZ81">
        <f>(($AN$74-$AQ$69)/($AQ$70-$AQ$69))</f>
        <v>0.38095238095238093</v>
      </c>
      <c r="CA81">
        <f>1-(($AO$70-$AQ$68)/($AQ$69-$AQ$68))</f>
        <v>0.36842105263157898</v>
      </c>
      <c r="CB81">
        <f>1-(($AP$70-$AQ$68)/($AQ$69-$AQ$68))</f>
        <v>0.10526315789473684</v>
      </c>
    </row>
    <row r="82" spans="1:80" x14ac:dyDescent="0.25">
      <c r="A82">
        <v>81</v>
      </c>
      <c r="F82">
        <v>76.159947000000003</v>
      </c>
      <c r="G82" s="5">
        <v>3</v>
      </c>
      <c r="H82">
        <v>78.929631000000001</v>
      </c>
      <c r="I82" s="3">
        <v>4</v>
      </c>
      <c r="P82">
        <v>2</v>
      </c>
      <c r="Q82" t="str">
        <f t="shared" si="2"/>
        <v>34</v>
      </c>
      <c r="R82">
        <v>2</v>
      </c>
      <c r="X82" t="s">
        <v>288</v>
      </c>
      <c r="Y82" t="s">
        <v>265</v>
      </c>
      <c r="AT82">
        <f>(($AO$71-$AN$74)/($AN$75-$AN$74))</f>
        <v>0.27777777777777779</v>
      </c>
      <c r="AU82">
        <f>(($AP$70-$AN$73)/($AN$74-$AN$73))</f>
        <v>0.58333333333333337</v>
      </c>
      <c r="AV82">
        <f>(($AQ$69-$AN$73)/($AN$74-$AN$73))</f>
        <v>0.66666666666666663</v>
      </c>
      <c r="AW82">
        <f>(($AN$75-$AO$71)/($AO$72-$AO$71))</f>
        <v>0.65</v>
      </c>
      <c r="AX82">
        <f>(($AP$71-$AO$71)/($AO$72-$AO$71))</f>
        <v>0.3</v>
      </c>
      <c r="AY82">
        <f>(($AQ$70-$AO$71)/($AO$72-$AO$71))</f>
        <v>0.4</v>
      </c>
      <c r="AZ82">
        <f>(($AN$74-$AP$70)/($AP$71-$AP$70))</f>
        <v>0.47619047619047616</v>
      </c>
      <c r="BA82">
        <f>(($AO$71-$AP$70)/($AP$71-$AP$70))</f>
        <v>0.7142857142857143</v>
      </c>
      <c r="BB82">
        <f>(($AQ$69-$AP$70)/($AP$71-$AP$70))</f>
        <v>9.5238095238095233E-2</v>
      </c>
      <c r="BC82">
        <f>(($AN$75-$AQ$70)/($AQ$71-$AQ$70))</f>
        <v>0.25</v>
      </c>
      <c r="BD82">
        <f>(($AO$71-$AQ$69)/($AQ$70-$AQ$69))</f>
        <v>0.61904761904761907</v>
      </c>
      <c r="BE82">
        <f>(($AP$71-$AQ$69)/($AQ$70-$AQ$69))</f>
        <v>0.90476190476190477</v>
      </c>
      <c r="BG82">
        <v>2</v>
      </c>
      <c r="BH82">
        <v>430</v>
      </c>
      <c r="BI82">
        <f>($BH$96-$BH$93)/200</f>
        <v>0.1</v>
      </c>
      <c r="BQ82">
        <f>(($AO$71-$AN$74)/($AN$75-$AN$74))</f>
        <v>0.27777777777777779</v>
      </c>
      <c r="BR82">
        <f>1-(($AP$70-$AN$73)/($AN$74-$AN$73))</f>
        <v>0.41666666666666663</v>
      </c>
      <c r="BS82">
        <f>1-(($AQ$69-$AN$73)/($AN$74-$AN$73))</f>
        <v>0.33333333333333337</v>
      </c>
      <c r="BT82">
        <f>1-(($AN$75-$AO$71)/($AO$72-$AO$71))</f>
        <v>0.35</v>
      </c>
      <c r="BU82">
        <f>(($AP$71-$AO$71)/($AO$72-$AO$71))</f>
        <v>0.3</v>
      </c>
      <c r="BV82">
        <f>(($AQ$70-$AO$71)/($AO$72-$AO$71))</f>
        <v>0.4</v>
      </c>
      <c r="BW82">
        <f>(($AN$74-$AP$70)/($AP$71-$AP$70))</f>
        <v>0.47619047619047616</v>
      </c>
      <c r="BX82">
        <f>1-(($AO$71-$AP$70)/($AP$71-$AP$70))</f>
        <v>0.2857142857142857</v>
      </c>
      <c r="BY82">
        <f>(($AQ$69-$AP$70)/($AP$71-$AP$70))</f>
        <v>9.5238095238095233E-2</v>
      </c>
      <c r="BZ82">
        <f>(($AN$75-$AQ$70)/($AQ$71-$AQ$70))</f>
        <v>0.25</v>
      </c>
      <c r="CA82">
        <f>1-(($AO$71-$AQ$69)/($AQ$70-$AQ$69))</f>
        <v>0.38095238095238093</v>
      </c>
      <c r="CB82">
        <f>1-(($AP$71-$AQ$69)/($AQ$70-$AQ$69))</f>
        <v>9.5238095238095233E-2</v>
      </c>
    </row>
    <row r="83" spans="1:80" x14ac:dyDescent="0.25">
      <c r="A83">
        <v>82</v>
      </c>
      <c r="B83">
        <v>93.103735</v>
      </c>
      <c r="C83" s="2">
        <v>1</v>
      </c>
      <c r="F83">
        <v>76.159947000000003</v>
      </c>
      <c r="G83" s="5">
        <v>3</v>
      </c>
      <c r="H83">
        <v>78.959579000000005</v>
      </c>
      <c r="I83" s="3">
        <v>4</v>
      </c>
      <c r="P83">
        <v>3</v>
      </c>
      <c r="Q83" t="str">
        <f t="shared" si="2"/>
        <v>134</v>
      </c>
      <c r="R83">
        <v>1</v>
      </c>
      <c r="X83" t="s">
        <v>288</v>
      </c>
      <c r="Y83" t="s">
        <v>266</v>
      </c>
      <c r="AT83">
        <f>(($AO$72-$AN$75)/($AN$76-$AN$75))</f>
        <v>0.30434782608695654</v>
      </c>
      <c r="AU83">
        <f>(($AP$71-$AN$74)/($AN$75-$AN$74))</f>
        <v>0.61111111111111116</v>
      </c>
      <c r="AV83">
        <f>(($AQ$70-$AN$74)/($AN$75-$AN$74))</f>
        <v>0.72222222222222221</v>
      </c>
      <c r="AW83">
        <f>(($AN$76-$AO$72)/($AO$73-$AO$72))</f>
        <v>0.76190476190476186</v>
      </c>
      <c r="AX83">
        <f>(($AP$72-$AO$72)/($AO$73-$AO$72))</f>
        <v>0.33333333333333331</v>
      </c>
      <c r="AY83">
        <f>(($AQ$71-$AO$72)/($AO$73-$AO$72))</f>
        <v>0.38095238095238093</v>
      </c>
      <c r="AZ83">
        <f>(($AN$75-$AP$71)/($AP$72-$AP$71))</f>
        <v>0.33333333333333331</v>
      </c>
      <c r="BA83">
        <f>(($AO$72-$AP$71)/($AP$72-$AP$71))</f>
        <v>0.66666666666666663</v>
      </c>
      <c r="BB83">
        <f>(($AQ$70-$AP$71)/($AP$72-$AP$71))</f>
        <v>9.5238095238095233E-2</v>
      </c>
      <c r="BC83">
        <f>(($AN$76-$AQ$71)/($AQ$72-$AQ$71))</f>
        <v>0.4</v>
      </c>
      <c r="BD83">
        <f>(($AO$72-$AQ$70)/($AQ$71-$AQ$70))</f>
        <v>0.6</v>
      </c>
      <c r="BE83">
        <f>(($AP$72-$AQ$70)/($AQ$71-$AQ$70))</f>
        <v>0.95</v>
      </c>
      <c r="BG83">
        <v>1</v>
      </c>
      <c r="BH83">
        <v>437</v>
      </c>
      <c r="BI83">
        <f>($BH$97-$BH$94)/200</f>
        <v>7.0000000000000007E-2</v>
      </c>
      <c r="BQ83">
        <f>(($AO$72-$AN$75)/($AN$76-$AN$75))</f>
        <v>0.30434782608695654</v>
      </c>
      <c r="BR83">
        <f>1-(($AP$71-$AN$74)/($AN$75-$AN$74))</f>
        <v>0.38888888888888884</v>
      </c>
      <c r="BS83">
        <f>1-(($AQ$70-$AN$74)/($AN$75-$AN$74))</f>
        <v>0.27777777777777779</v>
      </c>
      <c r="BT83">
        <f>1-(($AN$76-$AO$72)/($AO$73-$AO$72))</f>
        <v>0.23809523809523814</v>
      </c>
      <c r="BU83">
        <f>(($AP$72-$AO$72)/($AO$73-$AO$72))</f>
        <v>0.33333333333333331</v>
      </c>
      <c r="BV83">
        <f>(($AQ$71-$AO$72)/($AO$73-$AO$72))</f>
        <v>0.38095238095238093</v>
      </c>
      <c r="BW83">
        <f>(($AN$75-$AP$71)/($AP$72-$AP$71))</f>
        <v>0.33333333333333331</v>
      </c>
      <c r="BX83">
        <f>1-(($AO$72-$AP$71)/($AP$72-$AP$71))</f>
        <v>0.33333333333333337</v>
      </c>
      <c r="BY83">
        <f>(($AQ$70-$AP$71)/($AP$72-$AP$71))</f>
        <v>9.5238095238095233E-2</v>
      </c>
      <c r="BZ83">
        <f>(($AN$76-$AQ$71)/($AQ$72-$AQ$71))</f>
        <v>0.4</v>
      </c>
      <c r="CA83">
        <f>1-(($AO$72-$AQ$70)/($AQ$71-$AQ$70))</f>
        <v>0.4</v>
      </c>
      <c r="CB83">
        <f>1-(($AP$72-$AQ$70)/($AQ$71-$AQ$70))</f>
        <v>5.0000000000000044E-2</v>
      </c>
    </row>
    <row r="84" spans="1:80" x14ac:dyDescent="0.25">
      <c r="A84">
        <v>83</v>
      </c>
      <c r="B84">
        <v>93.09626200000001</v>
      </c>
      <c r="C84" s="2">
        <v>1</v>
      </c>
      <c r="H84">
        <v>78.932736000000006</v>
      </c>
      <c r="I84" s="3">
        <v>4</v>
      </c>
      <c r="P84">
        <v>2</v>
      </c>
      <c r="Q84" t="str">
        <f t="shared" si="2"/>
        <v>14</v>
      </c>
      <c r="R84" t="s">
        <v>22</v>
      </c>
      <c r="X84" t="s">
        <v>288</v>
      </c>
      <c r="Y84" t="s">
        <v>267</v>
      </c>
      <c r="AT84">
        <f>(($AO$73-$AN$76)/($AN$77-$AN$76))</f>
        <v>0.23809523809523808</v>
      </c>
      <c r="AU84">
        <f>(($AP$72-$AN$75)/($AN$76-$AN$75))</f>
        <v>0.60869565217391308</v>
      </c>
      <c r="AV84">
        <f>(($AQ$71-$AN$75)/($AN$76-$AN$75))</f>
        <v>0.65217391304347827</v>
      </c>
      <c r="AW84">
        <f>(($AN$77-$AO$73)/($AO$74-$AO$73))</f>
        <v>0.84210526315789469</v>
      </c>
      <c r="AX84">
        <f>(($AP$73-$AO$73)/($AO$74-$AO$73))</f>
        <v>0.36842105263157893</v>
      </c>
      <c r="AY84">
        <f>(($AQ$72-$AO$73)/($AO$74-$AO$73))</f>
        <v>0.36842105263157893</v>
      </c>
      <c r="AZ84">
        <f>(($AN$76-$AP$72)/($AP$73-$AP$72))</f>
        <v>0.42857142857142855</v>
      </c>
      <c r="BA84">
        <f>(($AO$73-$AP$72)/($AP$73-$AP$72))</f>
        <v>0.66666666666666663</v>
      </c>
      <c r="BB84">
        <f>(($AQ$71-$AP$72)/($AP$73-$AP$72))</f>
        <v>4.7619047619047616E-2</v>
      </c>
      <c r="BC84">
        <f>(($AN$77-$AQ$72)/($AQ$73-$AQ$72))</f>
        <v>0.47368421052631576</v>
      </c>
      <c r="BD84">
        <f>(($AO$73-$AQ$71)/($AQ$72-$AQ$71))</f>
        <v>0.65</v>
      </c>
      <c r="BE84">
        <f>(($AP$73-$AQ$72)/($AQ$73-$AQ$72))</f>
        <v>0</v>
      </c>
      <c r="BG84" t="s">
        <v>22</v>
      </c>
      <c r="BH84">
        <v>442</v>
      </c>
      <c r="BI84">
        <f>($BH$98-$BH$95)/200</f>
        <v>8.5000000000000006E-2</v>
      </c>
      <c r="BQ84">
        <f>(($AO$73-$AN$76)/($AN$77-$AN$76))</f>
        <v>0.23809523809523808</v>
      </c>
      <c r="BR84">
        <f>1-(($AP$72-$AN$75)/($AN$76-$AN$75))</f>
        <v>0.39130434782608692</v>
      </c>
      <c r="BS84">
        <f>1-(($AQ$71-$AN$75)/($AN$76-$AN$75))</f>
        <v>0.34782608695652173</v>
      </c>
      <c r="BT84">
        <f>1-(($AN$77-$AO$73)/($AO$74-$AO$73))</f>
        <v>0.15789473684210531</v>
      </c>
      <c r="BU84">
        <f>(($AP$73-$AO$73)/($AO$74-$AO$73))</f>
        <v>0.36842105263157893</v>
      </c>
      <c r="BV84">
        <f>(($AQ$72-$AO$73)/($AO$74-$AO$73))</f>
        <v>0.36842105263157893</v>
      </c>
      <c r="BW84">
        <f>(($AN$76-$AP$72)/($AP$73-$AP$72))</f>
        <v>0.42857142857142855</v>
      </c>
      <c r="BX84">
        <f>1-(($AO$73-$AP$72)/($AP$73-$AP$72))</f>
        <v>0.33333333333333337</v>
      </c>
      <c r="BY84">
        <f>(($AQ$71-$AP$72)/($AP$73-$AP$72))</f>
        <v>4.7619047619047616E-2</v>
      </c>
      <c r="BZ84">
        <f>(($AN$77-$AQ$72)/($AQ$73-$AQ$72))</f>
        <v>0.47368421052631576</v>
      </c>
      <c r="CA84">
        <f>1-(($AO$73-$AQ$71)/($AQ$72-$AQ$71))</f>
        <v>0.35</v>
      </c>
      <c r="CB84">
        <f>(($AP$73-$AQ$72)/($AQ$73-$AQ$72))</f>
        <v>0</v>
      </c>
    </row>
    <row r="85" spans="1:80" x14ac:dyDescent="0.25">
      <c r="A85">
        <v>84</v>
      </c>
      <c r="B85">
        <v>93.063894000000005</v>
      </c>
      <c r="C85" s="2">
        <v>1</v>
      </c>
      <c r="H85">
        <v>78.856999000000002</v>
      </c>
      <c r="I85" s="3">
        <v>4</v>
      </c>
      <c r="P85">
        <v>2</v>
      </c>
      <c r="Q85" t="str">
        <f t="shared" si="2"/>
        <v>14</v>
      </c>
      <c r="R85" t="s">
        <v>22</v>
      </c>
      <c r="X85" t="s">
        <v>288</v>
      </c>
      <c r="Y85" t="s">
        <v>268</v>
      </c>
      <c r="AT85">
        <f>(($AO$74-$AN$77)/($AN$78-$AN$77))</f>
        <v>0.16666666666666666</v>
      </c>
      <c r="AU85">
        <f>(($AP$73-$AN$76)/($AN$77-$AN$76))</f>
        <v>0.5714285714285714</v>
      </c>
      <c r="AV85">
        <f>(($AQ$72-$AN$76)/($AN$77-$AN$76))</f>
        <v>0.5714285714285714</v>
      </c>
      <c r="AW85">
        <f>(($AN$78-$AO$74)/($AO$75-$AO$74))</f>
        <v>0.83333333333333337</v>
      </c>
      <c r="AX85">
        <f>(($AP$74-$AO$74)/($AO$75-$AO$74))</f>
        <v>0.3888888888888889</v>
      </c>
      <c r="AY85">
        <f>(($AQ$73-$AO$74)/($AO$75-$AO$74))</f>
        <v>0.3888888888888889</v>
      </c>
      <c r="AZ85">
        <f>(($AN$77-$AP$73)/($AP$74-$AP$73))</f>
        <v>0.47368421052631576</v>
      </c>
      <c r="BA85">
        <f>(($AO$74-$AP$73)/($AP$74-$AP$73))</f>
        <v>0.63157894736842102</v>
      </c>
      <c r="BB85">
        <f>(($AQ$72-$AP$73)/($AP$74-$AP$73))</f>
        <v>0</v>
      </c>
      <c r="BC85">
        <f>(($AN$78-$AQ$73)/($AQ$74-$AQ$73))</f>
        <v>0.42105263157894735</v>
      </c>
      <c r="BD85">
        <f>(($AO$74-$AQ$72)/($AQ$73-$AQ$72))</f>
        <v>0.63157894736842102</v>
      </c>
      <c r="BE85">
        <f>(($AP$74-$AQ$73)/($AQ$74-$AQ$73))</f>
        <v>0</v>
      </c>
      <c r="BG85" t="s">
        <v>22</v>
      </c>
      <c r="BH85">
        <v>444</v>
      </c>
      <c r="BI85">
        <f>($BH$99-$BH$96)/200</f>
        <v>7.0000000000000007E-2</v>
      </c>
      <c r="BQ85">
        <f>(($AO$74-$AN$77)/($AN$78-$AN$77))</f>
        <v>0.16666666666666666</v>
      </c>
      <c r="BR85">
        <f>1-(($AP$73-$AN$76)/($AN$77-$AN$76))</f>
        <v>0.4285714285714286</v>
      </c>
      <c r="BS85">
        <f>1-(($AQ$72-$AN$76)/($AN$77-$AN$76))</f>
        <v>0.4285714285714286</v>
      </c>
      <c r="BT85">
        <f>1-(($AN$78-$AO$74)/($AO$75-$AO$74))</f>
        <v>0.16666666666666663</v>
      </c>
      <c r="BU85">
        <f>(($AP$74-$AO$74)/($AO$75-$AO$74))</f>
        <v>0.3888888888888889</v>
      </c>
      <c r="BV85">
        <f>(($AQ$73-$AO$74)/($AO$75-$AO$74))</f>
        <v>0.3888888888888889</v>
      </c>
      <c r="BW85">
        <f>(($AN$77-$AP$73)/($AP$74-$AP$73))</f>
        <v>0.47368421052631576</v>
      </c>
      <c r="BX85">
        <f>1-(($AO$74-$AP$73)/($AP$74-$AP$73))</f>
        <v>0.36842105263157898</v>
      </c>
      <c r="BY85">
        <f>(($AQ$72-$AP$73)/($AP$74-$AP$73))</f>
        <v>0</v>
      </c>
      <c r="BZ85">
        <f>(($AN$78-$AQ$73)/($AQ$74-$AQ$73))</f>
        <v>0.42105263157894735</v>
      </c>
      <c r="CA85">
        <f>1-(($AO$74-$AQ$72)/($AQ$73-$AQ$72))</f>
        <v>0.36842105263157898</v>
      </c>
      <c r="CB85">
        <f>(($AP$74-$AQ$73)/($AQ$74-$AQ$73))</f>
        <v>0</v>
      </c>
    </row>
    <row r="86" spans="1:80" x14ac:dyDescent="0.25">
      <c r="A86">
        <v>85</v>
      </c>
      <c r="B86">
        <v>93.112053000000003</v>
      </c>
      <c r="C86" s="2">
        <v>1</v>
      </c>
      <c r="H86">
        <v>78.856999000000002</v>
      </c>
      <c r="I86" s="3">
        <v>4</v>
      </c>
      <c r="P86">
        <v>2</v>
      </c>
      <c r="Q86" t="str">
        <f t="shared" si="2"/>
        <v>14</v>
      </c>
      <c r="R86">
        <v>2</v>
      </c>
      <c r="X86" t="s">
        <v>288</v>
      </c>
      <c r="Y86" t="s">
        <v>265</v>
      </c>
      <c r="AB86" t="s">
        <v>288</v>
      </c>
      <c r="AC86" t="str">
        <f>CONCATENATE($R86,$R87,$R88,$R89)</f>
        <v>2143</v>
      </c>
      <c r="AT86">
        <f>(($AO$75-$AN$78)/($AN$79-$AN$78))</f>
        <v>0.16666666666666666</v>
      </c>
      <c r="AU86">
        <f>(($AP$74-$AN$77)/($AN$78-$AN$77))</f>
        <v>0.55555555555555558</v>
      </c>
      <c r="AV86">
        <f>(($AQ$73-$AN$77)/($AN$78-$AN$77))</f>
        <v>0.55555555555555558</v>
      </c>
      <c r="AW86">
        <f>(($AN$79-$AO$75)/($AO$76-$AO$75))</f>
        <v>0.78947368421052633</v>
      </c>
      <c r="AX86">
        <f>(($AP$75-$AO$75)/($AO$76-$AO$75))</f>
        <v>0.42105263157894735</v>
      </c>
      <c r="AY86">
        <f>(($AQ$74-$AO$75)/($AO$76-$AO$75))</f>
        <v>0.42105263157894735</v>
      </c>
      <c r="AZ86">
        <f>(($AN$78-$AP$74)/($AP$75-$AP$74))</f>
        <v>0.42105263157894735</v>
      </c>
      <c r="BA86">
        <f>(($AO$75-$AP$74)/($AP$75-$AP$74))</f>
        <v>0.57894736842105265</v>
      </c>
      <c r="BB86">
        <f>(($AQ$73-$AP$74)/($AP$75-$AP$74))</f>
        <v>0</v>
      </c>
      <c r="BC86">
        <f>(($AN$79-$AQ$74)/($AQ$75-$AQ$74))</f>
        <v>0.35</v>
      </c>
      <c r="BD86">
        <f>(($AO$75-$AQ$73)/($AQ$74-$AQ$73))</f>
        <v>0.57894736842105265</v>
      </c>
      <c r="BE86">
        <f>(($AP$75-$AQ$74)/($AQ$75-$AQ$74))</f>
        <v>0</v>
      </c>
      <c r="BG86">
        <v>2</v>
      </c>
      <c r="BH86">
        <v>445</v>
      </c>
      <c r="BI86">
        <f>($BH$100-$BH$97)/200</f>
        <v>0.105</v>
      </c>
      <c r="BQ86">
        <f>(($AO$75-$AN$78)/($AN$79-$AN$78))</f>
        <v>0.16666666666666666</v>
      </c>
      <c r="BR86">
        <f>1-(($AP$74-$AN$77)/($AN$78-$AN$77))</f>
        <v>0.44444444444444442</v>
      </c>
      <c r="BS86">
        <f>1-(($AQ$73-$AN$77)/($AN$78-$AN$77))</f>
        <v>0.44444444444444442</v>
      </c>
      <c r="BT86">
        <f>1-(($AN$79-$AO$75)/($AO$76-$AO$75))</f>
        <v>0.21052631578947367</v>
      </c>
      <c r="BU86">
        <f>(($AP$75-$AO$75)/($AO$76-$AO$75))</f>
        <v>0.42105263157894735</v>
      </c>
      <c r="BV86">
        <f>(($AQ$74-$AO$75)/($AO$76-$AO$75))</f>
        <v>0.42105263157894735</v>
      </c>
      <c r="BW86">
        <f>(($AN$78-$AP$74)/($AP$75-$AP$74))</f>
        <v>0.42105263157894735</v>
      </c>
      <c r="BX86">
        <f>1-(($AO$75-$AP$74)/($AP$75-$AP$74))</f>
        <v>0.42105263157894735</v>
      </c>
      <c r="BY86">
        <f>(($AQ$73-$AP$74)/($AP$75-$AP$74))</f>
        <v>0</v>
      </c>
      <c r="BZ86">
        <f>(($AN$79-$AQ$74)/($AQ$75-$AQ$74))</f>
        <v>0.35</v>
      </c>
      <c r="CA86">
        <f>1-(($AO$75-$AQ$73)/($AQ$74-$AQ$73))</f>
        <v>0.42105263157894735</v>
      </c>
      <c r="CB86">
        <f>(($AP$75-$AQ$74)/($AQ$75-$AQ$74))</f>
        <v>0</v>
      </c>
    </row>
    <row r="87" spans="1:80" x14ac:dyDescent="0.25">
      <c r="A87">
        <v>86</v>
      </c>
      <c r="B87">
        <v>93.100420000000014</v>
      </c>
      <c r="C87" s="2">
        <v>1</v>
      </c>
      <c r="H87">
        <v>78.856999000000002</v>
      </c>
      <c r="I87" s="3">
        <v>4</v>
      </c>
      <c r="P87">
        <v>2</v>
      </c>
      <c r="Q87" t="str">
        <f t="shared" si="2"/>
        <v>14</v>
      </c>
      <c r="R87">
        <v>1</v>
      </c>
      <c r="X87" t="s">
        <v>288</v>
      </c>
      <c r="Y87" t="s">
        <v>266</v>
      </c>
      <c r="AT87">
        <f>(($AO$76-$AN$79)/($AN$80-$AN$79))</f>
        <v>0.22222222222222221</v>
      </c>
      <c r="AU87">
        <f>(($AP$75-$AN$78)/($AN$79-$AN$78))</f>
        <v>0.61111111111111116</v>
      </c>
      <c r="AV87">
        <f>(($AQ$74-$AN$78)/($AN$79-$AN$78))</f>
        <v>0.61111111111111116</v>
      </c>
      <c r="AW87">
        <f>(($AN$80-$AO$76)/($AO$77-$AO$76))</f>
        <v>0.66666666666666663</v>
      </c>
      <c r="AX87">
        <f>(($AP$76-$AO$76)/($AO$77-$AO$76))</f>
        <v>0.38095238095238093</v>
      </c>
      <c r="AY87">
        <f>(($AQ$75-$AO$76)/($AO$77-$AO$76))</f>
        <v>0.42857142857142855</v>
      </c>
      <c r="AZ87">
        <f>(($AN$79-$AP$75)/($AP$76-$AP$75))</f>
        <v>0.36842105263157893</v>
      </c>
      <c r="BA87">
        <f>(($AO$76-$AP$75)/($AP$76-$AP$75))</f>
        <v>0.57894736842105265</v>
      </c>
      <c r="BB87">
        <f>(($AQ$74-$AP$75)/($AP$76-$AP$75))</f>
        <v>0</v>
      </c>
      <c r="BC87">
        <f>(($AN$80-$AQ$75)/($AQ$76-$AQ$75))</f>
        <v>0.22727272727272727</v>
      </c>
      <c r="BD87">
        <f>(($AO$76-$AQ$74)/($AQ$75-$AQ$74))</f>
        <v>0.55000000000000004</v>
      </c>
      <c r="BE87">
        <f>(($AP$76-$AQ$74)/($AQ$75-$AQ$74))</f>
        <v>0.95</v>
      </c>
      <c r="BG87">
        <v>1</v>
      </c>
      <c r="BH87">
        <v>451</v>
      </c>
      <c r="BI87">
        <f>($BH$101-$BH$98)/200</f>
        <v>0.08</v>
      </c>
      <c r="BQ87">
        <f>(($AO$76-$AN$79)/($AN$80-$AN$79))</f>
        <v>0.22222222222222221</v>
      </c>
      <c r="BR87">
        <f>1-(($AP$75-$AN$78)/($AN$79-$AN$78))</f>
        <v>0.38888888888888884</v>
      </c>
      <c r="BS87">
        <f>1-(($AQ$74-$AN$78)/($AN$79-$AN$78))</f>
        <v>0.38888888888888884</v>
      </c>
      <c r="BT87">
        <f>1-(($AN$80-$AO$76)/($AO$77-$AO$76))</f>
        <v>0.33333333333333337</v>
      </c>
      <c r="BU87">
        <f>(($AP$76-$AO$76)/($AO$77-$AO$76))</f>
        <v>0.38095238095238093</v>
      </c>
      <c r="BV87">
        <f>(($AQ$75-$AO$76)/($AO$77-$AO$76))</f>
        <v>0.42857142857142855</v>
      </c>
      <c r="BW87">
        <f>(($AN$79-$AP$75)/($AP$76-$AP$75))</f>
        <v>0.36842105263157893</v>
      </c>
      <c r="BX87">
        <f>1-(($AO$76-$AP$75)/($AP$76-$AP$75))</f>
        <v>0.42105263157894735</v>
      </c>
      <c r="BY87">
        <f>(($AQ$74-$AP$75)/($AP$76-$AP$75))</f>
        <v>0</v>
      </c>
      <c r="BZ87">
        <f>(($AN$80-$AQ$75)/($AQ$76-$AQ$75))</f>
        <v>0.22727272727272727</v>
      </c>
      <c r="CA87">
        <f>1-(($AO$76-$AQ$74)/($AQ$75-$AQ$74))</f>
        <v>0.44999999999999996</v>
      </c>
      <c r="CB87">
        <f>1-(($AP$76-$AQ$74)/($AQ$75-$AQ$74))</f>
        <v>5.0000000000000044E-2</v>
      </c>
    </row>
    <row r="88" spans="1:80" x14ac:dyDescent="0.25">
      <c r="A88">
        <v>87</v>
      </c>
      <c r="B88">
        <v>93.09715700000001</v>
      </c>
      <c r="C88" s="2">
        <v>1</v>
      </c>
      <c r="P88">
        <v>1</v>
      </c>
      <c r="Q88" t="str">
        <f t="shared" si="2"/>
        <v>1</v>
      </c>
      <c r="R88">
        <v>4</v>
      </c>
      <c r="X88" t="s">
        <v>288</v>
      </c>
      <c r="Y88" t="s">
        <v>267</v>
      </c>
      <c r="AT88">
        <f>(($AO$77-$AN$80)/($AN$81-$AN$80))</f>
        <v>0.35</v>
      </c>
      <c r="AU88">
        <f>(($AP$76-$AN$79)/($AN$80-$AN$79))</f>
        <v>0.66666666666666663</v>
      </c>
      <c r="AV88">
        <f>(($AQ$75-$AN$79)/($AN$80-$AN$79))</f>
        <v>0.72222222222222221</v>
      </c>
      <c r="AW88">
        <f>(($AN$81-$AO$77)/($AO$78-$AO$77))</f>
        <v>0.61904761904761907</v>
      </c>
      <c r="AX88">
        <f>(($AP$77-$AO$77)/($AO$78-$AO$77))</f>
        <v>0.38095238095238093</v>
      </c>
      <c r="AY88">
        <f>(($AQ$76-$AO$77)/($AO$78-$AO$77))</f>
        <v>0.47619047619047616</v>
      </c>
      <c r="AZ88">
        <f>(($AN$80-$AP$76)/($AP$77-$AP$76))</f>
        <v>0.2857142857142857</v>
      </c>
      <c r="BA88">
        <f>(($AO$77-$AP$76)/($AP$77-$AP$76))</f>
        <v>0.61904761904761907</v>
      </c>
      <c r="BB88">
        <f>(($AQ$75-$AP$76)/($AP$77-$AP$76))</f>
        <v>4.7619047619047616E-2</v>
      </c>
      <c r="BD88">
        <f>(($AO$77-$AQ$75)/($AQ$76-$AQ$75))</f>
        <v>0.54545454545454541</v>
      </c>
      <c r="BE88">
        <f>(($AP$77-$AQ$75)/($AQ$76-$AQ$75))</f>
        <v>0.90909090909090906</v>
      </c>
      <c r="BG88">
        <v>4</v>
      </c>
      <c r="BH88">
        <v>458</v>
      </c>
      <c r="BI88">
        <f>($BH$102-$BH$99)/200</f>
        <v>8.5000000000000006E-2</v>
      </c>
      <c r="BQ88">
        <f>(($AO$77-$AN$80)/($AN$81-$AN$80))</f>
        <v>0.35</v>
      </c>
      <c r="BR88">
        <f>1-(($AP$76-$AN$79)/($AN$80-$AN$79))</f>
        <v>0.33333333333333337</v>
      </c>
      <c r="BS88">
        <f>1-(($AQ$75-$AN$79)/($AN$80-$AN$79))</f>
        <v>0.27777777777777779</v>
      </c>
      <c r="BT88">
        <f>1-(($AN$81-$AO$77)/($AO$78-$AO$77))</f>
        <v>0.38095238095238093</v>
      </c>
      <c r="BU88">
        <f>(($AP$77-$AO$77)/($AO$78-$AO$77))</f>
        <v>0.38095238095238093</v>
      </c>
      <c r="BV88">
        <f>(($AQ$76-$AO$77)/($AO$78-$AO$77))</f>
        <v>0.47619047619047616</v>
      </c>
      <c r="BW88">
        <f>(($AN$80-$AP$76)/($AP$77-$AP$76))</f>
        <v>0.2857142857142857</v>
      </c>
      <c r="BX88">
        <f>1-(($AO$77-$AP$76)/($AP$77-$AP$76))</f>
        <v>0.38095238095238093</v>
      </c>
      <c r="BY88">
        <f>(($AQ$75-$AP$76)/($AP$77-$AP$76))</f>
        <v>4.7619047619047616E-2</v>
      </c>
      <c r="CA88">
        <f>1-(($AO$77-$AQ$75)/($AQ$76-$AQ$75))</f>
        <v>0.45454545454545459</v>
      </c>
      <c r="CB88">
        <f>1-(($AP$77-$AQ$75)/($AQ$76-$AQ$75))</f>
        <v>9.0909090909090939E-2</v>
      </c>
    </row>
    <row r="89" spans="1:80" x14ac:dyDescent="0.25">
      <c r="A89">
        <v>88</v>
      </c>
      <c r="B89">
        <v>93.108421000000007</v>
      </c>
      <c r="C89" s="2">
        <v>1</v>
      </c>
      <c r="P89">
        <v>1</v>
      </c>
      <c r="Q89" t="str">
        <f t="shared" si="2"/>
        <v>1</v>
      </c>
      <c r="R89">
        <v>3</v>
      </c>
      <c r="X89" t="s">
        <v>288</v>
      </c>
      <c r="Y89" t="s">
        <v>268</v>
      </c>
      <c r="AU89">
        <f>(($AP$77-$AN$80)/($AN$81-$AN$80))</f>
        <v>0.75</v>
      </c>
      <c r="AV89">
        <f>(($AQ$76-$AN$80)/($AN$81-$AN$80))</f>
        <v>0.85</v>
      </c>
      <c r="BG89">
        <v>3</v>
      </c>
      <c r="BH89">
        <v>459</v>
      </c>
      <c r="BI89">
        <f>($BH$103-$BH$100)/200</f>
        <v>7.4999999999999997E-2</v>
      </c>
      <c r="BR89">
        <f>1-(($AP$77-$AN$80)/($AN$81-$AN$80))</f>
        <v>0.25</v>
      </c>
      <c r="BS89">
        <f>1-(($AQ$76-$AN$80)/($AN$81-$AN$80))</f>
        <v>0.15000000000000002</v>
      </c>
    </row>
    <row r="90" spans="1:80" x14ac:dyDescent="0.25">
      <c r="A90">
        <v>89</v>
      </c>
      <c r="B90">
        <v>93.122156000000004</v>
      </c>
      <c r="C90" s="2">
        <v>1</v>
      </c>
      <c r="D90">
        <v>99.416314999999997</v>
      </c>
      <c r="E90" s="4">
        <v>2</v>
      </c>
      <c r="P90">
        <v>2</v>
      </c>
      <c r="Q90" t="str">
        <f t="shared" si="2"/>
        <v>12</v>
      </c>
      <c r="R90">
        <v>2</v>
      </c>
      <c r="X90" t="s">
        <v>288</v>
      </c>
      <c r="Y90" t="s">
        <v>265</v>
      </c>
      <c r="AB90" t="s">
        <v>288</v>
      </c>
      <c r="AC90" t="str">
        <f>CONCATENATE($R90,$R91,$R92,$R93)</f>
        <v>2143</v>
      </c>
      <c r="BG90">
        <v>2</v>
      </c>
      <c r="BH90">
        <v>467</v>
      </c>
      <c r="BI90">
        <f>($BH$104-$BH$101)/200</f>
        <v>9.5000000000000001E-2</v>
      </c>
    </row>
    <row r="91" spans="1:80" x14ac:dyDescent="0.25">
      <c r="A91">
        <v>90</v>
      </c>
      <c r="B91">
        <v>93.111790000000013</v>
      </c>
      <c r="C91" s="2">
        <v>1</v>
      </c>
      <c r="D91">
        <v>99.434314999999998</v>
      </c>
      <c r="E91" s="4">
        <v>2</v>
      </c>
      <c r="P91">
        <v>2</v>
      </c>
      <c r="Q91" t="str">
        <f t="shared" si="2"/>
        <v>12</v>
      </c>
      <c r="R91">
        <v>1</v>
      </c>
      <c r="X91" t="s">
        <v>288</v>
      </c>
      <c r="Y91" t="s">
        <v>266</v>
      </c>
      <c r="BG91">
        <v>1</v>
      </c>
      <c r="BH91">
        <v>473</v>
      </c>
      <c r="BI91">
        <f>($BH$105-$BH$102)/200</f>
        <v>0.08</v>
      </c>
    </row>
    <row r="92" spans="1:80" x14ac:dyDescent="0.25">
      <c r="A92">
        <v>91</v>
      </c>
      <c r="B92">
        <v>93.103735</v>
      </c>
      <c r="C92" s="2">
        <v>1</v>
      </c>
      <c r="D92">
        <v>99.433579000000009</v>
      </c>
      <c r="E92" s="4">
        <v>2</v>
      </c>
      <c r="P92">
        <v>2</v>
      </c>
      <c r="Q92" t="str">
        <f t="shared" si="2"/>
        <v>12</v>
      </c>
      <c r="R92">
        <v>4</v>
      </c>
      <c r="X92" t="s">
        <v>288</v>
      </c>
      <c r="Y92" t="s">
        <v>267</v>
      </c>
      <c r="BG92">
        <v>4</v>
      </c>
      <c r="BH92">
        <v>480</v>
      </c>
      <c r="BI92">
        <f>($BH$106-$BH$103)/200</f>
        <v>0.08</v>
      </c>
    </row>
    <row r="93" spans="1:80" x14ac:dyDescent="0.25">
      <c r="A93">
        <v>92</v>
      </c>
      <c r="B93">
        <v>93.103735</v>
      </c>
      <c r="C93" s="2">
        <v>1</v>
      </c>
      <c r="D93">
        <v>99.422316000000009</v>
      </c>
      <c r="E93" s="4">
        <v>2</v>
      </c>
      <c r="P93">
        <v>2</v>
      </c>
      <c r="Q93" t="str">
        <f t="shared" si="2"/>
        <v>12</v>
      </c>
      <c r="R93">
        <v>3</v>
      </c>
      <c r="X93" t="s">
        <v>288</v>
      </c>
      <c r="Y93" t="s">
        <v>268</v>
      </c>
      <c r="BG93">
        <v>3</v>
      </c>
      <c r="BH93">
        <v>482</v>
      </c>
      <c r="BI93">
        <f>($BH$107-$BH$104)/200</f>
        <v>7.0000000000000007E-2</v>
      </c>
    </row>
    <row r="94" spans="1:80" x14ac:dyDescent="0.25">
      <c r="A94">
        <v>93</v>
      </c>
      <c r="D94">
        <v>99.420630000000003</v>
      </c>
      <c r="E94" s="4">
        <v>2</v>
      </c>
      <c r="P94">
        <v>1</v>
      </c>
      <c r="Q94" t="str">
        <f t="shared" si="2"/>
        <v>2</v>
      </c>
      <c r="R94">
        <v>2</v>
      </c>
      <c r="X94" t="s">
        <v>286</v>
      </c>
      <c r="Y94" t="s">
        <v>269</v>
      </c>
      <c r="AB94" t="s">
        <v>288</v>
      </c>
      <c r="AC94" t="str">
        <f>CONCATENATE($R94,$R95,$R96,$R97)</f>
        <v>2143</v>
      </c>
      <c r="BG94">
        <v>2</v>
      </c>
      <c r="BH94">
        <v>489</v>
      </c>
      <c r="BI94">
        <f>($BH$108-$BH$105)/200</f>
        <v>0.1</v>
      </c>
    </row>
    <row r="95" spans="1:80" x14ac:dyDescent="0.25">
      <c r="A95">
        <v>94</v>
      </c>
      <c r="D95">
        <v>99.428789000000009</v>
      </c>
      <c r="E95" s="4">
        <v>2</v>
      </c>
      <c r="P95">
        <v>1</v>
      </c>
      <c r="Q95" t="str">
        <f t="shared" si="2"/>
        <v>2</v>
      </c>
      <c r="R95">
        <v>1</v>
      </c>
      <c r="X95" t="s">
        <v>289</v>
      </c>
      <c r="Y95" t="s">
        <v>270</v>
      </c>
      <c r="BG95">
        <v>1</v>
      </c>
      <c r="BH95">
        <v>494</v>
      </c>
      <c r="BI95">
        <f>($BH$109-$BH$106)/200</f>
        <v>7.0000000000000007E-2</v>
      </c>
    </row>
    <row r="96" spans="1:80" x14ac:dyDescent="0.25">
      <c r="A96">
        <v>95</v>
      </c>
      <c r="D96">
        <v>99.419578999999999</v>
      </c>
      <c r="E96" s="4">
        <v>2</v>
      </c>
      <c r="P96">
        <v>1</v>
      </c>
      <c r="Q96" t="str">
        <f t="shared" si="2"/>
        <v>2</v>
      </c>
      <c r="R96">
        <v>4</v>
      </c>
      <c r="X96" t="s">
        <v>289</v>
      </c>
      <c r="Y96" t="s">
        <v>271</v>
      </c>
      <c r="BG96">
        <v>4</v>
      </c>
      <c r="BH96">
        <v>502</v>
      </c>
      <c r="BI96">
        <f>($BH$110-$BH$107)/200</f>
        <v>8.5000000000000006E-2</v>
      </c>
    </row>
    <row r="97" spans="1:61" x14ac:dyDescent="0.25">
      <c r="A97">
        <v>96</v>
      </c>
      <c r="D97">
        <v>99.429737000000003</v>
      </c>
      <c r="E97" s="4">
        <v>2</v>
      </c>
      <c r="P97">
        <v>1</v>
      </c>
      <c r="Q97" t="str">
        <f t="shared" si="2"/>
        <v>2</v>
      </c>
      <c r="R97">
        <v>3</v>
      </c>
      <c r="X97" t="s">
        <v>289</v>
      </c>
      <c r="Y97" t="s">
        <v>272</v>
      </c>
      <c r="BG97">
        <v>3</v>
      </c>
      <c r="BH97">
        <v>503</v>
      </c>
      <c r="BI97">
        <f>($BH$111-$BH$108)/200</f>
        <v>6.5000000000000002E-2</v>
      </c>
    </row>
    <row r="98" spans="1:61" x14ac:dyDescent="0.25">
      <c r="A98">
        <v>97</v>
      </c>
      <c r="D98">
        <v>99.432577000000009</v>
      </c>
      <c r="E98" s="4">
        <v>2</v>
      </c>
      <c r="F98">
        <v>95.188841000000011</v>
      </c>
      <c r="G98" s="5">
        <v>3</v>
      </c>
      <c r="P98">
        <v>2</v>
      </c>
      <c r="Q98" t="str">
        <f t="shared" si="2"/>
        <v>23</v>
      </c>
      <c r="R98">
        <v>2</v>
      </c>
      <c r="X98" t="s">
        <v>286</v>
      </c>
      <c r="Y98" t="s">
        <v>273</v>
      </c>
      <c r="AB98" t="s">
        <v>288</v>
      </c>
      <c r="AC98" t="str">
        <f>CONCATENATE($R98,$R99,$R100,$R101)</f>
        <v>2143</v>
      </c>
      <c r="BG98">
        <v>2</v>
      </c>
      <c r="BH98">
        <v>511</v>
      </c>
      <c r="BI98">
        <f>($BH$112-$BH$109)/200</f>
        <v>0.105</v>
      </c>
    </row>
    <row r="99" spans="1:61" x14ac:dyDescent="0.25">
      <c r="A99">
        <v>98</v>
      </c>
      <c r="D99">
        <v>99.419945000000013</v>
      </c>
      <c r="E99" s="4">
        <v>2</v>
      </c>
      <c r="F99">
        <v>95.181894</v>
      </c>
      <c r="G99" s="5">
        <v>3</v>
      </c>
      <c r="H99">
        <v>97.464949000000004</v>
      </c>
      <c r="I99" s="3">
        <v>4</v>
      </c>
      <c r="P99">
        <v>3</v>
      </c>
      <c r="Q99" t="str">
        <f t="shared" si="2"/>
        <v>234</v>
      </c>
      <c r="R99">
        <v>1</v>
      </c>
      <c r="X99" t="s">
        <v>288</v>
      </c>
      <c r="Y99" t="s">
        <v>266</v>
      </c>
      <c r="BG99">
        <v>1</v>
      </c>
      <c r="BH99">
        <v>516</v>
      </c>
      <c r="BI99">
        <f>($BH$113-$BH$110)/200</f>
        <v>7.4999999999999997E-2</v>
      </c>
    </row>
    <row r="100" spans="1:61" x14ac:dyDescent="0.25">
      <c r="A100">
        <v>99</v>
      </c>
      <c r="D100">
        <v>99.416314999999997</v>
      </c>
      <c r="E100" s="4">
        <v>2</v>
      </c>
      <c r="F100">
        <v>95.180159000000003</v>
      </c>
      <c r="G100" s="5">
        <v>3</v>
      </c>
      <c r="H100">
        <v>97.428263000000001</v>
      </c>
      <c r="I100" s="3">
        <v>4</v>
      </c>
      <c r="P100">
        <v>3</v>
      </c>
      <c r="Q100" t="str">
        <f t="shared" si="2"/>
        <v>234</v>
      </c>
      <c r="R100">
        <v>4</v>
      </c>
      <c r="X100" t="s">
        <v>288</v>
      </c>
      <c r="Y100" t="s">
        <v>267</v>
      </c>
      <c r="BG100">
        <v>4</v>
      </c>
      <c r="BH100">
        <v>524</v>
      </c>
      <c r="BI100">
        <f>($BH$114-$BH$111)/200</f>
        <v>0.08</v>
      </c>
    </row>
    <row r="101" spans="1:61" x14ac:dyDescent="0.25">
      <c r="A101">
        <v>100</v>
      </c>
      <c r="F101">
        <v>95.167524000000014</v>
      </c>
      <c r="G101" s="5">
        <v>3</v>
      </c>
      <c r="H101">
        <v>97.442896000000005</v>
      </c>
      <c r="I101" s="3">
        <v>4</v>
      </c>
      <c r="P101">
        <v>2</v>
      </c>
      <c r="Q101" t="str">
        <f t="shared" si="2"/>
        <v>34</v>
      </c>
      <c r="R101">
        <v>3</v>
      </c>
      <c r="X101" t="s">
        <v>288</v>
      </c>
      <c r="Y101" t="s">
        <v>268</v>
      </c>
      <c r="BG101">
        <v>3</v>
      </c>
      <c r="BH101">
        <v>527</v>
      </c>
      <c r="BI101">
        <f>($BH$115-$BH$112)/200</f>
        <v>6.5000000000000002E-2</v>
      </c>
    </row>
    <row r="102" spans="1:61" x14ac:dyDescent="0.25">
      <c r="A102">
        <v>101</v>
      </c>
      <c r="F102">
        <v>95.138157000000007</v>
      </c>
      <c r="G102" s="5">
        <v>3</v>
      </c>
      <c r="H102">
        <v>97.444051999999999</v>
      </c>
      <c r="I102" s="3">
        <v>4</v>
      </c>
      <c r="P102">
        <v>2</v>
      </c>
      <c r="Q102" t="str">
        <f t="shared" si="2"/>
        <v>34</v>
      </c>
      <c r="R102">
        <v>2</v>
      </c>
      <c r="X102" t="s">
        <v>288</v>
      </c>
      <c r="Y102" t="s">
        <v>265</v>
      </c>
      <c r="AB102" t="s">
        <v>288</v>
      </c>
      <c r="AC102" t="str">
        <f>CONCATENATE($R102,$R103,$R104,$R105)</f>
        <v>2143</v>
      </c>
      <c r="BG102">
        <v>2</v>
      </c>
      <c r="BH102">
        <v>533</v>
      </c>
      <c r="BI102">
        <f>($BH$116-$BH$113)/200</f>
        <v>0.1</v>
      </c>
    </row>
    <row r="103" spans="1:61" x14ac:dyDescent="0.25">
      <c r="A103">
        <v>102</v>
      </c>
      <c r="F103">
        <v>95.16494800000001</v>
      </c>
      <c r="G103" s="5">
        <v>3</v>
      </c>
      <c r="H103">
        <v>97.461842000000004</v>
      </c>
      <c r="I103" s="3">
        <v>4</v>
      </c>
      <c r="P103">
        <v>2</v>
      </c>
      <c r="Q103" t="str">
        <f t="shared" si="2"/>
        <v>34</v>
      </c>
      <c r="R103">
        <v>1</v>
      </c>
      <c r="X103" t="s">
        <v>288</v>
      </c>
      <c r="Y103" t="s">
        <v>266</v>
      </c>
      <c r="BG103">
        <v>1</v>
      </c>
      <c r="BH103">
        <v>539</v>
      </c>
      <c r="BI103">
        <f>($BH$117-$BH$114)/200</f>
        <v>0.08</v>
      </c>
    </row>
    <row r="104" spans="1:61" x14ac:dyDescent="0.25">
      <c r="A104">
        <v>103</v>
      </c>
      <c r="F104">
        <v>95.180946000000006</v>
      </c>
      <c r="G104" s="5">
        <v>3</v>
      </c>
      <c r="H104">
        <v>97.47215700000001</v>
      </c>
      <c r="I104" s="3">
        <v>4</v>
      </c>
      <c r="P104">
        <v>2</v>
      </c>
      <c r="Q104" t="str">
        <f t="shared" si="2"/>
        <v>34</v>
      </c>
      <c r="R104">
        <v>4</v>
      </c>
      <c r="X104" t="s">
        <v>288</v>
      </c>
      <c r="Y104" t="s">
        <v>267</v>
      </c>
      <c r="BG104">
        <v>4</v>
      </c>
      <c r="BH104">
        <v>546</v>
      </c>
      <c r="BI104">
        <f>($BH$118-$BH$115)/200</f>
        <v>7.4999999999999997E-2</v>
      </c>
    </row>
    <row r="105" spans="1:61" x14ac:dyDescent="0.25">
      <c r="A105">
        <v>104</v>
      </c>
      <c r="F105">
        <v>95.188841000000011</v>
      </c>
      <c r="G105" s="5">
        <v>3</v>
      </c>
      <c r="H105">
        <v>97.490631000000008</v>
      </c>
      <c r="I105" s="3">
        <v>4</v>
      </c>
      <c r="P105">
        <v>2</v>
      </c>
      <c r="Q105" t="str">
        <f t="shared" si="2"/>
        <v>34</v>
      </c>
      <c r="R105">
        <v>3</v>
      </c>
      <c r="X105" t="s">
        <v>288</v>
      </c>
      <c r="Y105" t="s">
        <v>268</v>
      </c>
      <c r="BG105">
        <v>3</v>
      </c>
      <c r="BH105">
        <v>549</v>
      </c>
      <c r="BI105">
        <f>($BH$119-$BH$116)/200</f>
        <v>0.06</v>
      </c>
    </row>
    <row r="106" spans="1:61" x14ac:dyDescent="0.25">
      <c r="A106">
        <v>105</v>
      </c>
      <c r="F106">
        <v>95.188841000000011</v>
      </c>
      <c r="G106" s="5">
        <v>3</v>
      </c>
      <c r="H106">
        <v>97.473683000000008</v>
      </c>
      <c r="I106" s="3">
        <v>4</v>
      </c>
      <c r="P106">
        <v>2</v>
      </c>
      <c r="Q106" t="str">
        <f t="shared" si="2"/>
        <v>34</v>
      </c>
      <c r="R106">
        <v>2</v>
      </c>
      <c r="X106" t="s">
        <v>288</v>
      </c>
      <c r="Y106" t="s">
        <v>265</v>
      </c>
      <c r="AB106" t="s">
        <v>289</v>
      </c>
      <c r="AC106" t="str">
        <f>CONCATENATE($R106,$R107,$R108,$R109)</f>
        <v>2134</v>
      </c>
      <c r="BG106">
        <v>2</v>
      </c>
      <c r="BH106">
        <v>555</v>
      </c>
      <c r="BI106">
        <f>($BH$120-$BH$117)/200</f>
        <v>0.1</v>
      </c>
    </row>
    <row r="107" spans="1:61" x14ac:dyDescent="0.25">
      <c r="A107">
        <v>106</v>
      </c>
      <c r="F107">
        <v>95.188841000000011</v>
      </c>
      <c r="G107" s="5">
        <v>3</v>
      </c>
      <c r="H107">
        <v>97.464949000000004</v>
      </c>
      <c r="I107" s="3">
        <v>4</v>
      </c>
      <c r="P107">
        <v>2</v>
      </c>
      <c r="Q107" t="str">
        <f t="shared" si="2"/>
        <v>34</v>
      </c>
      <c r="R107">
        <v>1</v>
      </c>
      <c r="X107" t="s">
        <v>286</v>
      </c>
      <c r="Y107" t="s">
        <v>274</v>
      </c>
      <c r="BG107">
        <v>1</v>
      </c>
      <c r="BH107">
        <v>560</v>
      </c>
      <c r="BI107">
        <f>($BH$121-$BH$118)/200</f>
        <v>0.1</v>
      </c>
    </row>
    <row r="108" spans="1:61" x14ac:dyDescent="0.25">
      <c r="A108">
        <v>107</v>
      </c>
      <c r="B108">
        <v>115.95210300000001</v>
      </c>
      <c r="C108" s="2">
        <v>1</v>
      </c>
      <c r="H108">
        <v>97.464949000000004</v>
      </c>
      <c r="I108" s="3">
        <v>4</v>
      </c>
      <c r="P108">
        <v>2</v>
      </c>
      <c r="Q108" t="str">
        <f t="shared" si="2"/>
        <v>14</v>
      </c>
      <c r="R108">
        <v>3</v>
      </c>
      <c r="X108" t="s">
        <v>285</v>
      </c>
      <c r="Y108" t="s">
        <v>259</v>
      </c>
      <c r="BG108">
        <v>3</v>
      </c>
      <c r="BH108">
        <v>569</v>
      </c>
      <c r="BI108">
        <f>($BH$122-$BH$119)/200</f>
        <v>7.0000000000000007E-2</v>
      </c>
    </row>
    <row r="109" spans="1:61" x14ac:dyDescent="0.25">
      <c r="A109">
        <v>108</v>
      </c>
      <c r="B109">
        <v>115.97242</v>
      </c>
      <c r="C109" s="2">
        <v>1</v>
      </c>
      <c r="H109">
        <v>97.464949000000004</v>
      </c>
      <c r="I109" s="3">
        <v>4</v>
      </c>
      <c r="P109">
        <v>2</v>
      </c>
      <c r="Q109" t="str">
        <f t="shared" si="2"/>
        <v>14</v>
      </c>
      <c r="R109">
        <v>4</v>
      </c>
      <c r="X109" t="s">
        <v>285</v>
      </c>
      <c r="Y109" t="s">
        <v>275</v>
      </c>
      <c r="BG109">
        <v>4</v>
      </c>
      <c r="BH109">
        <v>569</v>
      </c>
      <c r="BI109">
        <f>($BH$123-$BH$120)/200</f>
        <v>6.5000000000000002E-2</v>
      </c>
    </row>
    <row r="110" spans="1:61" x14ac:dyDescent="0.25">
      <c r="A110">
        <v>109</v>
      </c>
      <c r="B110">
        <v>115.951683</v>
      </c>
      <c r="C110" s="2">
        <v>1</v>
      </c>
      <c r="P110">
        <v>1</v>
      </c>
      <c r="Q110" t="str">
        <f t="shared" si="2"/>
        <v>1</v>
      </c>
      <c r="R110">
        <v>2</v>
      </c>
      <c r="X110" t="s">
        <v>288</v>
      </c>
      <c r="Y110" t="s">
        <v>267</v>
      </c>
      <c r="AB110" t="s">
        <v>288</v>
      </c>
      <c r="AC110" t="str">
        <f>CONCATENATE($R110,$R111,$R112,$R113)</f>
        <v>2143</v>
      </c>
      <c r="BG110">
        <v>2</v>
      </c>
      <c r="BH110">
        <v>577</v>
      </c>
      <c r="BI110">
        <f>($BH$129-$BH$126)/200</f>
        <v>7.4999999999999997E-2</v>
      </c>
    </row>
    <row r="111" spans="1:61" x14ac:dyDescent="0.25">
      <c r="A111">
        <v>110</v>
      </c>
      <c r="B111">
        <v>115.96705300000001</v>
      </c>
      <c r="C111" s="2">
        <v>1</v>
      </c>
      <c r="P111">
        <v>1</v>
      </c>
      <c r="Q111" t="str">
        <f t="shared" si="2"/>
        <v>1</v>
      </c>
      <c r="R111">
        <v>1</v>
      </c>
      <c r="X111" t="s">
        <v>288</v>
      </c>
      <c r="Y111" t="s">
        <v>268</v>
      </c>
      <c r="BG111">
        <v>1</v>
      </c>
      <c r="BH111">
        <v>582</v>
      </c>
      <c r="BI111">
        <f>($BH$130-$BH$127)/200</f>
        <v>8.5000000000000006E-2</v>
      </c>
    </row>
    <row r="112" spans="1:61" x14ac:dyDescent="0.25">
      <c r="A112">
        <v>111</v>
      </c>
      <c r="B112">
        <v>115.97778700000001</v>
      </c>
      <c r="C112" s="2">
        <v>1</v>
      </c>
      <c r="P112">
        <v>1</v>
      </c>
      <c r="Q112" t="str">
        <f t="shared" si="2"/>
        <v>1</v>
      </c>
      <c r="R112">
        <v>4</v>
      </c>
      <c r="X112" t="s">
        <v>288</v>
      </c>
      <c r="Y112" t="s">
        <v>265</v>
      </c>
      <c r="BG112">
        <v>4</v>
      </c>
      <c r="BH112">
        <v>590</v>
      </c>
      <c r="BI112">
        <f>($BH$131-$BH$128)/200</f>
        <v>0.09</v>
      </c>
    </row>
    <row r="113" spans="1:61" x14ac:dyDescent="0.25">
      <c r="A113">
        <v>112</v>
      </c>
      <c r="B113">
        <v>115.96910500000001</v>
      </c>
      <c r="C113" s="2">
        <v>1</v>
      </c>
      <c r="P113">
        <v>1</v>
      </c>
      <c r="Q113" t="str">
        <f t="shared" si="2"/>
        <v>1</v>
      </c>
      <c r="R113">
        <v>3</v>
      </c>
      <c r="X113" t="s">
        <v>288</v>
      </c>
      <c r="Y113" t="s">
        <v>266</v>
      </c>
      <c r="BG113">
        <v>3</v>
      </c>
      <c r="BH113">
        <v>592</v>
      </c>
      <c r="BI113">
        <f>($BH$132-$BH$129)/200</f>
        <v>0.08</v>
      </c>
    </row>
    <row r="114" spans="1:61" x14ac:dyDescent="0.25">
      <c r="A114">
        <v>113</v>
      </c>
      <c r="B114">
        <v>116.00442100000001</v>
      </c>
      <c r="C114" s="2">
        <v>1</v>
      </c>
      <c r="D114">
        <v>121.891525</v>
      </c>
      <c r="E114" s="4">
        <v>2</v>
      </c>
      <c r="P114">
        <v>2</v>
      </c>
      <c r="Q114" t="str">
        <f t="shared" si="2"/>
        <v>12</v>
      </c>
      <c r="R114">
        <v>2</v>
      </c>
      <c r="X114" t="s">
        <v>288</v>
      </c>
      <c r="Y114" t="s">
        <v>267</v>
      </c>
      <c r="AB114" t="s">
        <v>288</v>
      </c>
      <c r="AC114" t="str">
        <f>CONCATENATE($R114,$R115,$R116,$R117)</f>
        <v>2143</v>
      </c>
      <c r="BG114">
        <v>2</v>
      </c>
      <c r="BH114">
        <v>598</v>
      </c>
      <c r="BI114">
        <f>($BH$133-$BH$130)/200</f>
        <v>7.4999999999999997E-2</v>
      </c>
    </row>
    <row r="115" spans="1:61" x14ac:dyDescent="0.25">
      <c r="A115">
        <v>114</v>
      </c>
      <c r="B115">
        <v>116.00684000000001</v>
      </c>
      <c r="C115" s="2">
        <v>1</v>
      </c>
      <c r="D115">
        <v>121.901104</v>
      </c>
      <c r="E115" s="4">
        <v>2</v>
      </c>
      <c r="P115">
        <v>2</v>
      </c>
      <c r="Q115" t="str">
        <f t="shared" si="2"/>
        <v>12</v>
      </c>
      <c r="R115">
        <v>1</v>
      </c>
      <c r="X115" t="s">
        <v>288</v>
      </c>
      <c r="Y115" t="s">
        <v>268</v>
      </c>
      <c r="BG115">
        <v>1</v>
      </c>
      <c r="BH115">
        <v>603</v>
      </c>
      <c r="BI115">
        <f>($BH$134-$BH$131)/200</f>
        <v>8.5000000000000006E-2</v>
      </c>
    </row>
    <row r="116" spans="1:61" x14ac:dyDescent="0.25">
      <c r="A116">
        <v>115</v>
      </c>
      <c r="B116">
        <v>116.02121000000001</v>
      </c>
      <c r="C116" s="2">
        <v>1</v>
      </c>
      <c r="D116">
        <v>121.84042000000001</v>
      </c>
      <c r="E116" s="4">
        <v>2</v>
      </c>
      <c r="P116">
        <v>2</v>
      </c>
      <c r="Q116" t="str">
        <f t="shared" si="2"/>
        <v>12</v>
      </c>
      <c r="R116">
        <v>4</v>
      </c>
      <c r="X116" t="s">
        <v>288</v>
      </c>
      <c r="Y116" t="s">
        <v>265</v>
      </c>
      <c r="BG116">
        <v>4</v>
      </c>
      <c r="BH116">
        <v>612</v>
      </c>
      <c r="BI116">
        <f>($BH$135-$BH$132)/200</f>
        <v>9.5000000000000001E-2</v>
      </c>
    </row>
    <row r="117" spans="1:61" x14ac:dyDescent="0.25">
      <c r="A117">
        <v>116</v>
      </c>
      <c r="B117">
        <v>115.92583900000001</v>
      </c>
      <c r="C117" s="2">
        <v>1</v>
      </c>
      <c r="D117">
        <v>121.83026100000001</v>
      </c>
      <c r="E117" s="4">
        <v>2</v>
      </c>
      <c r="P117">
        <v>2</v>
      </c>
      <c r="Q117" t="str">
        <f t="shared" si="2"/>
        <v>12</v>
      </c>
      <c r="R117">
        <v>3</v>
      </c>
      <c r="X117" t="s">
        <v>288</v>
      </c>
      <c r="Y117" t="s">
        <v>266</v>
      </c>
      <c r="BG117">
        <v>3</v>
      </c>
      <c r="BH117">
        <v>614</v>
      </c>
      <c r="BI117">
        <f>($BH$136-$BH$133)/200</f>
        <v>7.4999999999999997E-2</v>
      </c>
    </row>
    <row r="118" spans="1:61" x14ac:dyDescent="0.25">
      <c r="A118">
        <v>117</v>
      </c>
      <c r="D118">
        <v>121.859104</v>
      </c>
      <c r="E118" s="4">
        <v>2</v>
      </c>
      <c r="P118">
        <v>1</v>
      </c>
      <c r="Q118" t="str">
        <f t="shared" si="2"/>
        <v>2</v>
      </c>
      <c r="R118">
        <v>2</v>
      </c>
      <c r="X118" t="s">
        <v>288</v>
      </c>
      <c r="Y118" t="s">
        <v>267</v>
      </c>
      <c r="BG118">
        <v>2</v>
      </c>
      <c r="BH118">
        <v>618</v>
      </c>
      <c r="BI118">
        <f>($BH$137-$BH$134)/200</f>
        <v>6.5000000000000002E-2</v>
      </c>
    </row>
    <row r="119" spans="1:61" x14ac:dyDescent="0.25">
      <c r="A119">
        <v>118</v>
      </c>
      <c r="D119">
        <v>121.85421000000001</v>
      </c>
      <c r="E119" s="4">
        <v>2</v>
      </c>
      <c r="P119">
        <v>1</v>
      </c>
      <c r="Q119" t="str">
        <f t="shared" si="2"/>
        <v>2</v>
      </c>
      <c r="R119">
        <v>1</v>
      </c>
      <c r="X119" t="s">
        <v>288</v>
      </c>
      <c r="Y119" t="s">
        <v>268</v>
      </c>
      <c r="AB119" t="s">
        <v>285</v>
      </c>
      <c r="AC119" t="str">
        <f>CONCATENATE($R119,$R120,$R121,$R122)</f>
        <v>1423</v>
      </c>
      <c r="BG119">
        <v>1</v>
      </c>
      <c r="BH119">
        <v>624</v>
      </c>
      <c r="BI119">
        <f>($BH$138-$BH$135)/200</f>
        <v>7.0000000000000007E-2</v>
      </c>
    </row>
    <row r="120" spans="1:61" x14ac:dyDescent="0.25">
      <c r="A120">
        <v>119</v>
      </c>
      <c r="D120">
        <v>121.91168200000001</v>
      </c>
      <c r="E120" s="4">
        <v>2</v>
      </c>
      <c r="F120">
        <v>118.49726100000001</v>
      </c>
      <c r="G120" s="5">
        <v>3</v>
      </c>
      <c r="P120">
        <v>2</v>
      </c>
      <c r="Q120" t="str">
        <f t="shared" si="2"/>
        <v>23</v>
      </c>
      <c r="R120">
        <v>4</v>
      </c>
      <c r="X120" t="s">
        <v>288</v>
      </c>
      <c r="Y120" t="s">
        <v>265</v>
      </c>
      <c r="BG120">
        <v>4</v>
      </c>
      <c r="BH120">
        <v>634</v>
      </c>
      <c r="BI120">
        <f>($BH$139-$BH$136)/200</f>
        <v>9.5000000000000001E-2</v>
      </c>
    </row>
    <row r="121" spans="1:61" x14ac:dyDescent="0.25">
      <c r="A121">
        <v>120</v>
      </c>
      <c r="D121">
        <v>121.91168200000001</v>
      </c>
      <c r="E121" s="4">
        <v>2</v>
      </c>
      <c r="F121">
        <v>118.45499800000002</v>
      </c>
      <c r="G121" s="5">
        <v>3</v>
      </c>
      <c r="P121">
        <v>2</v>
      </c>
      <c r="Q121" t="str">
        <f t="shared" si="2"/>
        <v>23</v>
      </c>
      <c r="R121">
        <v>2</v>
      </c>
      <c r="X121" t="s">
        <v>288</v>
      </c>
      <c r="Y121" t="s">
        <v>266</v>
      </c>
      <c r="BG121">
        <v>2</v>
      </c>
      <c r="BH121">
        <v>638</v>
      </c>
      <c r="BI121">
        <f>($BH$140-$BH$137)/200</f>
        <v>7.0000000000000007E-2</v>
      </c>
    </row>
    <row r="122" spans="1:61" x14ac:dyDescent="0.25">
      <c r="A122">
        <v>121</v>
      </c>
      <c r="D122">
        <v>121.91168200000001</v>
      </c>
      <c r="E122" s="4">
        <v>2</v>
      </c>
      <c r="F122">
        <v>118.52420800000002</v>
      </c>
      <c r="G122" s="5">
        <v>3</v>
      </c>
      <c r="H122">
        <v>120.91273500000001</v>
      </c>
      <c r="I122" s="3">
        <v>4</v>
      </c>
      <c r="P122">
        <v>3</v>
      </c>
      <c r="Q122" t="str">
        <f t="shared" si="2"/>
        <v>234</v>
      </c>
      <c r="R122">
        <v>3</v>
      </c>
      <c r="X122" t="s">
        <v>288</v>
      </c>
      <c r="Y122" t="s">
        <v>267</v>
      </c>
      <c r="BG122">
        <v>3</v>
      </c>
      <c r="BH122">
        <v>638</v>
      </c>
      <c r="BI122">
        <f>($BH$141-$BH$138)/200</f>
        <v>0.08</v>
      </c>
    </row>
    <row r="123" spans="1:61" x14ac:dyDescent="0.25">
      <c r="A123">
        <v>122</v>
      </c>
      <c r="F123">
        <v>118.49842100000001</v>
      </c>
      <c r="G123" s="5">
        <v>3</v>
      </c>
      <c r="H123">
        <v>120.90289300000001</v>
      </c>
      <c r="I123" s="3">
        <v>4</v>
      </c>
      <c r="P123">
        <v>2</v>
      </c>
      <c r="Q123" t="str">
        <f t="shared" si="2"/>
        <v>34</v>
      </c>
      <c r="R123">
        <v>1</v>
      </c>
      <c r="X123" t="s">
        <v>288</v>
      </c>
      <c r="Y123" t="s">
        <v>268</v>
      </c>
      <c r="BG123">
        <v>1</v>
      </c>
      <c r="BH123">
        <v>647</v>
      </c>
      <c r="BI123">
        <f>($BH$142-$BH$139)/200</f>
        <v>0.06</v>
      </c>
    </row>
    <row r="124" spans="1:61" x14ac:dyDescent="0.25">
      <c r="A124">
        <v>123</v>
      </c>
      <c r="F124">
        <v>118.42568200000001</v>
      </c>
      <c r="G124" s="5">
        <v>3</v>
      </c>
      <c r="H124">
        <v>120.89847200000001</v>
      </c>
      <c r="I124" s="3">
        <v>4</v>
      </c>
      <c r="P124">
        <v>2</v>
      </c>
      <c r="Q124" t="str">
        <f t="shared" si="2"/>
        <v>34</v>
      </c>
      <c r="R124" t="s">
        <v>22</v>
      </c>
      <c r="X124" t="s">
        <v>286</v>
      </c>
      <c r="Y124" t="s">
        <v>269</v>
      </c>
      <c r="BG124" t="s">
        <v>22</v>
      </c>
      <c r="BH124">
        <v>653</v>
      </c>
      <c r="BI124">
        <f>($BH$143-$BH$140)/200</f>
        <v>9.5000000000000001E-2</v>
      </c>
    </row>
    <row r="125" spans="1:61" x14ac:dyDescent="0.25">
      <c r="A125">
        <v>124</v>
      </c>
      <c r="F125">
        <v>118.49726100000001</v>
      </c>
      <c r="G125" s="5">
        <v>3</v>
      </c>
      <c r="H125">
        <v>120.911945</v>
      </c>
      <c r="I125" s="3">
        <v>4</v>
      </c>
      <c r="P125">
        <v>2</v>
      </c>
      <c r="Q125" t="str">
        <f t="shared" si="2"/>
        <v>34</v>
      </c>
      <c r="R125" t="s">
        <v>22</v>
      </c>
      <c r="X125" t="s">
        <v>289</v>
      </c>
      <c r="Y125" t="s">
        <v>270</v>
      </c>
      <c r="BG125" t="s">
        <v>22</v>
      </c>
      <c r="BH125">
        <v>655</v>
      </c>
      <c r="BI125">
        <f>($BH$144-$BH$141)/200</f>
        <v>5.5E-2</v>
      </c>
    </row>
    <row r="126" spans="1:61" x14ac:dyDescent="0.25">
      <c r="A126">
        <v>125</v>
      </c>
      <c r="F126">
        <v>118.47115700000001</v>
      </c>
      <c r="G126" s="5">
        <v>3</v>
      </c>
      <c r="H126">
        <v>120.93210200000001</v>
      </c>
      <c r="I126" s="3">
        <v>4</v>
      </c>
      <c r="P126">
        <v>2</v>
      </c>
      <c r="Q126" t="str">
        <f t="shared" si="2"/>
        <v>34</v>
      </c>
      <c r="R126">
        <v>1</v>
      </c>
      <c r="X126" t="s">
        <v>286</v>
      </c>
      <c r="Y126" t="s">
        <v>276</v>
      </c>
      <c r="AB126" t="s">
        <v>288</v>
      </c>
      <c r="AC126" t="str">
        <f>CONCATENATE($R126,$R127,$R128,$R129)</f>
        <v>1432</v>
      </c>
      <c r="BG126">
        <v>1</v>
      </c>
      <c r="BH126">
        <v>656</v>
      </c>
      <c r="BI126">
        <f>($BH$145-$BH$142)/200</f>
        <v>0.09</v>
      </c>
    </row>
    <row r="127" spans="1:61" x14ac:dyDescent="0.25">
      <c r="A127">
        <v>126</v>
      </c>
      <c r="F127">
        <v>118.49726100000001</v>
      </c>
      <c r="G127" s="5">
        <v>3</v>
      </c>
      <c r="H127">
        <v>120.93837000000001</v>
      </c>
      <c r="I127" s="3">
        <v>4</v>
      </c>
      <c r="P127">
        <v>2</v>
      </c>
      <c r="Q127" t="str">
        <f t="shared" si="2"/>
        <v>34</v>
      </c>
      <c r="R127">
        <v>4</v>
      </c>
      <c r="X127" t="s">
        <v>287</v>
      </c>
      <c r="Y127" t="s">
        <v>262</v>
      </c>
      <c r="BG127">
        <v>4</v>
      </c>
      <c r="BH127">
        <v>661</v>
      </c>
      <c r="BI127">
        <f>($BH$146-$BH$143)/200</f>
        <v>6.5000000000000002E-2</v>
      </c>
    </row>
    <row r="128" spans="1:61" x14ac:dyDescent="0.25">
      <c r="A128">
        <v>127</v>
      </c>
      <c r="F128">
        <v>118.47736800000001</v>
      </c>
      <c r="G128" s="5">
        <v>3</v>
      </c>
      <c r="H128">
        <v>120.979263</v>
      </c>
      <c r="I128" s="3">
        <v>4</v>
      </c>
      <c r="P128">
        <v>2</v>
      </c>
      <c r="Q128" t="str">
        <f t="shared" si="2"/>
        <v>34</v>
      </c>
      <c r="R128">
        <v>3</v>
      </c>
      <c r="X128" t="s">
        <v>287</v>
      </c>
      <c r="Y128" t="s">
        <v>263</v>
      </c>
      <c r="BG128">
        <v>3</v>
      </c>
      <c r="BH128">
        <v>666</v>
      </c>
      <c r="BI128">
        <f>($BH$147-$BH$144)/200</f>
        <v>0.1</v>
      </c>
    </row>
    <row r="129" spans="1:61" x14ac:dyDescent="0.25">
      <c r="A129">
        <v>128</v>
      </c>
      <c r="F129">
        <v>118.49726100000001</v>
      </c>
      <c r="G129" s="5">
        <v>3</v>
      </c>
      <c r="H129">
        <v>120.974209</v>
      </c>
      <c r="I129" s="3">
        <v>4</v>
      </c>
      <c r="P129">
        <v>2</v>
      </c>
      <c r="Q129" t="str">
        <f t="shared" si="2"/>
        <v>34</v>
      </c>
      <c r="R129">
        <v>2</v>
      </c>
      <c r="X129" t="s">
        <v>287</v>
      </c>
      <c r="Y129" t="s">
        <v>264</v>
      </c>
      <c r="BG129">
        <v>2</v>
      </c>
      <c r="BH129">
        <v>671</v>
      </c>
      <c r="BI129">
        <f>($BH$148-$BH$145)/200</f>
        <v>0.06</v>
      </c>
    </row>
    <row r="130" spans="1:61" x14ac:dyDescent="0.25">
      <c r="A130">
        <v>129</v>
      </c>
      <c r="H130">
        <v>120.88736700000001</v>
      </c>
      <c r="I130" s="3">
        <v>4</v>
      </c>
      <c r="P130">
        <v>1</v>
      </c>
      <c r="Q130" t="str">
        <f t="shared" ref="Q130:Q193" si="3">CONCATENATE(C130,E130,G130,I130)</f>
        <v>4</v>
      </c>
      <c r="R130">
        <v>1</v>
      </c>
      <c r="X130" t="s">
        <v>287</v>
      </c>
      <c r="Y130" t="s">
        <v>261</v>
      </c>
      <c r="AB130" t="s">
        <v>288</v>
      </c>
      <c r="AC130" t="str">
        <f>CONCATENATE($R130,$R131,$R132,$R133)</f>
        <v>1432</v>
      </c>
      <c r="BG130">
        <v>1</v>
      </c>
      <c r="BH130">
        <v>678</v>
      </c>
      <c r="BI130">
        <f>($BH$149-$BH$146)/200</f>
        <v>7.4999999999999997E-2</v>
      </c>
    </row>
    <row r="131" spans="1:61" x14ac:dyDescent="0.25">
      <c r="A131">
        <v>130</v>
      </c>
      <c r="B131">
        <v>137.91894500000001</v>
      </c>
      <c r="C131" s="2">
        <v>1</v>
      </c>
      <c r="H131">
        <v>120.91273500000001</v>
      </c>
      <c r="I131" s="3">
        <v>4</v>
      </c>
      <c r="P131">
        <v>2</v>
      </c>
      <c r="Q131" t="str">
        <f t="shared" si="3"/>
        <v>14</v>
      </c>
      <c r="R131">
        <v>4</v>
      </c>
      <c r="X131" t="s">
        <v>287</v>
      </c>
      <c r="Y131" t="s">
        <v>262</v>
      </c>
      <c r="BG131">
        <v>4</v>
      </c>
      <c r="BH131">
        <v>684</v>
      </c>
      <c r="BI131">
        <f>($BH$150-$BH$147)/200</f>
        <v>5.5E-2</v>
      </c>
    </row>
    <row r="132" spans="1:61" x14ac:dyDescent="0.25">
      <c r="A132">
        <v>131</v>
      </c>
      <c r="B132">
        <v>137.91894500000001</v>
      </c>
      <c r="C132" s="2">
        <v>1</v>
      </c>
      <c r="P132">
        <v>1</v>
      </c>
      <c r="Q132" t="str">
        <f t="shared" si="3"/>
        <v>1</v>
      </c>
      <c r="R132">
        <v>3</v>
      </c>
      <c r="X132" t="s">
        <v>287</v>
      </c>
      <c r="Y132" t="s">
        <v>263</v>
      </c>
      <c r="BG132">
        <v>3</v>
      </c>
      <c r="BH132">
        <v>687</v>
      </c>
      <c r="BI132">
        <f>($BH$151-$BH$148)/200</f>
        <v>0.09</v>
      </c>
    </row>
    <row r="133" spans="1:61" x14ac:dyDescent="0.25">
      <c r="A133">
        <v>132</v>
      </c>
      <c r="B133">
        <v>137.91894500000001</v>
      </c>
      <c r="C133" s="2">
        <v>1</v>
      </c>
      <c r="P133">
        <v>1</v>
      </c>
      <c r="Q133" t="str">
        <f t="shared" si="3"/>
        <v>1</v>
      </c>
      <c r="R133">
        <v>2</v>
      </c>
      <c r="X133" t="s">
        <v>287</v>
      </c>
      <c r="Y133" t="s">
        <v>264</v>
      </c>
      <c r="BG133">
        <v>2</v>
      </c>
      <c r="BH133">
        <v>693</v>
      </c>
      <c r="BI133">
        <f>($BH$152-$BH$149)/200</f>
        <v>0.06</v>
      </c>
    </row>
    <row r="134" spans="1:61" x14ac:dyDescent="0.25">
      <c r="A134">
        <v>133</v>
      </c>
      <c r="B134">
        <v>137.91894500000001</v>
      </c>
      <c r="C134" s="2">
        <v>1</v>
      </c>
      <c r="D134">
        <v>150.600101</v>
      </c>
      <c r="E134" s="4">
        <v>2</v>
      </c>
      <c r="P134">
        <v>2</v>
      </c>
      <c r="Q134" t="str">
        <f t="shared" si="3"/>
        <v>12</v>
      </c>
      <c r="R134">
        <v>1</v>
      </c>
      <c r="X134" t="s">
        <v>287</v>
      </c>
      <c r="Y134" t="s">
        <v>261</v>
      </c>
      <c r="AB134" t="s">
        <v>288</v>
      </c>
      <c r="AC134" t="str">
        <f>CONCATENATE($R134,$R135,$R136,$R137)</f>
        <v>1432</v>
      </c>
      <c r="BG134">
        <v>1</v>
      </c>
      <c r="BH134">
        <v>701</v>
      </c>
      <c r="BI134">
        <f>($BH$153-$BH$150)/200</f>
        <v>0.08</v>
      </c>
    </row>
    <row r="135" spans="1:61" x14ac:dyDescent="0.25">
      <c r="A135">
        <v>134</v>
      </c>
      <c r="B135">
        <v>137.91894500000001</v>
      </c>
      <c r="C135" s="2">
        <v>1</v>
      </c>
      <c r="D135">
        <v>150.56762800000001</v>
      </c>
      <c r="E135" s="4">
        <v>2</v>
      </c>
      <c r="P135">
        <v>2</v>
      </c>
      <c r="Q135" t="str">
        <f t="shared" si="3"/>
        <v>12</v>
      </c>
      <c r="R135">
        <v>4</v>
      </c>
      <c r="X135" t="s">
        <v>287</v>
      </c>
      <c r="Y135" t="s">
        <v>262</v>
      </c>
      <c r="BG135">
        <v>4</v>
      </c>
      <c r="BH135">
        <v>706</v>
      </c>
      <c r="BI135">
        <f>($BH$154-$BH$151)/200</f>
        <v>0.06</v>
      </c>
    </row>
    <row r="136" spans="1:61" x14ac:dyDescent="0.25">
      <c r="A136">
        <v>135</v>
      </c>
      <c r="B136">
        <v>137.91894500000001</v>
      </c>
      <c r="C136" s="2">
        <v>1</v>
      </c>
      <c r="D136">
        <v>150.60167999999999</v>
      </c>
      <c r="E136" s="4">
        <v>2</v>
      </c>
      <c r="P136">
        <v>2</v>
      </c>
      <c r="Q136" t="str">
        <f t="shared" si="3"/>
        <v>12</v>
      </c>
      <c r="R136">
        <v>3</v>
      </c>
      <c r="X136" t="s">
        <v>287</v>
      </c>
      <c r="Y136" t="s">
        <v>263</v>
      </c>
      <c r="BG136">
        <v>3</v>
      </c>
      <c r="BH136">
        <v>708</v>
      </c>
      <c r="BI136">
        <f>($BH$155-$BH$152)/200</f>
        <v>0.1</v>
      </c>
    </row>
    <row r="137" spans="1:61" x14ac:dyDescent="0.25">
      <c r="A137">
        <v>136</v>
      </c>
      <c r="B137">
        <v>137.91894500000001</v>
      </c>
      <c r="C137" s="2">
        <v>1</v>
      </c>
      <c r="D137">
        <v>150.544049</v>
      </c>
      <c r="E137" s="4">
        <v>2</v>
      </c>
      <c r="P137">
        <v>2</v>
      </c>
      <c r="Q137" t="str">
        <f t="shared" si="3"/>
        <v>12</v>
      </c>
      <c r="R137">
        <v>2</v>
      </c>
      <c r="X137" t="s">
        <v>287</v>
      </c>
      <c r="Y137" t="s">
        <v>264</v>
      </c>
      <c r="BG137">
        <v>2</v>
      </c>
      <c r="BH137">
        <v>714</v>
      </c>
      <c r="BI137">
        <f>($BH$156-$BH$153)/200</f>
        <v>7.4999999999999997E-2</v>
      </c>
    </row>
    <row r="138" spans="1:61" x14ac:dyDescent="0.25">
      <c r="A138">
        <v>137</v>
      </c>
      <c r="B138">
        <v>137.91894500000001</v>
      </c>
      <c r="C138" s="2">
        <v>1</v>
      </c>
      <c r="D138">
        <v>150.53436500000001</v>
      </c>
      <c r="E138" s="4">
        <v>2</v>
      </c>
      <c r="P138">
        <v>2</v>
      </c>
      <c r="Q138" t="str">
        <f t="shared" si="3"/>
        <v>12</v>
      </c>
      <c r="R138">
        <v>1</v>
      </c>
      <c r="X138" t="s">
        <v>287</v>
      </c>
      <c r="Y138" t="s">
        <v>261</v>
      </c>
      <c r="AB138" t="s">
        <v>288</v>
      </c>
      <c r="AC138" t="str">
        <f>CONCATENATE($R138,$R139,$R140,$R141)</f>
        <v>1432</v>
      </c>
      <c r="BG138">
        <v>1</v>
      </c>
      <c r="BH138">
        <v>720</v>
      </c>
      <c r="BI138">
        <f>($BH$157-$BH$154)/200</f>
        <v>6.5000000000000002E-2</v>
      </c>
    </row>
    <row r="139" spans="1:61" x14ac:dyDescent="0.25">
      <c r="A139">
        <v>138</v>
      </c>
      <c r="D139">
        <v>150.61283800000001</v>
      </c>
      <c r="E139" s="4">
        <v>2</v>
      </c>
      <c r="P139">
        <v>1</v>
      </c>
      <c r="Q139" t="str">
        <f t="shared" si="3"/>
        <v>2</v>
      </c>
      <c r="R139">
        <v>4</v>
      </c>
      <c r="X139" t="s">
        <v>287</v>
      </c>
      <c r="Y139" t="s">
        <v>262</v>
      </c>
      <c r="BG139">
        <v>4</v>
      </c>
      <c r="BH139">
        <v>727</v>
      </c>
      <c r="BI139">
        <f>($BH$158-$BH$155)/200</f>
        <v>0.06</v>
      </c>
    </row>
    <row r="140" spans="1:61" x14ac:dyDescent="0.25">
      <c r="A140">
        <v>139</v>
      </c>
      <c r="D140">
        <v>150.57915400000002</v>
      </c>
      <c r="E140" s="4">
        <v>2</v>
      </c>
      <c r="P140">
        <v>1</v>
      </c>
      <c r="Q140" t="str">
        <f t="shared" si="3"/>
        <v>2</v>
      </c>
      <c r="R140">
        <v>3</v>
      </c>
      <c r="X140" t="s">
        <v>287</v>
      </c>
      <c r="Y140" t="s">
        <v>263</v>
      </c>
      <c r="BG140">
        <v>3</v>
      </c>
      <c r="BH140">
        <v>728</v>
      </c>
      <c r="BI140">
        <f>($BH$159-$BH$156)/200</f>
        <v>0.1</v>
      </c>
    </row>
    <row r="141" spans="1:61" x14ac:dyDescent="0.25">
      <c r="A141">
        <v>140</v>
      </c>
      <c r="D141">
        <v>150.57915400000002</v>
      </c>
      <c r="E141" s="4">
        <v>2</v>
      </c>
      <c r="P141">
        <v>1</v>
      </c>
      <c r="Q141" t="str">
        <f t="shared" si="3"/>
        <v>2</v>
      </c>
      <c r="R141">
        <v>2</v>
      </c>
      <c r="X141" t="s">
        <v>287</v>
      </c>
      <c r="Y141" t="s">
        <v>264</v>
      </c>
      <c r="BG141">
        <v>2</v>
      </c>
      <c r="BH141">
        <v>736</v>
      </c>
      <c r="BI141">
        <f>($BH$160-$BH$157)/200</f>
        <v>9.5000000000000001E-2</v>
      </c>
    </row>
    <row r="142" spans="1:61" x14ac:dyDescent="0.25">
      <c r="A142">
        <v>141</v>
      </c>
      <c r="D142">
        <v>150.57915400000002</v>
      </c>
      <c r="E142" s="4">
        <v>2</v>
      </c>
      <c r="F142">
        <v>149.43310100000002</v>
      </c>
      <c r="G142" s="5">
        <v>3</v>
      </c>
      <c r="P142">
        <v>2</v>
      </c>
      <c r="Q142" t="str">
        <f t="shared" si="3"/>
        <v>23</v>
      </c>
      <c r="R142">
        <v>1</v>
      </c>
      <c r="X142" t="s">
        <v>287</v>
      </c>
      <c r="Y142" t="s">
        <v>261</v>
      </c>
      <c r="BG142">
        <v>1</v>
      </c>
      <c r="BH142">
        <v>739</v>
      </c>
      <c r="BI142">
        <f>($BH$161-$BH$158)/200</f>
        <v>6.5000000000000002E-2</v>
      </c>
    </row>
    <row r="143" spans="1:61" x14ac:dyDescent="0.25">
      <c r="A143">
        <v>142</v>
      </c>
      <c r="F143">
        <v>149.43310100000002</v>
      </c>
      <c r="G143" s="5">
        <v>3</v>
      </c>
      <c r="P143">
        <v>1</v>
      </c>
      <c r="Q143" t="str">
        <f t="shared" si="3"/>
        <v>3</v>
      </c>
      <c r="R143">
        <v>3</v>
      </c>
      <c r="X143" t="s">
        <v>287</v>
      </c>
      <c r="Y143" t="s">
        <v>262</v>
      </c>
      <c r="AB143" t="s">
        <v>287</v>
      </c>
      <c r="AC143" t="str">
        <f>CONCATENATE($R143,$R144,$R145,$R146)</f>
        <v>3412</v>
      </c>
      <c r="BG143">
        <v>3</v>
      </c>
      <c r="BH143">
        <v>747</v>
      </c>
      <c r="BI143">
        <f>($BH$162-$BH$159)/200</f>
        <v>7.0000000000000007E-2</v>
      </c>
    </row>
    <row r="144" spans="1:61" x14ac:dyDescent="0.25">
      <c r="A144">
        <v>143</v>
      </c>
      <c r="F144">
        <v>149.43310100000002</v>
      </c>
      <c r="G144" s="5">
        <v>3</v>
      </c>
      <c r="H144">
        <v>150.40489100000002</v>
      </c>
      <c r="I144" s="3">
        <v>4</v>
      </c>
      <c r="P144">
        <v>2</v>
      </c>
      <c r="Q144" t="str">
        <f t="shared" si="3"/>
        <v>34</v>
      </c>
      <c r="R144">
        <v>4</v>
      </c>
      <c r="X144" t="s">
        <v>287</v>
      </c>
      <c r="Y144" t="s">
        <v>264</v>
      </c>
      <c r="BG144">
        <v>4</v>
      </c>
      <c r="BH144">
        <v>747</v>
      </c>
      <c r="BI144">
        <f>($BH$168-$BH$165)/200</f>
        <v>0.11</v>
      </c>
    </row>
    <row r="145" spans="1:61" x14ac:dyDescent="0.25">
      <c r="A145">
        <v>144</v>
      </c>
      <c r="F145">
        <v>149.43310100000002</v>
      </c>
      <c r="G145" s="5">
        <v>3</v>
      </c>
      <c r="H145">
        <v>150.37215400000002</v>
      </c>
      <c r="I145" s="3">
        <v>4</v>
      </c>
      <c r="P145">
        <v>2</v>
      </c>
      <c r="Q145" t="str">
        <f t="shared" si="3"/>
        <v>34</v>
      </c>
      <c r="R145">
        <v>1</v>
      </c>
      <c r="X145" t="s">
        <v>287</v>
      </c>
      <c r="Y145" t="s">
        <v>261</v>
      </c>
      <c r="BG145">
        <v>1</v>
      </c>
      <c r="BH145">
        <v>757</v>
      </c>
      <c r="BI145">
        <f>($BH$169-$BH$166)/200</f>
        <v>7.4999999999999997E-2</v>
      </c>
    </row>
    <row r="146" spans="1:61" x14ac:dyDescent="0.25">
      <c r="A146">
        <v>145</v>
      </c>
      <c r="F146">
        <v>149.43310100000002</v>
      </c>
      <c r="G146" s="5">
        <v>3</v>
      </c>
      <c r="H146">
        <v>150.38604900000001</v>
      </c>
      <c r="I146" s="3">
        <v>4</v>
      </c>
      <c r="P146">
        <v>2</v>
      </c>
      <c r="Q146" t="str">
        <f t="shared" si="3"/>
        <v>34</v>
      </c>
      <c r="R146">
        <v>2</v>
      </c>
      <c r="X146" t="s">
        <v>287</v>
      </c>
      <c r="Y146" t="s">
        <v>262</v>
      </c>
      <c r="BG146">
        <v>2</v>
      </c>
      <c r="BH146">
        <v>760</v>
      </c>
      <c r="BI146">
        <f>($BH$170-$BH$167)/200</f>
        <v>0.115</v>
      </c>
    </row>
    <row r="147" spans="1:61" x14ac:dyDescent="0.25">
      <c r="A147">
        <v>146</v>
      </c>
      <c r="F147">
        <v>149.43310100000002</v>
      </c>
      <c r="G147" s="5">
        <v>3</v>
      </c>
      <c r="H147">
        <v>150.494733</v>
      </c>
      <c r="I147" s="3">
        <v>4</v>
      </c>
      <c r="P147">
        <v>2</v>
      </c>
      <c r="Q147" t="str">
        <f t="shared" si="3"/>
        <v>34</v>
      </c>
      <c r="R147">
        <v>3</v>
      </c>
      <c r="X147" t="s">
        <v>287</v>
      </c>
      <c r="Y147" t="s">
        <v>263</v>
      </c>
      <c r="AB147" t="s">
        <v>287</v>
      </c>
      <c r="AC147" t="str">
        <f>CONCATENATE($R147,$R148,$R149,$R150)</f>
        <v>3412</v>
      </c>
      <c r="BG147">
        <v>3</v>
      </c>
      <c r="BH147">
        <v>767</v>
      </c>
      <c r="BI147">
        <f>($BH$171-$BH$168)/200</f>
        <v>0.09</v>
      </c>
    </row>
    <row r="148" spans="1:61" x14ac:dyDescent="0.25">
      <c r="A148">
        <v>147</v>
      </c>
      <c r="F148">
        <v>149.43310100000002</v>
      </c>
      <c r="G148" s="5">
        <v>3</v>
      </c>
      <c r="H148">
        <v>150.44325900000001</v>
      </c>
      <c r="I148" s="3">
        <v>4</v>
      </c>
      <c r="P148">
        <v>2</v>
      </c>
      <c r="Q148" t="str">
        <f t="shared" si="3"/>
        <v>34</v>
      </c>
      <c r="R148">
        <v>4</v>
      </c>
      <c r="X148" t="s">
        <v>287</v>
      </c>
      <c r="Y148" t="s">
        <v>264</v>
      </c>
      <c r="BG148">
        <v>4</v>
      </c>
      <c r="BH148">
        <v>769</v>
      </c>
      <c r="BI148">
        <f>($BH$172-$BH$169)/200</f>
        <v>0.1</v>
      </c>
    </row>
    <row r="149" spans="1:61" x14ac:dyDescent="0.25">
      <c r="A149">
        <v>148</v>
      </c>
      <c r="F149">
        <v>149.43310100000002</v>
      </c>
      <c r="G149" s="5">
        <v>3</v>
      </c>
      <c r="H149">
        <v>150.369101</v>
      </c>
      <c r="I149" s="3">
        <v>4</v>
      </c>
      <c r="P149">
        <v>2</v>
      </c>
      <c r="Q149" t="str">
        <f t="shared" si="3"/>
        <v>34</v>
      </c>
      <c r="R149">
        <v>1</v>
      </c>
      <c r="X149" t="s">
        <v>287</v>
      </c>
      <c r="Y149" t="s">
        <v>261</v>
      </c>
      <c r="BG149">
        <v>1</v>
      </c>
      <c r="BH149">
        <v>775</v>
      </c>
      <c r="BI149">
        <f>($BH$173-$BH$170)/200</f>
        <v>7.4999999999999997E-2</v>
      </c>
    </row>
    <row r="150" spans="1:61" x14ac:dyDescent="0.25">
      <c r="A150">
        <v>149</v>
      </c>
      <c r="F150">
        <v>149.43310100000002</v>
      </c>
      <c r="G150" s="5">
        <v>3</v>
      </c>
      <c r="H150">
        <v>150.369101</v>
      </c>
      <c r="I150" s="3">
        <v>4</v>
      </c>
      <c r="P150">
        <v>2</v>
      </c>
      <c r="Q150" t="str">
        <f t="shared" si="3"/>
        <v>34</v>
      </c>
      <c r="R150">
        <v>2</v>
      </c>
      <c r="X150" t="s">
        <v>287</v>
      </c>
      <c r="Y150" t="s">
        <v>262</v>
      </c>
      <c r="BG150">
        <v>2</v>
      </c>
      <c r="BH150">
        <v>778</v>
      </c>
      <c r="BI150">
        <f>($BH$174-$BH$171)/200</f>
        <v>9.5000000000000001E-2</v>
      </c>
    </row>
    <row r="151" spans="1:61" x14ac:dyDescent="0.25">
      <c r="A151">
        <v>150</v>
      </c>
      <c r="H151">
        <v>150.369101</v>
      </c>
      <c r="I151" s="3">
        <v>4</v>
      </c>
      <c r="P151">
        <v>1</v>
      </c>
      <c r="Q151" t="str">
        <f t="shared" si="3"/>
        <v>4</v>
      </c>
      <c r="R151">
        <v>3</v>
      </c>
      <c r="X151" t="s">
        <v>287</v>
      </c>
      <c r="Y151" t="s">
        <v>263</v>
      </c>
      <c r="AB151" t="s">
        <v>287</v>
      </c>
      <c r="AC151" t="str">
        <f>CONCATENATE($R151,$R152,$R153,$R154)</f>
        <v>3412</v>
      </c>
      <c r="BG151">
        <v>3</v>
      </c>
      <c r="BH151">
        <v>787</v>
      </c>
      <c r="BI151">
        <f>($BH$175-$BH$172)/200</f>
        <v>0.1</v>
      </c>
    </row>
    <row r="152" spans="1:61" x14ac:dyDescent="0.25">
      <c r="A152">
        <v>151</v>
      </c>
      <c r="B152">
        <v>164.07510100000002</v>
      </c>
      <c r="C152" s="2">
        <v>1</v>
      </c>
      <c r="H152">
        <v>150.369101</v>
      </c>
      <c r="I152" s="3">
        <v>4</v>
      </c>
      <c r="P152">
        <v>2</v>
      </c>
      <c r="Q152" t="str">
        <f t="shared" si="3"/>
        <v>14</v>
      </c>
      <c r="R152">
        <v>4</v>
      </c>
      <c r="X152" t="s">
        <v>287</v>
      </c>
      <c r="Y152" t="s">
        <v>264</v>
      </c>
      <c r="BG152">
        <v>4</v>
      </c>
      <c r="BH152">
        <v>787</v>
      </c>
      <c r="BI152">
        <f>($BH$176-$BH$173)/200</f>
        <v>7.4999999999999997E-2</v>
      </c>
    </row>
    <row r="153" spans="1:61" x14ac:dyDescent="0.25">
      <c r="A153">
        <v>152</v>
      </c>
      <c r="B153">
        <v>164.05710099999999</v>
      </c>
      <c r="C153" s="2">
        <v>1</v>
      </c>
      <c r="P153">
        <v>1</v>
      </c>
      <c r="Q153" t="str">
        <f t="shared" si="3"/>
        <v>1</v>
      </c>
      <c r="R153">
        <v>1</v>
      </c>
      <c r="X153" t="s">
        <v>287</v>
      </c>
      <c r="Y153" t="s">
        <v>261</v>
      </c>
      <c r="BG153">
        <v>1</v>
      </c>
      <c r="BH153">
        <v>794</v>
      </c>
      <c r="BI153">
        <f>($BH$177-$BH$174)/200</f>
        <v>0.08</v>
      </c>
    </row>
    <row r="154" spans="1:61" x14ac:dyDescent="0.25">
      <c r="A154">
        <v>153</v>
      </c>
      <c r="B154">
        <v>164.04926</v>
      </c>
      <c r="C154" s="2">
        <v>1</v>
      </c>
      <c r="P154">
        <v>1</v>
      </c>
      <c r="Q154" t="str">
        <f t="shared" si="3"/>
        <v>1</v>
      </c>
      <c r="R154">
        <v>2</v>
      </c>
      <c r="X154" t="s">
        <v>287</v>
      </c>
      <c r="Y154" t="s">
        <v>262</v>
      </c>
      <c r="BG154">
        <v>2</v>
      </c>
      <c r="BH154">
        <v>799</v>
      </c>
      <c r="BI154">
        <f>($BH$178-$BH$175)/200</f>
        <v>0.08</v>
      </c>
    </row>
    <row r="155" spans="1:61" x14ac:dyDescent="0.25">
      <c r="A155">
        <v>154</v>
      </c>
      <c r="B155">
        <v>164.050522</v>
      </c>
      <c r="C155" s="2">
        <v>1</v>
      </c>
      <c r="P155">
        <v>1</v>
      </c>
      <c r="Q155" t="str">
        <f t="shared" si="3"/>
        <v>1</v>
      </c>
      <c r="R155">
        <v>3</v>
      </c>
      <c r="X155" t="s">
        <v>287</v>
      </c>
      <c r="Y155" t="s">
        <v>263</v>
      </c>
      <c r="AB155" t="s">
        <v>287</v>
      </c>
      <c r="AC155" t="str">
        <f>CONCATENATE($R155,$R156,$R157,$R158)</f>
        <v>3412</v>
      </c>
      <c r="BG155">
        <v>3</v>
      </c>
      <c r="BH155">
        <v>807</v>
      </c>
      <c r="BI155">
        <f>($BH$179-$BH$176)/200</f>
        <v>0.105</v>
      </c>
    </row>
    <row r="156" spans="1:61" x14ac:dyDescent="0.25">
      <c r="A156">
        <v>155</v>
      </c>
      <c r="B156">
        <v>164.03573299999999</v>
      </c>
      <c r="C156" s="2">
        <v>1</v>
      </c>
      <c r="D156">
        <v>168.675839</v>
      </c>
      <c r="E156" s="4">
        <v>2</v>
      </c>
      <c r="P156">
        <v>2</v>
      </c>
      <c r="Q156" t="str">
        <f t="shared" si="3"/>
        <v>12</v>
      </c>
      <c r="R156">
        <v>4</v>
      </c>
      <c r="X156" t="s">
        <v>287</v>
      </c>
      <c r="Y156" t="s">
        <v>264</v>
      </c>
      <c r="BG156">
        <v>4</v>
      </c>
      <c r="BH156">
        <v>809</v>
      </c>
      <c r="BI156">
        <f>($BH$180-$BH$177)/200</f>
        <v>7.0000000000000007E-2</v>
      </c>
    </row>
    <row r="157" spans="1:61" x14ac:dyDescent="0.25">
      <c r="A157">
        <v>156</v>
      </c>
      <c r="B157">
        <v>164.01867900000002</v>
      </c>
      <c r="C157" s="2">
        <v>1</v>
      </c>
      <c r="D157">
        <v>168.675839</v>
      </c>
      <c r="E157" s="4">
        <v>2</v>
      </c>
      <c r="P157">
        <v>2</v>
      </c>
      <c r="Q157" t="str">
        <f t="shared" si="3"/>
        <v>12</v>
      </c>
      <c r="R157">
        <v>1</v>
      </c>
      <c r="X157" t="s">
        <v>287</v>
      </c>
      <c r="Y157" t="s">
        <v>261</v>
      </c>
      <c r="BG157">
        <v>1</v>
      </c>
      <c r="BH157">
        <v>812</v>
      </c>
      <c r="BI157">
        <f>($BH$181-$BH$178)/200</f>
        <v>0.08</v>
      </c>
    </row>
    <row r="158" spans="1:61" x14ac:dyDescent="0.25">
      <c r="A158">
        <v>157</v>
      </c>
      <c r="B158">
        <v>164.03683699999999</v>
      </c>
      <c r="C158" s="2">
        <v>1</v>
      </c>
      <c r="D158">
        <v>168.64983799999999</v>
      </c>
      <c r="E158" s="4">
        <v>2</v>
      </c>
      <c r="P158">
        <v>2</v>
      </c>
      <c r="Q158" t="str">
        <f t="shared" si="3"/>
        <v>12</v>
      </c>
      <c r="R158">
        <v>2</v>
      </c>
      <c r="X158" t="s">
        <v>287</v>
      </c>
      <c r="Y158" t="s">
        <v>262</v>
      </c>
      <c r="BG158">
        <v>2</v>
      </c>
      <c r="BH158">
        <v>819</v>
      </c>
      <c r="BI158">
        <f>($BH$182-$BH$179)/200</f>
        <v>7.4999999999999997E-2</v>
      </c>
    </row>
    <row r="159" spans="1:61" x14ac:dyDescent="0.25">
      <c r="A159">
        <v>158</v>
      </c>
      <c r="B159">
        <v>164.024416</v>
      </c>
      <c r="C159" s="2">
        <v>1</v>
      </c>
      <c r="D159">
        <v>168.66199499999999</v>
      </c>
      <c r="E159" s="4">
        <v>2</v>
      </c>
      <c r="P159">
        <v>2</v>
      </c>
      <c r="Q159" t="str">
        <f t="shared" si="3"/>
        <v>12</v>
      </c>
      <c r="R159">
        <v>3</v>
      </c>
      <c r="X159" t="s">
        <v>287</v>
      </c>
      <c r="Y159" t="s">
        <v>263</v>
      </c>
      <c r="AB159" t="s">
        <v>287</v>
      </c>
      <c r="AC159" t="str">
        <f>CONCATENATE($R159,$R160,$R161,$R162)</f>
        <v>3412</v>
      </c>
      <c r="BG159">
        <v>3</v>
      </c>
      <c r="BH159">
        <v>829</v>
      </c>
      <c r="BI159">
        <f>($BH$183-$BH$180)/200</f>
        <v>0.1</v>
      </c>
    </row>
    <row r="160" spans="1:61" x14ac:dyDescent="0.25">
      <c r="A160">
        <v>159</v>
      </c>
      <c r="B160">
        <v>164.02967999999998</v>
      </c>
      <c r="C160" s="2">
        <v>1</v>
      </c>
      <c r="D160">
        <v>168.67257499999999</v>
      </c>
      <c r="E160" s="4">
        <v>2</v>
      </c>
      <c r="P160">
        <v>2</v>
      </c>
      <c r="Q160" t="str">
        <f t="shared" si="3"/>
        <v>12</v>
      </c>
      <c r="R160">
        <v>4</v>
      </c>
      <c r="X160" t="s">
        <v>287</v>
      </c>
      <c r="Y160" t="s">
        <v>264</v>
      </c>
      <c r="BG160">
        <v>4</v>
      </c>
      <c r="BH160">
        <v>831</v>
      </c>
      <c r="BI160">
        <f>($BH$184-$BH$181)/200</f>
        <v>7.0000000000000007E-2</v>
      </c>
    </row>
    <row r="161" spans="1:61" x14ac:dyDescent="0.25">
      <c r="A161">
        <v>160</v>
      </c>
      <c r="D161">
        <v>168.60178400000001</v>
      </c>
      <c r="E161" s="4">
        <v>2</v>
      </c>
      <c r="P161">
        <v>1</v>
      </c>
      <c r="Q161" t="str">
        <f t="shared" si="3"/>
        <v>2</v>
      </c>
      <c r="R161">
        <v>1</v>
      </c>
      <c r="X161" t="s">
        <v>287</v>
      </c>
      <c r="Y161" t="s">
        <v>261</v>
      </c>
      <c r="BG161">
        <v>1</v>
      </c>
      <c r="BH161">
        <v>832</v>
      </c>
      <c r="BI161">
        <f>($BH$185-$BH$182)/200</f>
        <v>7.4999999999999997E-2</v>
      </c>
    </row>
    <row r="162" spans="1:61" x14ac:dyDescent="0.25">
      <c r="A162">
        <v>161</v>
      </c>
      <c r="D162">
        <v>168.67041799999998</v>
      </c>
      <c r="E162" s="4">
        <v>2</v>
      </c>
      <c r="P162">
        <v>1</v>
      </c>
      <c r="Q162" t="str">
        <f t="shared" si="3"/>
        <v>2</v>
      </c>
      <c r="R162">
        <v>2</v>
      </c>
      <c r="X162" t="s">
        <v>287</v>
      </c>
      <c r="Y162" t="s">
        <v>262</v>
      </c>
      <c r="BG162">
        <v>2</v>
      </c>
      <c r="BH162">
        <v>843</v>
      </c>
      <c r="BI162">
        <f>($BH$186-$BH$183)/200</f>
        <v>6.5000000000000002E-2</v>
      </c>
    </row>
    <row r="163" spans="1:61" x14ac:dyDescent="0.25">
      <c r="A163">
        <v>162</v>
      </c>
      <c r="D163">
        <v>168.65210000000002</v>
      </c>
      <c r="E163" s="4">
        <v>2</v>
      </c>
      <c r="P163">
        <v>1</v>
      </c>
      <c r="Q163" t="str">
        <f t="shared" si="3"/>
        <v>2</v>
      </c>
      <c r="R163" t="s">
        <v>22</v>
      </c>
      <c r="X163" t="s">
        <v>287</v>
      </c>
      <c r="Y163" t="s">
        <v>263</v>
      </c>
      <c r="BG163" t="s">
        <v>22</v>
      </c>
      <c r="BH163">
        <v>846</v>
      </c>
      <c r="BI163">
        <f>($BH$187-$BH$184)/200</f>
        <v>9.5000000000000001E-2</v>
      </c>
    </row>
    <row r="164" spans="1:61" x14ac:dyDescent="0.25">
      <c r="A164">
        <v>163</v>
      </c>
      <c r="D164">
        <v>168.675839</v>
      </c>
      <c r="E164" s="4">
        <v>2</v>
      </c>
      <c r="F164">
        <v>166.973311</v>
      </c>
      <c r="G164" s="5">
        <v>3</v>
      </c>
      <c r="P164">
        <v>2</v>
      </c>
      <c r="Q164" t="str">
        <f t="shared" si="3"/>
        <v>23</v>
      </c>
      <c r="R164" t="s">
        <v>22</v>
      </c>
      <c r="X164" t="s">
        <v>287</v>
      </c>
      <c r="Y164" t="s">
        <v>264</v>
      </c>
      <c r="BG164" t="s">
        <v>22</v>
      </c>
      <c r="BH164">
        <v>848</v>
      </c>
      <c r="BI164">
        <f>($BH$188-$BH$185)/200</f>
        <v>6.5000000000000002E-2</v>
      </c>
    </row>
    <row r="165" spans="1:61" x14ac:dyDescent="0.25">
      <c r="A165">
        <v>164</v>
      </c>
      <c r="D165">
        <v>168.675839</v>
      </c>
      <c r="E165" s="4">
        <v>2</v>
      </c>
      <c r="F165">
        <v>166.973311</v>
      </c>
      <c r="G165" s="5">
        <v>3</v>
      </c>
      <c r="P165">
        <v>2</v>
      </c>
      <c r="Q165" t="str">
        <f t="shared" si="3"/>
        <v>23</v>
      </c>
      <c r="R165">
        <v>1</v>
      </c>
      <c r="X165" t="s">
        <v>287</v>
      </c>
      <c r="Y165" t="s">
        <v>261</v>
      </c>
      <c r="AB165" t="s">
        <v>287</v>
      </c>
      <c r="AC165" t="str">
        <f>CONCATENATE($R165,$R166,$R167,$R168)</f>
        <v>1234</v>
      </c>
      <c r="BG165">
        <v>1</v>
      </c>
      <c r="BH165">
        <v>849</v>
      </c>
      <c r="BI165">
        <f>($BH$189-$BH$186)/200</f>
        <v>0.08</v>
      </c>
    </row>
    <row r="166" spans="1:61" x14ac:dyDescent="0.25">
      <c r="A166">
        <v>165</v>
      </c>
      <c r="F166">
        <v>166.94994200000002</v>
      </c>
      <c r="G166" s="5">
        <v>3</v>
      </c>
      <c r="H166">
        <v>168.51373100000001</v>
      </c>
      <c r="I166" s="3">
        <v>4</v>
      </c>
      <c r="P166">
        <v>2</v>
      </c>
      <c r="Q166" t="str">
        <f t="shared" si="3"/>
        <v>34</v>
      </c>
      <c r="R166">
        <v>2</v>
      </c>
      <c r="X166" t="s">
        <v>287</v>
      </c>
      <c r="Y166" t="s">
        <v>262</v>
      </c>
      <c r="BG166">
        <v>2</v>
      </c>
      <c r="BH166">
        <v>859</v>
      </c>
      <c r="BI166">
        <f>($BH$190-$BH$187)/200</f>
        <v>6.5000000000000002E-2</v>
      </c>
    </row>
    <row r="167" spans="1:61" x14ac:dyDescent="0.25">
      <c r="A167">
        <v>166</v>
      </c>
      <c r="F167">
        <v>166.96210100000002</v>
      </c>
      <c r="G167" s="5">
        <v>3</v>
      </c>
      <c r="H167">
        <v>168.51373100000001</v>
      </c>
      <c r="I167" s="3">
        <v>4</v>
      </c>
      <c r="P167">
        <v>2</v>
      </c>
      <c r="Q167" t="str">
        <f t="shared" si="3"/>
        <v>34</v>
      </c>
      <c r="R167">
        <v>3</v>
      </c>
      <c r="X167" t="s">
        <v>287</v>
      </c>
      <c r="Y167" t="s">
        <v>263</v>
      </c>
      <c r="BG167">
        <v>3</v>
      </c>
      <c r="BH167">
        <v>863</v>
      </c>
      <c r="BI167">
        <f>($BH$191-$BH$188)/200</f>
        <v>0.1</v>
      </c>
    </row>
    <row r="168" spans="1:61" x14ac:dyDescent="0.25">
      <c r="A168">
        <v>167</v>
      </c>
      <c r="F168">
        <v>166.97273300000001</v>
      </c>
      <c r="G168" s="5">
        <v>3</v>
      </c>
      <c r="H168">
        <v>168.53936400000001</v>
      </c>
      <c r="I168" s="3">
        <v>4</v>
      </c>
      <c r="P168">
        <v>2</v>
      </c>
      <c r="Q168" t="str">
        <f t="shared" si="3"/>
        <v>34</v>
      </c>
      <c r="R168">
        <v>4</v>
      </c>
      <c r="X168" t="s">
        <v>287</v>
      </c>
      <c r="Y168" t="s">
        <v>264</v>
      </c>
      <c r="BG168">
        <v>4</v>
      </c>
      <c r="BH168">
        <v>871</v>
      </c>
      <c r="BI168">
        <f>($BH$192-$BH$189)/200</f>
        <v>7.0000000000000007E-2</v>
      </c>
    </row>
    <row r="169" spans="1:61" x14ac:dyDescent="0.25">
      <c r="A169">
        <v>168</v>
      </c>
      <c r="F169">
        <v>166.93668</v>
      </c>
      <c r="G169" s="5">
        <v>3</v>
      </c>
      <c r="H169">
        <v>168.53652199999999</v>
      </c>
      <c r="I169" s="3">
        <v>4</v>
      </c>
      <c r="P169">
        <v>2</v>
      </c>
      <c r="Q169" t="str">
        <f t="shared" si="3"/>
        <v>34</v>
      </c>
      <c r="R169">
        <v>1</v>
      </c>
      <c r="X169" t="s">
        <v>287</v>
      </c>
      <c r="Y169" t="s">
        <v>261</v>
      </c>
      <c r="AB169" t="s">
        <v>287</v>
      </c>
      <c r="AC169" t="str">
        <f>CONCATENATE($R169,$R170,$R171,$R172)</f>
        <v>1234</v>
      </c>
      <c r="BG169">
        <v>1</v>
      </c>
      <c r="BH169">
        <v>874</v>
      </c>
      <c r="BI169">
        <f>($BH$193-$BH$190)/200</f>
        <v>7.4999999999999997E-2</v>
      </c>
    </row>
    <row r="170" spans="1:61" x14ac:dyDescent="0.25">
      <c r="A170">
        <v>169</v>
      </c>
      <c r="F170">
        <v>166.90778399999999</v>
      </c>
      <c r="G170" s="5">
        <v>3</v>
      </c>
      <c r="H170">
        <v>168.537575</v>
      </c>
      <c r="I170" s="3">
        <v>4</v>
      </c>
      <c r="P170">
        <v>2</v>
      </c>
      <c r="Q170" t="str">
        <f t="shared" si="3"/>
        <v>34</v>
      </c>
      <c r="R170">
        <v>2</v>
      </c>
      <c r="X170" t="s">
        <v>287</v>
      </c>
      <c r="Y170" t="s">
        <v>262</v>
      </c>
      <c r="BG170">
        <v>2</v>
      </c>
      <c r="BH170">
        <v>886</v>
      </c>
      <c r="BI170">
        <f>($BH$194-$BH$191)/200</f>
        <v>6.5000000000000002E-2</v>
      </c>
    </row>
    <row r="171" spans="1:61" x14ac:dyDescent="0.25">
      <c r="A171">
        <v>170</v>
      </c>
      <c r="F171">
        <v>166.858418</v>
      </c>
      <c r="G171" s="5">
        <v>3</v>
      </c>
      <c r="H171">
        <v>168.58736500000001</v>
      </c>
      <c r="I171" s="3">
        <v>4</v>
      </c>
      <c r="P171">
        <v>2</v>
      </c>
      <c r="Q171" t="str">
        <f t="shared" si="3"/>
        <v>34</v>
      </c>
      <c r="R171">
        <v>3</v>
      </c>
      <c r="X171" t="s">
        <v>287</v>
      </c>
      <c r="Y171" t="s">
        <v>263</v>
      </c>
      <c r="BG171">
        <v>3</v>
      </c>
      <c r="BH171">
        <v>889</v>
      </c>
      <c r="BI171">
        <f>($BH$195-$BH$192)/200</f>
        <v>0.1</v>
      </c>
    </row>
    <row r="172" spans="1:61" x14ac:dyDescent="0.25">
      <c r="A172">
        <v>171</v>
      </c>
      <c r="B172">
        <v>184.76262500000001</v>
      </c>
      <c r="C172" s="2">
        <v>1</v>
      </c>
      <c r="F172">
        <v>166.973311</v>
      </c>
      <c r="G172" s="5">
        <v>3</v>
      </c>
      <c r="H172">
        <v>168.57620700000001</v>
      </c>
      <c r="I172" s="3">
        <v>4</v>
      </c>
      <c r="P172">
        <v>3</v>
      </c>
      <c r="Q172" t="str">
        <f t="shared" si="3"/>
        <v>134</v>
      </c>
      <c r="R172">
        <v>4</v>
      </c>
      <c r="X172" t="s">
        <v>287</v>
      </c>
      <c r="Y172" t="s">
        <v>264</v>
      </c>
      <c r="BG172">
        <v>4</v>
      </c>
      <c r="BH172">
        <v>894</v>
      </c>
      <c r="BI172">
        <f>($BH$196-$BH$193)/200</f>
        <v>7.4999999999999997E-2</v>
      </c>
    </row>
    <row r="173" spans="1:61" x14ac:dyDescent="0.25">
      <c r="A173">
        <v>172</v>
      </c>
      <c r="B173">
        <v>184.69699299999999</v>
      </c>
      <c r="C173" s="2">
        <v>1</v>
      </c>
      <c r="F173">
        <v>166.973311</v>
      </c>
      <c r="G173" s="5">
        <v>3</v>
      </c>
      <c r="H173">
        <v>168.61515300000002</v>
      </c>
      <c r="I173" s="3">
        <v>4</v>
      </c>
      <c r="P173">
        <v>3</v>
      </c>
      <c r="Q173" t="str">
        <f t="shared" si="3"/>
        <v>134</v>
      </c>
      <c r="R173">
        <v>1</v>
      </c>
      <c r="X173" t="s">
        <v>287</v>
      </c>
      <c r="Y173" t="s">
        <v>261</v>
      </c>
      <c r="AB173" t="s">
        <v>287</v>
      </c>
      <c r="AC173" t="str">
        <f>CONCATENATE($R173,$R174,$R175,$R176)</f>
        <v>1234</v>
      </c>
      <c r="BG173">
        <v>1</v>
      </c>
      <c r="BH173">
        <v>901</v>
      </c>
      <c r="BI173">
        <f>($BH$197-$BH$194)/200</f>
        <v>7.0000000000000007E-2</v>
      </c>
    </row>
    <row r="174" spans="1:61" x14ac:dyDescent="0.25">
      <c r="A174">
        <v>173</v>
      </c>
      <c r="B174">
        <v>184.70394400000001</v>
      </c>
      <c r="C174" s="2">
        <v>1</v>
      </c>
      <c r="H174">
        <v>168.51373100000001</v>
      </c>
      <c r="I174" s="3">
        <v>4</v>
      </c>
      <c r="P174">
        <v>2</v>
      </c>
      <c r="Q174" t="str">
        <f t="shared" si="3"/>
        <v>14</v>
      </c>
      <c r="R174">
        <v>2</v>
      </c>
      <c r="X174" t="s">
        <v>287</v>
      </c>
      <c r="Y174" t="s">
        <v>262</v>
      </c>
      <c r="BG174">
        <v>2</v>
      </c>
      <c r="BH174">
        <v>908</v>
      </c>
      <c r="BI174">
        <f>($BH$198-$BH$195)/200</f>
        <v>7.0000000000000007E-2</v>
      </c>
    </row>
    <row r="175" spans="1:61" x14ac:dyDescent="0.25">
      <c r="A175">
        <v>174</v>
      </c>
      <c r="B175">
        <v>184.69231300000001</v>
      </c>
      <c r="C175" s="2">
        <v>1</v>
      </c>
      <c r="H175">
        <v>168.51373100000001</v>
      </c>
      <c r="I175" s="3">
        <v>4</v>
      </c>
      <c r="P175">
        <v>2</v>
      </c>
      <c r="Q175" t="str">
        <f t="shared" si="3"/>
        <v>14</v>
      </c>
      <c r="R175">
        <v>3</v>
      </c>
      <c r="X175" t="s">
        <v>287</v>
      </c>
      <c r="Y175" t="s">
        <v>263</v>
      </c>
      <c r="BG175">
        <v>3</v>
      </c>
      <c r="BH175">
        <v>914</v>
      </c>
      <c r="BI175">
        <f>($BH$199-$BH$196)/200</f>
        <v>0.105</v>
      </c>
    </row>
    <row r="176" spans="1:61" x14ac:dyDescent="0.25">
      <c r="A176">
        <v>175</v>
      </c>
      <c r="B176">
        <v>184.71805000000001</v>
      </c>
      <c r="C176" s="2">
        <v>1</v>
      </c>
      <c r="P176">
        <v>1</v>
      </c>
      <c r="Q176" t="str">
        <f t="shared" si="3"/>
        <v>1</v>
      </c>
      <c r="R176">
        <v>4</v>
      </c>
      <c r="X176" t="s">
        <v>287</v>
      </c>
      <c r="Y176" t="s">
        <v>264</v>
      </c>
      <c r="BG176">
        <v>4</v>
      </c>
      <c r="BH176">
        <v>916</v>
      </c>
      <c r="BI176">
        <f>($BH$200-$BH$197)/200</f>
        <v>9.5000000000000001E-2</v>
      </c>
    </row>
    <row r="177" spans="1:61" x14ac:dyDescent="0.25">
      <c r="A177">
        <v>176</v>
      </c>
      <c r="B177">
        <v>184.736887</v>
      </c>
      <c r="C177" s="2">
        <v>1</v>
      </c>
      <c r="P177">
        <v>1</v>
      </c>
      <c r="Q177" t="str">
        <f t="shared" si="3"/>
        <v>1</v>
      </c>
      <c r="R177">
        <v>1</v>
      </c>
      <c r="X177" t="s">
        <v>287</v>
      </c>
      <c r="Y177" t="s">
        <v>261</v>
      </c>
      <c r="AB177" t="s">
        <v>287</v>
      </c>
      <c r="AC177" t="str">
        <f>CONCATENATE($R177,$R178,$R179,$R180)</f>
        <v>1234</v>
      </c>
      <c r="BG177">
        <v>1</v>
      </c>
      <c r="BH177">
        <v>924</v>
      </c>
      <c r="BI177">
        <f>($BH$201-$BH$198)/200</f>
        <v>7.0000000000000007E-2</v>
      </c>
    </row>
    <row r="178" spans="1:61" x14ac:dyDescent="0.25">
      <c r="A178">
        <v>177</v>
      </c>
      <c r="B178">
        <v>184.753626</v>
      </c>
      <c r="C178" s="2">
        <v>1</v>
      </c>
      <c r="P178">
        <v>1</v>
      </c>
      <c r="Q178" t="str">
        <f t="shared" si="3"/>
        <v>1</v>
      </c>
      <c r="R178">
        <v>2</v>
      </c>
      <c r="X178" t="s">
        <v>287</v>
      </c>
      <c r="Y178" t="s">
        <v>262</v>
      </c>
      <c r="BG178">
        <v>2</v>
      </c>
      <c r="BH178">
        <v>930</v>
      </c>
      <c r="BI178">
        <f>($BH$202-$BH$199)/200</f>
        <v>0.08</v>
      </c>
    </row>
    <row r="179" spans="1:61" x14ac:dyDescent="0.25">
      <c r="A179">
        <v>178</v>
      </c>
      <c r="B179">
        <v>184.728892</v>
      </c>
      <c r="C179" s="2">
        <v>1</v>
      </c>
      <c r="D179">
        <v>191.82752500000001</v>
      </c>
      <c r="E179" s="4">
        <v>2</v>
      </c>
      <c r="P179">
        <v>2</v>
      </c>
      <c r="Q179" t="str">
        <f t="shared" si="3"/>
        <v>12</v>
      </c>
      <c r="R179">
        <v>3</v>
      </c>
      <c r="X179" t="s">
        <v>287</v>
      </c>
      <c r="Y179" t="s">
        <v>263</v>
      </c>
      <c r="BG179">
        <v>3</v>
      </c>
      <c r="BH179">
        <v>937</v>
      </c>
      <c r="BI179">
        <f>($BH$203-$BH$200)/200</f>
        <v>0.1</v>
      </c>
    </row>
    <row r="180" spans="1:61" x14ac:dyDescent="0.25">
      <c r="A180">
        <v>179</v>
      </c>
      <c r="B180">
        <v>184.818365</v>
      </c>
      <c r="C180" s="2">
        <v>1</v>
      </c>
      <c r="D180">
        <v>191.87209899999999</v>
      </c>
      <c r="E180" s="4">
        <v>2</v>
      </c>
      <c r="P180">
        <v>2</v>
      </c>
      <c r="Q180" t="str">
        <f t="shared" si="3"/>
        <v>12</v>
      </c>
      <c r="R180">
        <v>4</v>
      </c>
      <c r="X180" t="s">
        <v>287</v>
      </c>
      <c r="Y180" t="s">
        <v>264</v>
      </c>
      <c r="BG180">
        <v>4</v>
      </c>
      <c r="BH180">
        <v>938</v>
      </c>
      <c r="BI180">
        <f>($BH$204-$BH$201)/200</f>
        <v>0.12</v>
      </c>
    </row>
    <row r="181" spans="1:61" x14ac:dyDescent="0.25">
      <c r="A181">
        <v>180</v>
      </c>
      <c r="B181">
        <v>184.76262500000001</v>
      </c>
      <c r="C181" s="2">
        <v>1</v>
      </c>
      <c r="D181">
        <v>191.84488899999999</v>
      </c>
      <c r="E181" s="4">
        <v>2</v>
      </c>
      <c r="P181">
        <v>2</v>
      </c>
      <c r="Q181" t="str">
        <f t="shared" si="3"/>
        <v>12</v>
      </c>
      <c r="R181">
        <v>1</v>
      </c>
      <c r="X181" t="s">
        <v>287</v>
      </c>
      <c r="Y181" t="s">
        <v>261</v>
      </c>
      <c r="AB181" t="s">
        <v>287</v>
      </c>
      <c r="AC181" t="str">
        <f>CONCATENATE($R181,$R182,$R183,$R184)</f>
        <v>1234</v>
      </c>
      <c r="BG181">
        <v>1</v>
      </c>
      <c r="BH181">
        <v>946</v>
      </c>
      <c r="BI181">
        <f>($BH$205-$BH$202)/200</f>
        <v>0.09</v>
      </c>
    </row>
    <row r="182" spans="1:61" x14ac:dyDescent="0.25">
      <c r="A182">
        <v>181</v>
      </c>
      <c r="D182">
        <v>191.91289</v>
      </c>
      <c r="E182" s="4">
        <v>2</v>
      </c>
      <c r="P182">
        <v>1</v>
      </c>
      <c r="Q182" t="str">
        <f t="shared" si="3"/>
        <v>2</v>
      </c>
      <c r="R182">
        <v>2</v>
      </c>
      <c r="X182" t="s">
        <v>287</v>
      </c>
      <c r="Y182" t="s">
        <v>261</v>
      </c>
      <c r="BG182">
        <v>2</v>
      </c>
      <c r="BH182">
        <v>952</v>
      </c>
      <c r="BI182">
        <f>($BH$211-$BH$208)/200</f>
        <v>7.4999999999999997E-2</v>
      </c>
    </row>
    <row r="183" spans="1:61" x14ac:dyDescent="0.25">
      <c r="A183">
        <v>182</v>
      </c>
      <c r="D183">
        <v>191.90046899999999</v>
      </c>
      <c r="E183" s="4">
        <v>2</v>
      </c>
      <c r="P183">
        <v>1</v>
      </c>
      <c r="Q183" t="str">
        <f t="shared" si="3"/>
        <v>2</v>
      </c>
      <c r="R183">
        <v>3</v>
      </c>
      <c r="X183" t="s">
        <v>287</v>
      </c>
      <c r="Y183" t="s">
        <v>262</v>
      </c>
      <c r="BG183">
        <v>3</v>
      </c>
      <c r="BH183">
        <v>958</v>
      </c>
      <c r="BI183">
        <f>($BH$212-$BH$209)/200</f>
        <v>0.1</v>
      </c>
    </row>
    <row r="184" spans="1:61" x14ac:dyDescent="0.25">
      <c r="A184">
        <v>183</v>
      </c>
      <c r="D184">
        <v>191.89873299999999</v>
      </c>
      <c r="E184" s="4">
        <v>2</v>
      </c>
      <c r="P184">
        <v>1</v>
      </c>
      <c r="Q184" t="str">
        <f t="shared" si="3"/>
        <v>2</v>
      </c>
      <c r="R184">
        <v>4</v>
      </c>
      <c r="X184" t="s">
        <v>287</v>
      </c>
      <c r="Y184" t="s">
        <v>263</v>
      </c>
      <c r="BG184">
        <v>4</v>
      </c>
      <c r="BH184">
        <v>960</v>
      </c>
      <c r="BI184">
        <f>($BH$213-$BH$210)/200</f>
        <v>0.1</v>
      </c>
    </row>
    <row r="185" spans="1:61" x14ac:dyDescent="0.25">
      <c r="A185">
        <v>184</v>
      </c>
      <c r="D185">
        <v>191.91226</v>
      </c>
      <c r="E185" s="4">
        <v>2</v>
      </c>
      <c r="P185">
        <v>1</v>
      </c>
      <c r="Q185" t="str">
        <f t="shared" si="3"/>
        <v>2</v>
      </c>
      <c r="R185">
        <v>1</v>
      </c>
      <c r="X185" t="s">
        <v>287</v>
      </c>
      <c r="Y185" t="s">
        <v>264</v>
      </c>
      <c r="AB185" t="s">
        <v>287</v>
      </c>
      <c r="AC185" t="str">
        <f>CONCATENATE($R185,$R186,$R187,$R188)</f>
        <v>1234</v>
      </c>
      <c r="BG185">
        <v>1</v>
      </c>
      <c r="BH185">
        <v>967</v>
      </c>
      <c r="BI185">
        <f>($BH$214-$BH$211)/200</f>
        <v>8.5000000000000006E-2</v>
      </c>
    </row>
    <row r="186" spans="1:61" x14ac:dyDescent="0.25">
      <c r="A186">
        <v>185</v>
      </c>
      <c r="D186">
        <v>191.88283799999999</v>
      </c>
      <c r="E186" s="4">
        <v>2</v>
      </c>
      <c r="P186">
        <v>1</v>
      </c>
      <c r="Q186" t="str">
        <f t="shared" si="3"/>
        <v>2</v>
      </c>
      <c r="R186">
        <v>2</v>
      </c>
      <c r="X186" t="s">
        <v>287</v>
      </c>
      <c r="Y186" t="s">
        <v>261</v>
      </c>
      <c r="BG186">
        <v>2</v>
      </c>
      <c r="BH186">
        <v>971</v>
      </c>
      <c r="BI186">
        <f>($BH$215-$BH$212)/200</f>
        <v>8.5000000000000006E-2</v>
      </c>
    </row>
    <row r="187" spans="1:61" x14ac:dyDescent="0.25">
      <c r="A187">
        <v>186</v>
      </c>
      <c r="D187">
        <v>191.82752500000001</v>
      </c>
      <c r="E187" s="4">
        <v>2</v>
      </c>
      <c r="F187">
        <v>188.489046</v>
      </c>
      <c r="G187" s="5">
        <v>3</v>
      </c>
      <c r="P187">
        <v>2</v>
      </c>
      <c r="Q187" t="str">
        <f t="shared" si="3"/>
        <v>23</v>
      </c>
      <c r="R187">
        <v>3</v>
      </c>
      <c r="X187" t="s">
        <v>287</v>
      </c>
      <c r="Y187" t="s">
        <v>262</v>
      </c>
      <c r="BG187">
        <v>3</v>
      </c>
      <c r="BH187">
        <v>979</v>
      </c>
      <c r="BI187">
        <f>($BH$216-$BH$213)/200</f>
        <v>0.09</v>
      </c>
    </row>
    <row r="188" spans="1:61" x14ac:dyDescent="0.25">
      <c r="A188">
        <v>187</v>
      </c>
      <c r="D188">
        <v>191.82752500000001</v>
      </c>
      <c r="E188" s="4">
        <v>2</v>
      </c>
      <c r="F188">
        <v>188.528414</v>
      </c>
      <c r="G188" s="5">
        <v>3</v>
      </c>
      <c r="P188">
        <v>2</v>
      </c>
      <c r="Q188" t="str">
        <f t="shared" si="3"/>
        <v>23</v>
      </c>
      <c r="R188">
        <v>4</v>
      </c>
      <c r="X188" t="s">
        <v>287</v>
      </c>
      <c r="Y188" t="s">
        <v>263</v>
      </c>
      <c r="BG188">
        <v>4</v>
      </c>
      <c r="BH188">
        <v>980</v>
      </c>
      <c r="BI188">
        <f>($BH$217-$BH$214)/200</f>
        <v>0.1</v>
      </c>
    </row>
    <row r="189" spans="1:61" x14ac:dyDescent="0.25">
      <c r="A189">
        <v>188</v>
      </c>
      <c r="F189">
        <v>188.48268000000002</v>
      </c>
      <c r="G189" s="5">
        <v>3</v>
      </c>
      <c r="P189">
        <v>1</v>
      </c>
      <c r="Q189" t="str">
        <f t="shared" si="3"/>
        <v>3</v>
      </c>
      <c r="R189">
        <v>1</v>
      </c>
      <c r="X189" t="s">
        <v>287</v>
      </c>
      <c r="Y189" t="s">
        <v>264</v>
      </c>
      <c r="AB189" t="s">
        <v>287</v>
      </c>
      <c r="AC189" t="str">
        <f>CONCATENATE($R189,$R190,$R191,$R192)</f>
        <v>1234</v>
      </c>
      <c r="BG189">
        <v>1</v>
      </c>
      <c r="BH189">
        <v>987</v>
      </c>
      <c r="BI189">
        <f>($BH$218-$BH$215)/200</f>
        <v>7.0000000000000007E-2</v>
      </c>
    </row>
    <row r="190" spans="1:61" x14ac:dyDescent="0.25">
      <c r="A190">
        <v>189</v>
      </c>
      <c r="F190">
        <v>188.51173199999999</v>
      </c>
      <c r="G190" s="5">
        <v>3</v>
      </c>
      <c r="H190">
        <v>192.59599500000002</v>
      </c>
      <c r="I190" s="3">
        <v>4</v>
      </c>
      <c r="P190">
        <v>2</v>
      </c>
      <c r="Q190" t="str">
        <f t="shared" si="3"/>
        <v>34</v>
      </c>
      <c r="R190">
        <v>2</v>
      </c>
      <c r="X190" t="s">
        <v>287</v>
      </c>
      <c r="Y190" t="s">
        <v>261</v>
      </c>
      <c r="BG190">
        <v>2</v>
      </c>
      <c r="BH190">
        <v>992</v>
      </c>
      <c r="BI190">
        <f>($BH$219-$BH$216)/200</f>
        <v>6.5000000000000002E-2</v>
      </c>
    </row>
    <row r="191" spans="1:61" x14ac:dyDescent="0.25">
      <c r="A191">
        <v>190</v>
      </c>
      <c r="F191">
        <v>188.53172899999998</v>
      </c>
      <c r="G191" s="5">
        <v>3</v>
      </c>
      <c r="H191">
        <v>192.597521</v>
      </c>
      <c r="I191" s="3">
        <v>4</v>
      </c>
      <c r="P191">
        <v>2</v>
      </c>
      <c r="Q191" t="str">
        <f t="shared" si="3"/>
        <v>34</v>
      </c>
      <c r="R191">
        <v>3</v>
      </c>
      <c r="X191" t="s">
        <v>287</v>
      </c>
      <c r="Y191" t="s">
        <v>262</v>
      </c>
      <c r="BG191">
        <v>3</v>
      </c>
      <c r="BH191">
        <v>1000</v>
      </c>
      <c r="BI191">
        <f>($BH$220-$BH$217)/200</f>
        <v>7.0000000000000007E-2</v>
      </c>
    </row>
    <row r="192" spans="1:61" x14ac:dyDescent="0.25">
      <c r="A192">
        <v>191</v>
      </c>
      <c r="F192">
        <v>188.54252099999999</v>
      </c>
      <c r="G192" s="5">
        <v>3</v>
      </c>
      <c r="H192">
        <v>192.63504599999999</v>
      </c>
      <c r="I192" s="3">
        <v>4</v>
      </c>
      <c r="P192">
        <v>2</v>
      </c>
      <c r="Q192" t="str">
        <f t="shared" si="3"/>
        <v>34</v>
      </c>
      <c r="R192">
        <v>4</v>
      </c>
      <c r="X192" t="s">
        <v>287</v>
      </c>
      <c r="Y192" t="s">
        <v>263</v>
      </c>
      <c r="BG192">
        <v>4</v>
      </c>
      <c r="BH192">
        <v>1001</v>
      </c>
      <c r="BI192">
        <f>($BH$221-$BH$218)/200</f>
        <v>0.1</v>
      </c>
    </row>
    <row r="193" spans="1:61" x14ac:dyDescent="0.25">
      <c r="A193">
        <v>192</v>
      </c>
      <c r="F193">
        <v>188.601786</v>
      </c>
      <c r="G193" s="5">
        <v>3</v>
      </c>
      <c r="H193">
        <v>192.603205</v>
      </c>
      <c r="I193" s="3">
        <v>4</v>
      </c>
      <c r="P193">
        <v>2</v>
      </c>
      <c r="Q193" t="str">
        <f t="shared" si="3"/>
        <v>34</v>
      </c>
      <c r="R193">
        <v>1</v>
      </c>
      <c r="X193" t="s">
        <v>287</v>
      </c>
      <c r="Y193" t="s">
        <v>264</v>
      </c>
      <c r="AB193" t="s">
        <v>287</v>
      </c>
      <c r="AC193" t="str">
        <f>CONCATENATE($R193,$R194,$R195,$R196)</f>
        <v>1234</v>
      </c>
      <c r="BG193">
        <v>1</v>
      </c>
      <c r="BH193">
        <v>1007</v>
      </c>
      <c r="BI193">
        <f>($BH$222-$BH$219)/200</f>
        <v>0.08</v>
      </c>
    </row>
    <row r="194" spans="1:61" x14ac:dyDescent="0.25">
      <c r="A194">
        <v>193</v>
      </c>
      <c r="B194">
        <v>206.87062700000001</v>
      </c>
      <c r="C194" s="2">
        <v>1</v>
      </c>
      <c r="F194">
        <v>188.56373100000002</v>
      </c>
      <c r="G194" s="5">
        <v>3</v>
      </c>
      <c r="H194">
        <v>192.59473300000002</v>
      </c>
      <c r="I194" s="3">
        <v>4</v>
      </c>
      <c r="P194">
        <v>3</v>
      </c>
      <c r="Q194" t="str">
        <f t="shared" ref="Q194:Q257" si="4">CONCATENATE(C194,E194,G194,I194)</f>
        <v>134</v>
      </c>
      <c r="R194">
        <v>2</v>
      </c>
      <c r="X194" t="s">
        <v>287</v>
      </c>
      <c r="Y194" t="s">
        <v>261</v>
      </c>
      <c r="BG194">
        <v>2</v>
      </c>
      <c r="BH194">
        <v>1013</v>
      </c>
      <c r="BI194">
        <f>($BH$223-$BH$220)/200</f>
        <v>8.5000000000000006E-2</v>
      </c>
    </row>
    <row r="195" spans="1:61" x14ac:dyDescent="0.25">
      <c r="A195">
        <v>194</v>
      </c>
      <c r="B195">
        <v>206.87062700000001</v>
      </c>
      <c r="C195" s="2">
        <v>1</v>
      </c>
      <c r="F195">
        <v>188.489046</v>
      </c>
      <c r="G195" s="5">
        <v>3</v>
      </c>
      <c r="H195">
        <v>192.612627</v>
      </c>
      <c r="I195" s="3">
        <v>4</v>
      </c>
      <c r="P195">
        <v>3</v>
      </c>
      <c r="Q195" t="str">
        <f t="shared" si="4"/>
        <v>134</v>
      </c>
      <c r="R195">
        <v>3</v>
      </c>
      <c r="X195" t="s">
        <v>287</v>
      </c>
      <c r="Y195" t="s">
        <v>262</v>
      </c>
      <c r="BG195">
        <v>3</v>
      </c>
      <c r="BH195">
        <v>1021</v>
      </c>
      <c r="BI195">
        <f>($BH$224-$BH$221)/200</f>
        <v>7.0000000000000007E-2</v>
      </c>
    </row>
    <row r="196" spans="1:61" x14ac:dyDescent="0.25">
      <c r="A196">
        <v>195</v>
      </c>
      <c r="B196">
        <v>206.93741800000001</v>
      </c>
      <c r="C196" s="2">
        <v>1</v>
      </c>
      <c r="F196">
        <v>188.489046</v>
      </c>
      <c r="G196" s="5">
        <v>3</v>
      </c>
      <c r="H196">
        <v>192.640997</v>
      </c>
      <c r="I196" s="3">
        <v>4</v>
      </c>
      <c r="P196">
        <v>3</v>
      </c>
      <c r="Q196" t="str">
        <f t="shared" si="4"/>
        <v>134</v>
      </c>
      <c r="R196">
        <v>4</v>
      </c>
      <c r="X196" t="s">
        <v>287</v>
      </c>
      <c r="Y196" t="s">
        <v>263</v>
      </c>
      <c r="BG196">
        <v>4</v>
      </c>
      <c r="BH196">
        <v>1022</v>
      </c>
      <c r="BI196">
        <f>($BH$225-$BH$222)/200</f>
        <v>0.1</v>
      </c>
    </row>
    <row r="197" spans="1:61" x14ac:dyDescent="0.25">
      <c r="A197">
        <v>196</v>
      </c>
      <c r="B197">
        <v>206.92199199999999</v>
      </c>
      <c r="C197" s="2">
        <v>1</v>
      </c>
      <c r="H197">
        <v>192.67915199999999</v>
      </c>
      <c r="I197" s="3">
        <v>4</v>
      </c>
      <c r="P197">
        <v>2</v>
      </c>
      <c r="Q197" t="str">
        <f t="shared" si="4"/>
        <v>14</v>
      </c>
      <c r="R197">
        <v>1</v>
      </c>
      <c r="X197" t="s">
        <v>287</v>
      </c>
      <c r="Y197" t="s">
        <v>264</v>
      </c>
      <c r="AB197" t="s">
        <v>287</v>
      </c>
      <c r="AC197" t="str">
        <f>CONCATENATE($R197,$R198,$R199,$R200)</f>
        <v>1234</v>
      </c>
      <c r="BG197">
        <v>1</v>
      </c>
      <c r="BH197">
        <v>1027</v>
      </c>
      <c r="BI197">
        <f>($BH$226-$BH$223)/200</f>
        <v>7.4999999999999997E-2</v>
      </c>
    </row>
    <row r="198" spans="1:61" x14ac:dyDescent="0.25">
      <c r="A198">
        <v>197</v>
      </c>
      <c r="B198">
        <v>206.90578299999999</v>
      </c>
      <c r="C198" s="2">
        <v>1</v>
      </c>
      <c r="H198">
        <v>192.61625900000001</v>
      </c>
      <c r="I198" s="3">
        <v>4</v>
      </c>
      <c r="P198">
        <v>2</v>
      </c>
      <c r="Q198" t="str">
        <f t="shared" si="4"/>
        <v>14</v>
      </c>
      <c r="R198">
        <v>2</v>
      </c>
      <c r="X198" t="s">
        <v>287</v>
      </c>
      <c r="Y198" t="s">
        <v>261</v>
      </c>
      <c r="BG198">
        <v>2</v>
      </c>
      <c r="BH198">
        <v>1035</v>
      </c>
      <c r="BI198">
        <f>($BH$227-$BH$224)/200</f>
        <v>0.08</v>
      </c>
    </row>
    <row r="199" spans="1:61" x14ac:dyDescent="0.25">
      <c r="A199">
        <v>198</v>
      </c>
      <c r="B199">
        <v>206.89525800000001</v>
      </c>
      <c r="C199" s="2">
        <v>1</v>
      </c>
      <c r="H199">
        <v>192.61625900000001</v>
      </c>
      <c r="I199" s="3">
        <v>4</v>
      </c>
      <c r="P199">
        <v>2</v>
      </c>
      <c r="Q199" t="str">
        <f t="shared" si="4"/>
        <v>14</v>
      </c>
      <c r="R199">
        <v>3</v>
      </c>
      <c r="X199" t="s">
        <v>287</v>
      </c>
      <c r="Y199" t="s">
        <v>262</v>
      </c>
      <c r="BG199">
        <v>3</v>
      </c>
      <c r="BH199">
        <v>1043</v>
      </c>
      <c r="BI199">
        <f>($BH$228-$BH$225)/200</f>
        <v>7.0000000000000007E-2</v>
      </c>
    </row>
    <row r="200" spans="1:61" x14ac:dyDescent="0.25">
      <c r="A200">
        <v>199</v>
      </c>
      <c r="B200">
        <v>206.90515400000001</v>
      </c>
      <c r="C200" s="2">
        <v>1</v>
      </c>
      <c r="H200">
        <v>192.61625900000001</v>
      </c>
      <c r="I200" s="3">
        <v>4</v>
      </c>
      <c r="P200">
        <v>2</v>
      </c>
      <c r="Q200" t="str">
        <f t="shared" si="4"/>
        <v>14</v>
      </c>
      <c r="R200">
        <v>4</v>
      </c>
      <c r="X200" t="s">
        <v>287</v>
      </c>
      <c r="Y200" t="s">
        <v>263</v>
      </c>
      <c r="BG200">
        <v>4</v>
      </c>
      <c r="BH200">
        <v>1046</v>
      </c>
      <c r="BI200">
        <f>($BH$229-$BH$226)/200</f>
        <v>0.09</v>
      </c>
    </row>
    <row r="201" spans="1:61" x14ac:dyDescent="0.25">
      <c r="A201">
        <v>200</v>
      </c>
      <c r="B201">
        <v>206.926997</v>
      </c>
      <c r="C201" s="2">
        <v>1</v>
      </c>
      <c r="P201">
        <v>1</v>
      </c>
      <c r="Q201" t="str">
        <f t="shared" si="4"/>
        <v>1</v>
      </c>
      <c r="R201">
        <v>1</v>
      </c>
      <c r="X201" t="s">
        <v>287</v>
      </c>
      <c r="Y201" t="s">
        <v>264</v>
      </c>
      <c r="AB201" t="s">
        <v>287</v>
      </c>
      <c r="AC201" t="str">
        <f>CONCATENATE($R201,$R202,$R203,$R204)</f>
        <v>1234</v>
      </c>
      <c r="BG201">
        <v>1</v>
      </c>
      <c r="BH201">
        <v>1049</v>
      </c>
      <c r="BI201">
        <f>($BH$230-$BH$227)/200</f>
        <v>0.06</v>
      </c>
    </row>
    <row r="202" spans="1:61" x14ac:dyDescent="0.25">
      <c r="A202">
        <v>201</v>
      </c>
      <c r="B202">
        <v>206.95631299999999</v>
      </c>
      <c r="C202" s="2">
        <v>1</v>
      </c>
      <c r="P202">
        <v>1</v>
      </c>
      <c r="Q202" t="str">
        <f t="shared" si="4"/>
        <v>1</v>
      </c>
      <c r="R202">
        <v>2</v>
      </c>
      <c r="X202" t="s">
        <v>287</v>
      </c>
      <c r="Y202" t="s">
        <v>261</v>
      </c>
      <c r="BG202">
        <v>2</v>
      </c>
      <c r="BH202">
        <v>1059</v>
      </c>
      <c r="BI202">
        <f>($BH$231-$BH$228)/200</f>
        <v>7.0000000000000007E-2</v>
      </c>
    </row>
    <row r="203" spans="1:61" x14ac:dyDescent="0.25">
      <c r="A203">
        <v>202</v>
      </c>
      <c r="B203">
        <v>206.953993</v>
      </c>
      <c r="C203" s="2">
        <v>1</v>
      </c>
      <c r="D203">
        <v>214.89744999999999</v>
      </c>
      <c r="E203" s="4">
        <v>2</v>
      </c>
      <c r="P203">
        <v>2</v>
      </c>
      <c r="Q203" t="str">
        <f t="shared" si="4"/>
        <v>12</v>
      </c>
      <c r="R203">
        <v>3</v>
      </c>
      <c r="X203" t="s">
        <v>287</v>
      </c>
      <c r="Y203" t="s">
        <v>262</v>
      </c>
      <c r="BG203">
        <v>3</v>
      </c>
      <c r="BH203">
        <v>1066</v>
      </c>
      <c r="BI203">
        <f>($BH$232-$BH$229)/200</f>
        <v>6.5000000000000002E-2</v>
      </c>
    </row>
    <row r="204" spans="1:61" x14ac:dyDescent="0.25">
      <c r="A204">
        <v>203</v>
      </c>
      <c r="B204">
        <v>206.89346499999999</v>
      </c>
      <c r="C204" s="2">
        <v>1</v>
      </c>
      <c r="D204">
        <v>214.88687200000001</v>
      </c>
      <c r="E204" s="4">
        <v>2</v>
      </c>
      <c r="P204">
        <v>2</v>
      </c>
      <c r="Q204" t="str">
        <f t="shared" si="4"/>
        <v>12</v>
      </c>
      <c r="R204">
        <v>4</v>
      </c>
      <c r="X204" t="s">
        <v>287</v>
      </c>
      <c r="Y204" t="s">
        <v>263</v>
      </c>
      <c r="BG204">
        <v>4</v>
      </c>
      <c r="BH204">
        <v>1073</v>
      </c>
      <c r="BI204">
        <f>($BH$233-$BH$230)/200</f>
        <v>0.1</v>
      </c>
    </row>
    <row r="205" spans="1:61" x14ac:dyDescent="0.25">
      <c r="A205">
        <v>204</v>
      </c>
      <c r="B205">
        <v>206.87062700000001</v>
      </c>
      <c r="C205" s="2">
        <v>1</v>
      </c>
      <c r="D205">
        <v>214.874662</v>
      </c>
      <c r="E205" s="4">
        <v>2</v>
      </c>
      <c r="P205">
        <v>2</v>
      </c>
      <c r="Q205" t="str">
        <f t="shared" si="4"/>
        <v>12</v>
      </c>
      <c r="R205">
        <v>1</v>
      </c>
      <c r="X205" t="s">
        <v>287</v>
      </c>
      <c r="Y205" t="s">
        <v>264</v>
      </c>
      <c r="BG205">
        <v>1</v>
      </c>
      <c r="BH205">
        <v>1077</v>
      </c>
      <c r="BI205">
        <f>($BH$234-$BH$231)/200</f>
        <v>7.0000000000000007E-2</v>
      </c>
    </row>
    <row r="206" spans="1:61" x14ac:dyDescent="0.25">
      <c r="A206">
        <v>205</v>
      </c>
      <c r="D206">
        <v>214.885345</v>
      </c>
      <c r="E206" s="4">
        <v>2</v>
      </c>
      <c r="P206">
        <v>1</v>
      </c>
      <c r="Q206" t="str">
        <f t="shared" si="4"/>
        <v>2</v>
      </c>
      <c r="R206" t="s">
        <v>22</v>
      </c>
      <c r="X206" t="s">
        <v>287</v>
      </c>
      <c r="Y206" t="s">
        <v>261</v>
      </c>
      <c r="BG206" t="s">
        <v>22</v>
      </c>
      <c r="BH206">
        <v>1081</v>
      </c>
      <c r="BI206">
        <f>($BH$235-$BH$232)/200</f>
        <v>7.4999999999999997E-2</v>
      </c>
    </row>
    <row r="207" spans="1:61" x14ac:dyDescent="0.25">
      <c r="A207">
        <v>206</v>
      </c>
      <c r="D207">
        <v>214.929922</v>
      </c>
      <c r="E207" s="4">
        <v>2</v>
      </c>
      <c r="P207">
        <v>1</v>
      </c>
      <c r="Q207" t="str">
        <f t="shared" si="4"/>
        <v>2</v>
      </c>
      <c r="R207" t="s">
        <v>22</v>
      </c>
      <c r="X207" t="s">
        <v>287</v>
      </c>
      <c r="Y207" t="s">
        <v>262</v>
      </c>
      <c r="BG207" t="s">
        <v>22</v>
      </c>
      <c r="BH207">
        <v>1083</v>
      </c>
      <c r="BI207">
        <f>($BH$236-$BH$233)/200</f>
        <v>0.06</v>
      </c>
    </row>
    <row r="208" spans="1:61" x14ac:dyDescent="0.25">
      <c r="A208">
        <v>207</v>
      </c>
      <c r="D208">
        <v>214.90902800000001</v>
      </c>
      <c r="E208" s="4">
        <v>2</v>
      </c>
      <c r="P208">
        <v>1</v>
      </c>
      <c r="Q208" t="str">
        <f t="shared" si="4"/>
        <v>2</v>
      </c>
      <c r="R208">
        <v>2</v>
      </c>
      <c r="X208" t="s">
        <v>287</v>
      </c>
      <c r="Y208" t="s">
        <v>263</v>
      </c>
      <c r="AB208" t="s">
        <v>287</v>
      </c>
      <c r="AC208" t="str">
        <f>CONCATENATE($R208,$R209,$R210,$R211)</f>
        <v>2341</v>
      </c>
      <c r="BG208">
        <v>2</v>
      </c>
      <c r="BH208">
        <v>1084</v>
      </c>
      <c r="BI208">
        <f>($BH$237-$BH$234)/200</f>
        <v>9.5000000000000001E-2</v>
      </c>
    </row>
    <row r="209" spans="1:61" x14ac:dyDescent="0.25">
      <c r="A209">
        <v>208</v>
      </c>
      <c r="D209">
        <v>214.87734599999999</v>
      </c>
      <c r="E209" s="4">
        <v>2</v>
      </c>
      <c r="P209">
        <v>1</v>
      </c>
      <c r="Q209" t="str">
        <f t="shared" si="4"/>
        <v>2</v>
      </c>
      <c r="R209">
        <v>3</v>
      </c>
      <c r="X209" t="s">
        <v>287</v>
      </c>
      <c r="Y209" t="s">
        <v>264</v>
      </c>
      <c r="BG209">
        <v>3</v>
      </c>
      <c r="BH209">
        <v>1088</v>
      </c>
      <c r="BI209">
        <f>($BH$238-$BH$235)/200</f>
        <v>7.4999999999999997E-2</v>
      </c>
    </row>
    <row r="210" spans="1:61" x14ac:dyDescent="0.25">
      <c r="A210">
        <v>209</v>
      </c>
      <c r="D210">
        <v>214.91392300000001</v>
      </c>
      <c r="E210" s="4">
        <v>2</v>
      </c>
      <c r="F210">
        <v>209.86094500000002</v>
      </c>
      <c r="G210" s="5">
        <v>3</v>
      </c>
      <c r="P210">
        <v>2</v>
      </c>
      <c r="Q210" t="str">
        <f t="shared" si="4"/>
        <v>23</v>
      </c>
      <c r="R210">
        <v>4</v>
      </c>
      <c r="X210" t="s">
        <v>287</v>
      </c>
      <c r="Y210" t="s">
        <v>261</v>
      </c>
      <c r="BG210">
        <v>4</v>
      </c>
      <c r="BH210">
        <v>1093</v>
      </c>
      <c r="BI210">
        <f>($BH$239-$BH$236)/200</f>
        <v>7.4999999999999997E-2</v>
      </c>
    </row>
    <row r="211" spans="1:61" x14ac:dyDescent="0.25">
      <c r="A211">
        <v>210</v>
      </c>
      <c r="D211">
        <v>214.92934299999999</v>
      </c>
      <c r="E211" s="4">
        <v>2</v>
      </c>
      <c r="F211">
        <v>209.946574</v>
      </c>
      <c r="G211" s="5">
        <v>3</v>
      </c>
      <c r="P211">
        <v>2</v>
      </c>
      <c r="Q211" t="str">
        <f t="shared" si="4"/>
        <v>23</v>
      </c>
      <c r="R211">
        <v>1</v>
      </c>
      <c r="X211" t="s">
        <v>287</v>
      </c>
      <c r="Y211" t="s">
        <v>262</v>
      </c>
      <c r="BG211">
        <v>1</v>
      </c>
      <c r="BH211">
        <v>1099</v>
      </c>
      <c r="BI211">
        <f>($BH$240-$BH$237)/200</f>
        <v>6.5000000000000002E-2</v>
      </c>
    </row>
    <row r="212" spans="1:61" x14ac:dyDescent="0.25">
      <c r="A212">
        <v>211</v>
      </c>
      <c r="D212">
        <v>214.79540299999999</v>
      </c>
      <c r="E212" s="4">
        <v>2</v>
      </c>
      <c r="F212">
        <v>209.92246900000001</v>
      </c>
      <c r="G212" s="5">
        <v>3</v>
      </c>
      <c r="P212">
        <v>2</v>
      </c>
      <c r="Q212" t="str">
        <f t="shared" si="4"/>
        <v>23</v>
      </c>
      <c r="R212">
        <v>2</v>
      </c>
      <c r="X212" t="s">
        <v>287</v>
      </c>
      <c r="Y212" t="s">
        <v>263</v>
      </c>
      <c r="AB212" t="s">
        <v>287</v>
      </c>
      <c r="AC212" t="str">
        <f>CONCATENATE($R212,$R213,$R214,$R215)</f>
        <v>2341</v>
      </c>
      <c r="BG212">
        <v>2</v>
      </c>
      <c r="BH212">
        <v>1108</v>
      </c>
      <c r="BI212">
        <f>($BH$241-$BH$238)/200</f>
        <v>0.11</v>
      </c>
    </row>
    <row r="213" spans="1:61" x14ac:dyDescent="0.25">
      <c r="A213">
        <v>212</v>
      </c>
      <c r="D213">
        <v>214.94539499999999</v>
      </c>
      <c r="E213" s="4">
        <v>2</v>
      </c>
      <c r="F213">
        <v>209.92583300000001</v>
      </c>
      <c r="G213" s="5">
        <v>3</v>
      </c>
      <c r="P213">
        <v>2</v>
      </c>
      <c r="Q213" t="str">
        <f t="shared" si="4"/>
        <v>23</v>
      </c>
      <c r="R213">
        <v>3</v>
      </c>
      <c r="X213" t="s">
        <v>286</v>
      </c>
      <c r="Y213" t="s">
        <v>277</v>
      </c>
      <c r="BG213">
        <v>3</v>
      </c>
      <c r="BH213">
        <v>1113</v>
      </c>
      <c r="BI213">
        <f>($BH$242-$BH$239)/200</f>
        <v>0.09</v>
      </c>
    </row>
    <row r="214" spans="1:61" x14ac:dyDescent="0.25">
      <c r="A214">
        <v>213</v>
      </c>
      <c r="F214">
        <v>209.92157600000002</v>
      </c>
      <c r="G214" s="5">
        <v>3</v>
      </c>
      <c r="P214">
        <v>1</v>
      </c>
      <c r="Q214" t="str">
        <f t="shared" si="4"/>
        <v>3</v>
      </c>
      <c r="R214">
        <v>4</v>
      </c>
      <c r="X214" t="s">
        <v>285</v>
      </c>
      <c r="Y214" t="s">
        <v>278</v>
      </c>
      <c r="BG214">
        <v>4</v>
      </c>
      <c r="BH214">
        <v>1116</v>
      </c>
      <c r="BI214">
        <f>($BH$243-$BH$240)/200</f>
        <v>0.06</v>
      </c>
    </row>
    <row r="215" spans="1:61" x14ac:dyDescent="0.25">
      <c r="A215">
        <v>214</v>
      </c>
      <c r="F215">
        <v>209.93368000000001</v>
      </c>
      <c r="G215" s="5">
        <v>3</v>
      </c>
      <c r="H215">
        <v>214.71177599999999</v>
      </c>
      <c r="I215" s="3">
        <v>4</v>
      </c>
      <c r="P215">
        <v>2</v>
      </c>
      <c r="Q215" t="str">
        <f t="shared" si="4"/>
        <v>34</v>
      </c>
      <c r="R215">
        <v>1</v>
      </c>
      <c r="X215" t="s">
        <v>288</v>
      </c>
      <c r="Y215" t="s">
        <v>267</v>
      </c>
      <c r="BG215">
        <v>1</v>
      </c>
      <c r="BH215">
        <v>1125</v>
      </c>
      <c r="BI215">
        <f>($BH$249-$BH$246)/200</f>
        <v>0.08</v>
      </c>
    </row>
    <row r="216" spans="1:61" x14ac:dyDescent="0.25">
      <c r="A216">
        <v>215</v>
      </c>
      <c r="F216">
        <v>209.948519</v>
      </c>
      <c r="G216" s="5">
        <v>3</v>
      </c>
      <c r="H216">
        <v>214.69472400000001</v>
      </c>
      <c r="I216" s="3">
        <v>4</v>
      </c>
      <c r="P216">
        <v>2</v>
      </c>
      <c r="Q216" t="str">
        <f t="shared" si="4"/>
        <v>34</v>
      </c>
      <c r="R216">
        <v>2</v>
      </c>
      <c r="X216" t="s">
        <v>288</v>
      </c>
      <c r="Y216" t="s">
        <v>268</v>
      </c>
      <c r="AB216" t="s">
        <v>287</v>
      </c>
      <c r="AC216" t="str">
        <f>CONCATENATE($R216,$R217,$R218,$R219)</f>
        <v>2341</v>
      </c>
      <c r="BG216">
        <v>2</v>
      </c>
      <c r="BH216">
        <v>1131</v>
      </c>
      <c r="BI216">
        <f>($BH$250-$BH$247)/200</f>
        <v>0.09</v>
      </c>
    </row>
    <row r="217" spans="1:61" x14ac:dyDescent="0.25">
      <c r="A217">
        <v>216</v>
      </c>
      <c r="F217">
        <v>209.96120300000001</v>
      </c>
      <c r="G217" s="5">
        <v>3</v>
      </c>
      <c r="H217">
        <v>214.73961700000001</v>
      </c>
      <c r="I217" s="3">
        <v>4</v>
      </c>
      <c r="P217">
        <v>2</v>
      </c>
      <c r="Q217" t="str">
        <f t="shared" si="4"/>
        <v>34</v>
      </c>
      <c r="R217">
        <v>3</v>
      </c>
      <c r="X217" t="s">
        <v>288</v>
      </c>
      <c r="Y217" t="s">
        <v>265</v>
      </c>
      <c r="BG217">
        <v>3</v>
      </c>
      <c r="BH217">
        <v>1136</v>
      </c>
      <c r="BI217">
        <f>($BH$251-$BH$248)/200</f>
        <v>0.09</v>
      </c>
    </row>
    <row r="218" spans="1:61" x14ac:dyDescent="0.25">
      <c r="A218">
        <v>217</v>
      </c>
      <c r="B218">
        <v>225.941417</v>
      </c>
      <c r="C218" s="2">
        <v>1</v>
      </c>
      <c r="F218">
        <v>209.981627</v>
      </c>
      <c r="G218" s="5">
        <v>3</v>
      </c>
      <c r="H218">
        <v>214.745721</v>
      </c>
      <c r="I218" s="3">
        <v>4</v>
      </c>
      <c r="P218">
        <v>3</v>
      </c>
      <c r="Q218" t="str">
        <f t="shared" si="4"/>
        <v>134</v>
      </c>
      <c r="R218">
        <v>4</v>
      </c>
      <c r="X218" t="s">
        <v>288</v>
      </c>
      <c r="Y218" t="s">
        <v>266</v>
      </c>
      <c r="BG218">
        <v>4</v>
      </c>
      <c r="BH218">
        <v>1139</v>
      </c>
      <c r="BI218">
        <f>($BH$252-$BH$249)/200</f>
        <v>7.4999999999999997E-2</v>
      </c>
    </row>
    <row r="219" spans="1:61" x14ac:dyDescent="0.25">
      <c r="A219">
        <v>218</v>
      </c>
      <c r="B219">
        <v>225.94973099999999</v>
      </c>
      <c r="C219" s="2">
        <v>1</v>
      </c>
      <c r="F219">
        <v>209.86094500000002</v>
      </c>
      <c r="G219" s="5">
        <v>3</v>
      </c>
      <c r="H219">
        <v>214.799666</v>
      </c>
      <c r="I219" s="3">
        <v>4</v>
      </c>
      <c r="P219">
        <v>3</v>
      </c>
      <c r="Q219" t="str">
        <f t="shared" si="4"/>
        <v>134</v>
      </c>
      <c r="R219">
        <v>1</v>
      </c>
      <c r="X219" t="s">
        <v>288</v>
      </c>
      <c r="Y219" t="s">
        <v>267</v>
      </c>
      <c r="BG219">
        <v>1</v>
      </c>
      <c r="BH219">
        <v>1144</v>
      </c>
      <c r="BI219">
        <f>($BH$253-$BH$250)/200</f>
        <v>0.08</v>
      </c>
    </row>
    <row r="220" spans="1:61" x14ac:dyDescent="0.25">
      <c r="A220">
        <v>219</v>
      </c>
      <c r="B220">
        <v>225.936206</v>
      </c>
      <c r="C220" s="2">
        <v>1</v>
      </c>
      <c r="F220">
        <v>209.86094500000002</v>
      </c>
      <c r="G220" s="5">
        <v>3</v>
      </c>
      <c r="H220">
        <v>214.80329699999999</v>
      </c>
      <c r="I220" s="3">
        <v>4</v>
      </c>
      <c r="P220">
        <v>3</v>
      </c>
      <c r="Q220" t="str">
        <f t="shared" si="4"/>
        <v>134</v>
      </c>
      <c r="R220">
        <v>2</v>
      </c>
      <c r="X220" t="s">
        <v>288</v>
      </c>
      <c r="Y220" t="s">
        <v>268</v>
      </c>
      <c r="AB220" t="s">
        <v>287</v>
      </c>
      <c r="AC220" t="str">
        <f>CONCATENATE($R220,$R221,$R222,$R223)</f>
        <v>2341</v>
      </c>
      <c r="BG220">
        <v>2</v>
      </c>
      <c r="BH220">
        <v>1150</v>
      </c>
      <c r="BI220">
        <f>($BH$254-$BH$251)/200</f>
        <v>6.5000000000000002E-2</v>
      </c>
    </row>
    <row r="221" spans="1:61" x14ac:dyDescent="0.25">
      <c r="A221">
        <v>220</v>
      </c>
      <c r="B221">
        <v>225.90731299999999</v>
      </c>
      <c r="C221" s="2">
        <v>1</v>
      </c>
      <c r="F221">
        <v>209.86094500000002</v>
      </c>
      <c r="G221" s="5">
        <v>3</v>
      </c>
      <c r="H221">
        <v>214.769983</v>
      </c>
      <c r="I221" s="3">
        <v>4</v>
      </c>
      <c r="P221">
        <v>3</v>
      </c>
      <c r="Q221" t="str">
        <f t="shared" si="4"/>
        <v>134</v>
      </c>
      <c r="R221">
        <v>3</v>
      </c>
      <c r="X221" t="s">
        <v>288</v>
      </c>
      <c r="Y221" t="s">
        <v>265</v>
      </c>
      <c r="BG221">
        <v>3</v>
      </c>
      <c r="BH221">
        <v>1159</v>
      </c>
      <c r="BI221">
        <f>($BH$255-$BH$252)/200</f>
        <v>0.1</v>
      </c>
    </row>
    <row r="222" spans="1:61" x14ac:dyDescent="0.25">
      <c r="A222">
        <v>221</v>
      </c>
      <c r="B222">
        <v>225.90910199999999</v>
      </c>
      <c r="C222" s="2">
        <v>1</v>
      </c>
      <c r="H222">
        <v>214.736143</v>
      </c>
      <c r="I222" s="3">
        <v>4</v>
      </c>
      <c r="P222">
        <v>2</v>
      </c>
      <c r="Q222" t="str">
        <f t="shared" si="4"/>
        <v>14</v>
      </c>
      <c r="R222">
        <v>4</v>
      </c>
      <c r="X222" t="s">
        <v>288</v>
      </c>
      <c r="Y222" t="s">
        <v>266</v>
      </c>
      <c r="BG222">
        <v>4</v>
      </c>
      <c r="BH222">
        <v>1160</v>
      </c>
      <c r="BI222">
        <f>($BH$256-$BH$253)/200</f>
        <v>6.5000000000000002E-2</v>
      </c>
    </row>
    <row r="223" spans="1:61" x14ac:dyDescent="0.25">
      <c r="A223">
        <v>222</v>
      </c>
      <c r="B223">
        <v>225.91726</v>
      </c>
      <c r="C223" s="2">
        <v>1</v>
      </c>
      <c r="H223">
        <v>214.72403800000001</v>
      </c>
      <c r="I223" s="3">
        <v>4</v>
      </c>
      <c r="P223">
        <v>2</v>
      </c>
      <c r="Q223" t="str">
        <f t="shared" si="4"/>
        <v>14</v>
      </c>
      <c r="R223">
        <v>1</v>
      </c>
      <c r="X223" t="s">
        <v>288</v>
      </c>
      <c r="Y223" t="s">
        <v>267</v>
      </c>
      <c r="BG223">
        <v>1</v>
      </c>
      <c r="BH223">
        <v>1167</v>
      </c>
      <c r="BI223">
        <f>($BH$257-$BH$254)/200</f>
        <v>0.08</v>
      </c>
    </row>
    <row r="224" spans="1:61" x14ac:dyDescent="0.25">
      <c r="A224">
        <v>223</v>
      </c>
      <c r="B224">
        <v>225.90015700000001</v>
      </c>
      <c r="C224" s="2">
        <v>1</v>
      </c>
      <c r="H224">
        <v>214.71582799999999</v>
      </c>
      <c r="I224" s="3">
        <v>4</v>
      </c>
      <c r="P224">
        <v>2</v>
      </c>
      <c r="Q224" t="str">
        <f t="shared" si="4"/>
        <v>14</v>
      </c>
      <c r="R224">
        <v>2</v>
      </c>
      <c r="X224" t="s">
        <v>288</v>
      </c>
      <c r="Y224" t="s">
        <v>268</v>
      </c>
      <c r="AB224" t="s">
        <v>287</v>
      </c>
      <c r="AC224" t="str">
        <f>CONCATENATE($R224,$R225,$R226,$R227)</f>
        <v>2341</v>
      </c>
      <c r="BG224">
        <v>2</v>
      </c>
      <c r="BH224">
        <v>1173</v>
      </c>
      <c r="BI224">
        <f>($BH$258-$BH$255)/200</f>
        <v>6.5000000000000002E-2</v>
      </c>
    </row>
    <row r="225" spans="1:61" x14ac:dyDescent="0.25">
      <c r="A225">
        <v>224</v>
      </c>
      <c r="B225">
        <v>225.903051</v>
      </c>
      <c r="C225" s="2">
        <v>1</v>
      </c>
      <c r="H225">
        <v>214.69446099999999</v>
      </c>
      <c r="I225" s="3">
        <v>4</v>
      </c>
      <c r="P225">
        <v>2</v>
      </c>
      <c r="Q225" t="str">
        <f t="shared" si="4"/>
        <v>14</v>
      </c>
      <c r="R225">
        <v>3</v>
      </c>
      <c r="X225" t="s">
        <v>286</v>
      </c>
      <c r="Y225" t="s">
        <v>269</v>
      </c>
      <c r="BG225">
        <v>3</v>
      </c>
      <c r="BH225">
        <v>1180</v>
      </c>
      <c r="BI225">
        <f>($BH$259-$BH$256)/200</f>
        <v>0.105</v>
      </c>
    </row>
    <row r="226" spans="1:61" x14ac:dyDescent="0.25">
      <c r="A226">
        <v>225</v>
      </c>
      <c r="B226">
        <v>225.91263000000001</v>
      </c>
      <c r="C226" s="2">
        <v>1</v>
      </c>
      <c r="H226">
        <v>214.68309299999999</v>
      </c>
      <c r="I226" s="3">
        <v>4</v>
      </c>
      <c r="P226">
        <v>2</v>
      </c>
      <c r="Q226" t="str">
        <f t="shared" si="4"/>
        <v>14</v>
      </c>
      <c r="R226">
        <v>4</v>
      </c>
      <c r="X226" t="s">
        <v>289</v>
      </c>
      <c r="Y226" t="s">
        <v>270</v>
      </c>
      <c r="BG226">
        <v>4</v>
      </c>
      <c r="BH226">
        <v>1182</v>
      </c>
      <c r="BI226">
        <f>($BH$260-$BH$257)/200</f>
        <v>7.0000000000000007E-2</v>
      </c>
    </row>
    <row r="227" spans="1:61" x14ac:dyDescent="0.25">
      <c r="A227">
        <v>226</v>
      </c>
      <c r="B227">
        <v>225.937048</v>
      </c>
      <c r="C227" s="2">
        <v>1</v>
      </c>
      <c r="P227">
        <v>1</v>
      </c>
      <c r="Q227" t="str">
        <f t="shared" si="4"/>
        <v>1</v>
      </c>
      <c r="R227">
        <v>1</v>
      </c>
      <c r="X227" t="s">
        <v>286</v>
      </c>
      <c r="Y227" t="s">
        <v>276</v>
      </c>
      <c r="BG227">
        <v>1</v>
      </c>
      <c r="BH227">
        <v>1189</v>
      </c>
      <c r="BI227">
        <f>($BH$261-$BH$258)/200</f>
        <v>0.11</v>
      </c>
    </row>
    <row r="228" spans="1:61" x14ac:dyDescent="0.25">
      <c r="A228">
        <v>227</v>
      </c>
      <c r="B228">
        <v>225.92046999999999</v>
      </c>
      <c r="C228" s="2">
        <v>1</v>
      </c>
      <c r="D228">
        <v>233.70609100000001</v>
      </c>
      <c r="E228" s="4">
        <v>2</v>
      </c>
      <c r="P228">
        <v>2</v>
      </c>
      <c r="Q228" t="str">
        <f t="shared" si="4"/>
        <v>12</v>
      </c>
      <c r="R228">
        <v>2</v>
      </c>
      <c r="X228" t="s">
        <v>287</v>
      </c>
      <c r="Y228" t="s">
        <v>262</v>
      </c>
      <c r="AB228" t="s">
        <v>287</v>
      </c>
      <c r="AC228" t="str">
        <f>CONCATENATE($R228,$R229,$R230,$R231)</f>
        <v>2341</v>
      </c>
      <c r="BG228">
        <v>2</v>
      </c>
      <c r="BH228">
        <v>1194</v>
      </c>
      <c r="BI228">
        <f>($BH$262-$BH$259)/200</f>
        <v>0.08</v>
      </c>
    </row>
    <row r="229" spans="1:61" x14ac:dyDescent="0.25">
      <c r="A229">
        <v>228</v>
      </c>
      <c r="B229">
        <v>225.941417</v>
      </c>
      <c r="C229" s="2">
        <v>1</v>
      </c>
      <c r="D229">
        <v>233.684145</v>
      </c>
      <c r="E229" s="4">
        <v>2</v>
      </c>
      <c r="P229">
        <v>2</v>
      </c>
      <c r="Q229" t="str">
        <f t="shared" si="4"/>
        <v>12</v>
      </c>
      <c r="R229">
        <v>3</v>
      </c>
      <c r="X229" t="s">
        <v>287</v>
      </c>
      <c r="Y229" t="s">
        <v>263</v>
      </c>
      <c r="BG229">
        <v>3</v>
      </c>
      <c r="BH229">
        <v>1200</v>
      </c>
      <c r="BI229">
        <f>($BH$263-$BH$260)/200</f>
        <v>0.115</v>
      </c>
    </row>
    <row r="230" spans="1:61" x14ac:dyDescent="0.25">
      <c r="A230">
        <v>229</v>
      </c>
      <c r="D230">
        <v>233.701302</v>
      </c>
      <c r="E230" s="4">
        <v>2</v>
      </c>
      <c r="P230">
        <v>1</v>
      </c>
      <c r="Q230" t="str">
        <f t="shared" si="4"/>
        <v>2</v>
      </c>
      <c r="R230">
        <v>4</v>
      </c>
      <c r="X230" t="s">
        <v>287</v>
      </c>
      <c r="Y230" t="s">
        <v>264</v>
      </c>
      <c r="BG230">
        <v>4</v>
      </c>
      <c r="BH230">
        <v>1201</v>
      </c>
      <c r="BI230">
        <f>($BH$264-$BH$261)/200</f>
        <v>0.05</v>
      </c>
    </row>
    <row r="231" spans="1:61" x14ac:dyDescent="0.25">
      <c r="A231">
        <v>230</v>
      </c>
      <c r="D231">
        <v>233.700827</v>
      </c>
      <c r="E231" s="4">
        <v>2</v>
      </c>
      <c r="P231">
        <v>1</v>
      </c>
      <c r="Q231" t="str">
        <f t="shared" si="4"/>
        <v>2</v>
      </c>
      <c r="R231">
        <v>1</v>
      </c>
      <c r="X231" t="s">
        <v>287</v>
      </c>
      <c r="Y231" t="s">
        <v>261</v>
      </c>
      <c r="BG231">
        <v>1</v>
      </c>
      <c r="BH231">
        <v>1208</v>
      </c>
      <c r="BI231">
        <f>($BH$265-$BH$262)/200</f>
        <v>8.5000000000000006E-2</v>
      </c>
    </row>
    <row r="232" spans="1:61" x14ac:dyDescent="0.25">
      <c r="A232">
        <v>231</v>
      </c>
      <c r="D232">
        <v>233.69682900000001</v>
      </c>
      <c r="E232" s="4">
        <v>2</v>
      </c>
      <c r="P232">
        <v>1</v>
      </c>
      <c r="Q232" t="str">
        <f t="shared" si="4"/>
        <v>2</v>
      </c>
      <c r="R232">
        <v>2</v>
      </c>
      <c r="X232" t="s">
        <v>287</v>
      </c>
      <c r="Y232" t="s">
        <v>262</v>
      </c>
      <c r="AB232" t="s">
        <v>287</v>
      </c>
      <c r="AC232" t="str">
        <f>CONCATENATE($R232,$R233,$R234,$R235)</f>
        <v>2341</v>
      </c>
      <c r="BG232">
        <v>2</v>
      </c>
      <c r="BH232">
        <v>1213</v>
      </c>
      <c r="BI232">
        <f>($BH$266-$BH$263)/200</f>
        <v>6.5000000000000002E-2</v>
      </c>
    </row>
    <row r="233" spans="1:61" x14ac:dyDescent="0.25">
      <c r="A233">
        <v>232</v>
      </c>
      <c r="D233">
        <v>233.694829</v>
      </c>
      <c r="E233" s="4">
        <v>2</v>
      </c>
      <c r="P233">
        <v>1</v>
      </c>
      <c r="Q233" t="str">
        <f t="shared" si="4"/>
        <v>2</v>
      </c>
      <c r="R233">
        <v>3</v>
      </c>
      <c r="X233" t="s">
        <v>286</v>
      </c>
      <c r="Y233" t="s">
        <v>279</v>
      </c>
      <c r="BG233">
        <v>3</v>
      </c>
      <c r="BH233">
        <v>1221</v>
      </c>
      <c r="BI233">
        <f>($BH$267-$BH$264)/200</f>
        <v>0.1</v>
      </c>
    </row>
    <row r="234" spans="1:61" x14ac:dyDescent="0.25">
      <c r="A234">
        <v>233</v>
      </c>
      <c r="D234">
        <v>233.723197</v>
      </c>
      <c r="E234" s="4">
        <v>2</v>
      </c>
      <c r="P234">
        <v>1</v>
      </c>
      <c r="Q234" t="str">
        <f t="shared" si="4"/>
        <v>2</v>
      </c>
      <c r="R234">
        <v>4</v>
      </c>
      <c r="X234" t="s">
        <v>290</v>
      </c>
      <c r="Y234" t="s">
        <v>280</v>
      </c>
      <c r="BG234">
        <v>4</v>
      </c>
      <c r="BH234">
        <v>1222</v>
      </c>
      <c r="BI234">
        <f>($BH$268-$BH$265)/200</f>
        <v>5.5E-2</v>
      </c>
    </row>
    <row r="235" spans="1:61" x14ac:dyDescent="0.25">
      <c r="A235">
        <v>234</v>
      </c>
      <c r="D235">
        <v>233.76424700000001</v>
      </c>
      <c r="E235" s="4">
        <v>2</v>
      </c>
      <c r="F235">
        <v>228.38475499999998</v>
      </c>
      <c r="G235" s="5">
        <v>3</v>
      </c>
      <c r="P235">
        <v>2</v>
      </c>
      <c r="Q235" t="str">
        <f t="shared" si="4"/>
        <v>23</v>
      </c>
      <c r="R235">
        <v>1</v>
      </c>
      <c r="X235" t="s">
        <v>290</v>
      </c>
      <c r="Y235" t="s">
        <v>281</v>
      </c>
      <c r="BG235">
        <v>1</v>
      </c>
      <c r="BH235">
        <v>1228</v>
      </c>
      <c r="BI235">
        <f>($BH$269-$BH$266)/200</f>
        <v>7.4999999999999997E-2</v>
      </c>
    </row>
    <row r="236" spans="1:61" x14ac:dyDescent="0.25">
      <c r="A236">
        <v>235</v>
      </c>
      <c r="D236">
        <v>233.758982</v>
      </c>
      <c r="E236" s="4">
        <v>2</v>
      </c>
      <c r="F236">
        <v>228.36349300000001</v>
      </c>
      <c r="G236" s="5">
        <v>3</v>
      </c>
      <c r="P236">
        <v>2</v>
      </c>
      <c r="Q236" t="str">
        <f t="shared" si="4"/>
        <v>23</v>
      </c>
      <c r="R236">
        <v>2</v>
      </c>
      <c r="X236" t="s">
        <v>290</v>
      </c>
      <c r="Y236" t="s">
        <v>282</v>
      </c>
      <c r="AB236" t="s">
        <v>287</v>
      </c>
      <c r="AC236" t="str">
        <f>CONCATENATE($R236,$R237,$R238,$R239)</f>
        <v>2341</v>
      </c>
      <c r="BG236">
        <v>2</v>
      </c>
      <c r="BH236">
        <v>1233</v>
      </c>
      <c r="BI236">
        <f>($BH$270-$BH$267)/200</f>
        <v>6.5000000000000002E-2</v>
      </c>
    </row>
    <row r="237" spans="1:61" x14ac:dyDescent="0.25">
      <c r="A237">
        <v>236</v>
      </c>
      <c r="D237">
        <v>233.669568</v>
      </c>
      <c r="E237" s="4">
        <v>2</v>
      </c>
      <c r="F237">
        <v>228.38070300000001</v>
      </c>
      <c r="G237" s="5">
        <v>3</v>
      </c>
      <c r="P237">
        <v>2</v>
      </c>
      <c r="Q237" t="str">
        <f t="shared" si="4"/>
        <v>23</v>
      </c>
      <c r="R237">
        <v>3</v>
      </c>
      <c r="X237" t="s">
        <v>286</v>
      </c>
      <c r="Y237" t="s">
        <v>283</v>
      </c>
      <c r="BG237">
        <v>3</v>
      </c>
      <c r="BH237">
        <v>1241</v>
      </c>
      <c r="BI237">
        <f>($BH$271-$BH$268)/200</f>
        <v>9.5000000000000001E-2</v>
      </c>
    </row>
    <row r="238" spans="1:61" x14ac:dyDescent="0.25">
      <c r="A238">
        <v>237</v>
      </c>
      <c r="D238">
        <v>233.72735299999999</v>
      </c>
      <c r="E238" s="4">
        <v>2</v>
      </c>
      <c r="F238">
        <v>228.35401899999999</v>
      </c>
      <c r="G238" s="5">
        <v>3</v>
      </c>
      <c r="P238">
        <v>2</v>
      </c>
      <c r="Q238" t="str">
        <f t="shared" si="4"/>
        <v>23</v>
      </c>
      <c r="R238">
        <v>4</v>
      </c>
      <c r="X238" t="s">
        <v>287</v>
      </c>
      <c r="Y238" t="s">
        <v>264</v>
      </c>
      <c r="BG238">
        <v>4</v>
      </c>
      <c r="BH238">
        <v>1243</v>
      </c>
      <c r="BI238">
        <f>($BH$272-$BH$269)/200</f>
        <v>6.5000000000000002E-2</v>
      </c>
    </row>
    <row r="239" spans="1:61" x14ac:dyDescent="0.25">
      <c r="A239">
        <v>238</v>
      </c>
      <c r="D239">
        <v>233.69456500000001</v>
      </c>
      <c r="E239" s="4">
        <v>2</v>
      </c>
      <c r="F239">
        <v>228.40464800000001</v>
      </c>
      <c r="G239" s="5">
        <v>3</v>
      </c>
      <c r="P239">
        <v>2</v>
      </c>
      <c r="Q239" t="str">
        <f t="shared" si="4"/>
        <v>23</v>
      </c>
      <c r="R239">
        <v>1</v>
      </c>
      <c r="X239" t="s">
        <v>287</v>
      </c>
      <c r="Y239" t="s">
        <v>261</v>
      </c>
      <c r="BG239">
        <v>1</v>
      </c>
      <c r="BH239">
        <v>1248</v>
      </c>
      <c r="BI239">
        <f>($BH$273-$BH$270)/200</f>
        <v>7.4999999999999997E-2</v>
      </c>
    </row>
    <row r="240" spans="1:61" x14ac:dyDescent="0.25">
      <c r="A240">
        <v>239</v>
      </c>
      <c r="F240">
        <v>228.42085900000001</v>
      </c>
      <c r="G240" s="5">
        <v>3</v>
      </c>
      <c r="H240">
        <v>232.96176399999999</v>
      </c>
      <c r="I240" s="3">
        <v>4</v>
      </c>
      <c r="P240">
        <v>2</v>
      </c>
      <c r="Q240" t="str">
        <f t="shared" si="4"/>
        <v>34</v>
      </c>
      <c r="R240">
        <v>2</v>
      </c>
      <c r="X240" t="s">
        <v>287</v>
      </c>
      <c r="Y240" t="s">
        <v>262</v>
      </c>
      <c r="AB240" t="s">
        <v>285</v>
      </c>
      <c r="AC240" t="str">
        <f>CONCATENATE($R240,$R241,$R242,$R243)</f>
        <v>2314</v>
      </c>
      <c r="BG240">
        <v>2</v>
      </c>
      <c r="BH240">
        <v>1254</v>
      </c>
      <c r="BI240">
        <f>($BH$274-$BH$271)/200</f>
        <v>6.5000000000000002E-2</v>
      </c>
    </row>
    <row r="241" spans="1:61" x14ac:dyDescent="0.25">
      <c r="A241">
        <v>240</v>
      </c>
      <c r="F241">
        <v>228.40254300000001</v>
      </c>
      <c r="G241" s="5">
        <v>3</v>
      </c>
      <c r="H241">
        <v>232.90050400000001</v>
      </c>
      <c r="I241" s="3">
        <v>4</v>
      </c>
      <c r="P241">
        <v>2</v>
      </c>
      <c r="Q241" t="str">
        <f t="shared" si="4"/>
        <v>34</v>
      </c>
      <c r="R241">
        <v>3</v>
      </c>
      <c r="X241" t="s">
        <v>287</v>
      </c>
      <c r="Y241" t="s">
        <v>263</v>
      </c>
      <c r="BG241">
        <v>3</v>
      </c>
      <c r="BH241">
        <v>1265</v>
      </c>
      <c r="BI241">
        <f>($BH$275-$BH$272)/200</f>
        <v>9.5000000000000001E-2</v>
      </c>
    </row>
    <row r="242" spans="1:61" x14ac:dyDescent="0.25">
      <c r="A242">
        <v>241</v>
      </c>
      <c r="B242">
        <v>245.520228</v>
      </c>
      <c r="C242" s="2">
        <v>1</v>
      </c>
      <c r="F242">
        <v>228.40764899999999</v>
      </c>
      <c r="G242" s="5">
        <v>3</v>
      </c>
      <c r="H242">
        <v>232.946606</v>
      </c>
      <c r="I242" s="3">
        <v>4</v>
      </c>
      <c r="P242">
        <v>3</v>
      </c>
      <c r="Q242" t="str">
        <f t="shared" si="4"/>
        <v>134</v>
      </c>
      <c r="R242">
        <v>1</v>
      </c>
      <c r="X242" t="s">
        <v>287</v>
      </c>
      <c r="Y242" t="s">
        <v>264</v>
      </c>
      <c r="BG242">
        <v>1</v>
      </c>
      <c r="BH242">
        <v>1266</v>
      </c>
      <c r="BI242">
        <f>($BH$276-$BH$273)/200</f>
        <v>7.0000000000000007E-2</v>
      </c>
    </row>
    <row r="243" spans="1:61" x14ac:dyDescent="0.25">
      <c r="A243">
        <v>242</v>
      </c>
      <c r="B243">
        <v>245.50401499999998</v>
      </c>
      <c r="C243" s="2">
        <v>1</v>
      </c>
      <c r="F243">
        <v>228.350337</v>
      </c>
      <c r="G243" s="5">
        <v>3</v>
      </c>
      <c r="H243">
        <v>232.96255400000001</v>
      </c>
      <c r="I243" s="3">
        <v>4</v>
      </c>
      <c r="P243">
        <v>3</v>
      </c>
      <c r="Q243" t="str">
        <f t="shared" si="4"/>
        <v>134</v>
      </c>
      <c r="R243">
        <v>4</v>
      </c>
      <c r="X243" t="s">
        <v>287</v>
      </c>
      <c r="Y243" t="s">
        <v>261</v>
      </c>
      <c r="BG243">
        <v>4</v>
      </c>
      <c r="BH243">
        <v>1266</v>
      </c>
      <c r="BI243">
        <f>($BH$277-$BH$274)/200</f>
        <v>7.0000000000000007E-2</v>
      </c>
    </row>
    <row r="244" spans="1:61" x14ac:dyDescent="0.25">
      <c r="A244">
        <v>243</v>
      </c>
      <c r="B244">
        <v>245.515017</v>
      </c>
      <c r="C244" s="2">
        <v>1</v>
      </c>
      <c r="F244">
        <v>228.38475499999998</v>
      </c>
      <c r="G244" s="5">
        <v>3</v>
      </c>
      <c r="H244">
        <v>232.98981499999999</v>
      </c>
      <c r="I244" s="3">
        <v>4</v>
      </c>
      <c r="P244">
        <v>3</v>
      </c>
      <c r="Q244" t="str">
        <f t="shared" si="4"/>
        <v>134</v>
      </c>
      <c r="R244" t="s">
        <v>22</v>
      </c>
      <c r="X244" t="s">
        <v>287</v>
      </c>
      <c r="Y244" t="s">
        <v>262</v>
      </c>
      <c r="BG244" t="s">
        <v>22</v>
      </c>
      <c r="BH244">
        <v>1275</v>
      </c>
      <c r="BI244">
        <f>($BH$278-$BH$275)/200</f>
        <v>7.4999999999999997E-2</v>
      </c>
    </row>
    <row r="245" spans="1:61" x14ac:dyDescent="0.25">
      <c r="A245">
        <v>244</v>
      </c>
      <c r="B245">
        <v>245.51549</v>
      </c>
      <c r="C245" s="2">
        <v>1</v>
      </c>
      <c r="F245">
        <v>228.38475499999998</v>
      </c>
      <c r="G245" s="5">
        <v>3</v>
      </c>
      <c r="H245">
        <v>232.98413099999999</v>
      </c>
      <c r="I245" s="3">
        <v>4</v>
      </c>
      <c r="P245">
        <v>3</v>
      </c>
      <c r="Q245" t="str">
        <f t="shared" si="4"/>
        <v>134</v>
      </c>
      <c r="R245" t="s">
        <v>22</v>
      </c>
      <c r="X245" t="s">
        <v>287</v>
      </c>
      <c r="Y245" t="s">
        <v>263</v>
      </c>
      <c r="BG245" t="s">
        <v>22</v>
      </c>
      <c r="BH245">
        <v>1277</v>
      </c>
      <c r="BI245">
        <f>($BH$279-$BH$276)/200</f>
        <v>0.1</v>
      </c>
    </row>
    <row r="246" spans="1:61" x14ac:dyDescent="0.25">
      <c r="A246">
        <v>245</v>
      </c>
      <c r="B246">
        <v>245.464755</v>
      </c>
      <c r="C246" s="2">
        <v>1</v>
      </c>
      <c r="H246">
        <v>232.993708</v>
      </c>
      <c r="I246" s="3">
        <v>4</v>
      </c>
      <c r="P246">
        <v>2</v>
      </c>
      <c r="Q246" t="str">
        <f t="shared" si="4"/>
        <v>14</v>
      </c>
      <c r="R246">
        <v>1</v>
      </c>
      <c r="X246" t="s">
        <v>287</v>
      </c>
      <c r="Y246" t="s">
        <v>264</v>
      </c>
      <c r="AB246" t="s">
        <v>288</v>
      </c>
      <c r="AC246" t="str">
        <f>CONCATENATE($R246,$R247,$R248,$R249)</f>
        <v>1432</v>
      </c>
      <c r="BG246">
        <v>1</v>
      </c>
      <c r="BH246">
        <v>1278</v>
      </c>
      <c r="BI246">
        <f>($BH$280-$BH$277)/200</f>
        <v>0.09</v>
      </c>
    </row>
    <row r="247" spans="1:61" x14ac:dyDescent="0.25">
      <c r="A247">
        <v>246</v>
      </c>
      <c r="B247">
        <v>245.47812500000001</v>
      </c>
      <c r="C247" s="2">
        <v>1</v>
      </c>
      <c r="H247">
        <v>233.01533899999998</v>
      </c>
      <c r="I247" s="3">
        <v>4</v>
      </c>
      <c r="P247">
        <v>2</v>
      </c>
      <c r="Q247" t="str">
        <f t="shared" si="4"/>
        <v>14</v>
      </c>
      <c r="R247">
        <v>4</v>
      </c>
      <c r="X247" t="s">
        <v>287</v>
      </c>
      <c r="Y247" t="s">
        <v>261</v>
      </c>
      <c r="BG247">
        <v>4</v>
      </c>
      <c r="BH247">
        <v>1283</v>
      </c>
      <c r="BI247">
        <f>($BH$281-$BH$278)/200</f>
        <v>6.5000000000000002E-2</v>
      </c>
    </row>
    <row r="248" spans="1:61" x14ac:dyDescent="0.25">
      <c r="A248">
        <v>247</v>
      </c>
      <c r="B248">
        <v>245.49838499999998</v>
      </c>
      <c r="C248" s="2">
        <v>1</v>
      </c>
      <c r="H248">
        <v>232.985816</v>
      </c>
      <c r="I248" s="3">
        <v>4</v>
      </c>
      <c r="P248">
        <v>2</v>
      </c>
      <c r="Q248" t="str">
        <f t="shared" si="4"/>
        <v>14</v>
      </c>
      <c r="R248">
        <v>3</v>
      </c>
      <c r="X248" t="s">
        <v>287</v>
      </c>
      <c r="Y248" t="s">
        <v>262</v>
      </c>
      <c r="BG248">
        <v>3</v>
      </c>
      <c r="BH248">
        <v>1290</v>
      </c>
      <c r="BI248">
        <f>($BH$282-$BH$279)/200</f>
        <v>0.08</v>
      </c>
    </row>
    <row r="249" spans="1:61" x14ac:dyDescent="0.25">
      <c r="A249">
        <v>248</v>
      </c>
      <c r="B249">
        <v>245.49870200000001</v>
      </c>
      <c r="C249" s="2">
        <v>1</v>
      </c>
      <c r="H249">
        <v>232.968501</v>
      </c>
      <c r="I249" s="3">
        <v>4</v>
      </c>
      <c r="P249">
        <v>2</v>
      </c>
      <c r="Q249" t="str">
        <f t="shared" si="4"/>
        <v>14</v>
      </c>
      <c r="R249">
        <v>2</v>
      </c>
      <c r="X249" t="s">
        <v>289</v>
      </c>
      <c r="Y249" t="s">
        <v>271</v>
      </c>
      <c r="BG249">
        <v>2</v>
      </c>
      <c r="BH249">
        <v>1294</v>
      </c>
      <c r="BI249">
        <f>($BH$288-$BH$285)/200</f>
        <v>7.0000000000000007E-2</v>
      </c>
    </row>
    <row r="250" spans="1:61" x14ac:dyDescent="0.25">
      <c r="A250">
        <v>249</v>
      </c>
      <c r="B250">
        <v>245.497962</v>
      </c>
      <c r="C250" s="2">
        <v>1</v>
      </c>
      <c r="H250">
        <v>232.94797600000001</v>
      </c>
      <c r="I250" s="3">
        <v>4</v>
      </c>
      <c r="P250">
        <v>2</v>
      </c>
      <c r="Q250" t="str">
        <f t="shared" si="4"/>
        <v>14</v>
      </c>
      <c r="R250">
        <v>1</v>
      </c>
      <c r="X250" t="s">
        <v>286</v>
      </c>
      <c r="Y250" t="s">
        <v>284</v>
      </c>
      <c r="AB250" t="s">
        <v>288</v>
      </c>
      <c r="AC250" t="str">
        <f>CONCATENATE($R250,$R251,$R252,$R253)</f>
        <v>1432</v>
      </c>
      <c r="BG250">
        <v>1</v>
      </c>
      <c r="BH250">
        <v>1301</v>
      </c>
      <c r="BI250">
        <f>($BH$289-$BH$286)/200</f>
        <v>9.5000000000000001E-2</v>
      </c>
    </row>
    <row r="251" spans="1:61" x14ac:dyDescent="0.25">
      <c r="A251">
        <v>250</v>
      </c>
      <c r="B251">
        <v>245.509173</v>
      </c>
      <c r="C251" s="2">
        <v>1</v>
      </c>
      <c r="H251">
        <v>232.948081</v>
      </c>
      <c r="I251" s="3">
        <v>4</v>
      </c>
      <c r="P251">
        <v>2</v>
      </c>
      <c r="Q251" t="str">
        <f t="shared" si="4"/>
        <v>14</v>
      </c>
      <c r="R251">
        <v>4</v>
      </c>
      <c r="X251" t="s">
        <v>286</v>
      </c>
      <c r="Y251" t="s">
        <v>260</v>
      </c>
      <c r="BG251">
        <v>4</v>
      </c>
      <c r="BH251">
        <v>1308</v>
      </c>
      <c r="BI251">
        <f>($BH$290-$BH$287)/200</f>
        <v>0.12</v>
      </c>
    </row>
    <row r="252" spans="1:61" x14ac:dyDescent="0.25">
      <c r="A252">
        <v>251</v>
      </c>
      <c r="B252">
        <v>245.504805</v>
      </c>
      <c r="C252" s="2">
        <v>1</v>
      </c>
      <c r="H252">
        <v>232.92534499999999</v>
      </c>
      <c r="I252" s="3">
        <v>4</v>
      </c>
      <c r="P252">
        <v>2</v>
      </c>
      <c r="Q252" t="str">
        <f t="shared" si="4"/>
        <v>14</v>
      </c>
      <c r="R252">
        <v>3</v>
      </c>
      <c r="X252" t="s">
        <v>287</v>
      </c>
      <c r="Y252" t="s">
        <v>261</v>
      </c>
      <c r="BG252">
        <v>3</v>
      </c>
      <c r="BH252">
        <v>1309</v>
      </c>
      <c r="BI252">
        <f>($BH$291-$BH$288)/200</f>
        <v>0.08</v>
      </c>
    </row>
    <row r="253" spans="1:61" x14ac:dyDescent="0.25">
      <c r="A253">
        <v>252</v>
      </c>
      <c r="B253">
        <v>245.50612100000001</v>
      </c>
      <c r="C253" s="2">
        <v>1</v>
      </c>
      <c r="H253">
        <v>232.89213599999999</v>
      </c>
      <c r="I253" s="3">
        <v>4</v>
      </c>
      <c r="P253">
        <v>2</v>
      </c>
      <c r="Q253" t="str">
        <f t="shared" si="4"/>
        <v>14</v>
      </c>
      <c r="R253">
        <v>2</v>
      </c>
      <c r="X253" t="s">
        <v>287</v>
      </c>
      <c r="Y253" t="s">
        <v>262</v>
      </c>
      <c r="BG253">
        <v>2</v>
      </c>
      <c r="BH253">
        <v>1317</v>
      </c>
      <c r="BI253">
        <f>($BH$292-$BH$289)/200</f>
        <v>0.1</v>
      </c>
    </row>
    <row r="254" spans="1:61" x14ac:dyDescent="0.25">
      <c r="A254">
        <v>253</v>
      </c>
      <c r="B254">
        <v>245.50896299999999</v>
      </c>
      <c r="C254" s="2">
        <v>1</v>
      </c>
      <c r="H254">
        <v>232.95544899999999</v>
      </c>
      <c r="I254" s="3">
        <v>4</v>
      </c>
      <c r="P254">
        <v>2</v>
      </c>
      <c r="Q254" t="str">
        <f t="shared" si="4"/>
        <v>14</v>
      </c>
      <c r="R254">
        <v>1</v>
      </c>
      <c r="X254" t="s">
        <v>287</v>
      </c>
      <c r="Y254" t="s">
        <v>263</v>
      </c>
      <c r="AB254" t="s">
        <v>288</v>
      </c>
      <c r="AC254" t="str">
        <f>CONCATENATE($R254,$R255,$R256,$R257)</f>
        <v>1432</v>
      </c>
      <c r="BG254">
        <v>1</v>
      </c>
      <c r="BH254">
        <v>1321</v>
      </c>
      <c r="BI254">
        <f>($BH$293-$BH$290)/200</f>
        <v>8.5000000000000006E-2</v>
      </c>
    </row>
    <row r="255" spans="1:61" x14ac:dyDescent="0.25">
      <c r="A255">
        <v>254</v>
      </c>
      <c r="B255">
        <v>245.523436</v>
      </c>
      <c r="C255" s="2">
        <v>1</v>
      </c>
      <c r="D255">
        <v>253.85307900000001</v>
      </c>
      <c r="E255" s="4">
        <v>2</v>
      </c>
      <c r="H255">
        <v>233.01065700000001</v>
      </c>
      <c r="I255" s="3">
        <v>4</v>
      </c>
      <c r="P255">
        <v>3</v>
      </c>
      <c r="Q255" t="str">
        <f t="shared" si="4"/>
        <v>124</v>
      </c>
      <c r="R255">
        <v>4</v>
      </c>
      <c r="X255" t="s">
        <v>287</v>
      </c>
      <c r="Y255" t="s">
        <v>264</v>
      </c>
      <c r="BG255">
        <v>4</v>
      </c>
      <c r="BH255">
        <v>1329</v>
      </c>
      <c r="BI255">
        <f>($BH$294-$BH$291)/200</f>
        <v>0.08</v>
      </c>
    </row>
    <row r="256" spans="1:61" x14ac:dyDescent="0.25">
      <c r="A256">
        <v>255</v>
      </c>
      <c r="B256">
        <v>245.54685499999999</v>
      </c>
      <c r="C256" s="2">
        <v>1</v>
      </c>
      <c r="D256">
        <v>253.81850299999999</v>
      </c>
      <c r="E256" s="4">
        <v>2</v>
      </c>
      <c r="H256">
        <v>232.96176399999999</v>
      </c>
      <c r="I256" s="3">
        <v>4</v>
      </c>
      <c r="P256">
        <v>3</v>
      </c>
      <c r="Q256" t="str">
        <f t="shared" si="4"/>
        <v>124</v>
      </c>
      <c r="R256">
        <v>3</v>
      </c>
      <c r="X256" t="s">
        <v>287</v>
      </c>
      <c r="Y256" t="s">
        <v>261</v>
      </c>
      <c r="BG256">
        <v>3</v>
      </c>
      <c r="BH256">
        <v>1330</v>
      </c>
      <c r="BI256">
        <f>($BH$295-$BH$292)/200</f>
        <v>7.4999999999999997E-2</v>
      </c>
    </row>
    <row r="257" spans="1:61" x14ac:dyDescent="0.25">
      <c r="A257">
        <v>256</v>
      </c>
      <c r="B257">
        <v>245.498751</v>
      </c>
      <c r="C257" s="2">
        <v>1</v>
      </c>
      <c r="D257">
        <v>253.79924299999999</v>
      </c>
      <c r="E257" s="4">
        <v>2</v>
      </c>
      <c r="H257">
        <v>232.95008100000001</v>
      </c>
      <c r="I257" s="3">
        <v>4</v>
      </c>
      <c r="P257">
        <v>3</v>
      </c>
      <c r="Q257" t="str">
        <f t="shared" si="4"/>
        <v>124</v>
      </c>
      <c r="R257">
        <v>2</v>
      </c>
      <c r="X257" t="s">
        <v>287</v>
      </c>
      <c r="Y257" t="s">
        <v>262</v>
      </c>
      <c r="BG257">
        <v>2</v>
      </c>
      <c r="BH257">
        <v>1337</v>
      </c>
      <c r="BI257">
        <f>($BH$296-$BH$293)/200</f>
        <v>7.4999999999999997E-2</v>
      </c>
    </row>
    <row r="258" spans="1:61" x14ac:dyDescent="0.25">
      <c r="A258">
        <v>257</v>
      </c>
      <c r="B258">
        <v>245.51990799999999</v>
      </c>
      <c r="C258" s="2">
        <v>1</v>
      </c>
      <c r="D258">
        <v>253.799082</v>
      </c>
      <c r="E258" s="4">
        <v>2</v>
      </c>
      <c r="P258">
        <v>2</v>
      </c>
      <c r="Q258" t="str">
        <f t="shared" ref="Q258:Q321" si="5">CONCATENATE(C258,E258,G258,I258)</f>
        <v>12</v>
      </c>
      <c r="R258">
        <v>1</v>
      </c>
      <c r="X258" t="s">
        <v>287</v>
      </c>
      <c r="Y258" t="s">
        <v>263</v>
      </c>
      <c r="BG258">
        <v>1</v>
      </c>
      <c r="BH258">
        <v>1342</v>
      </c>
      <c r="BI258">
        <f>($BH$297-$BH$294)/200</f>
        <v>9.5000000000000001E-2</v>
      </c>
    </row>
    <row r="259" spans="1:61" x14ac:dyDescent="0.25">
      <c r="A259">
        <v>258</v>
      </c>
      <c r="B259">
        <v>245.51990799999999</v>
      </c>
      <c r="C259" s="2">
        <v>1</v>
      </c>
      <c r="D259">
        <v>253.815291</v>
      </c>
      <c r="E259" s="4">
        <v>2</v>
      </c>
      <c r="P259">
        <v>2</v>
      </c>
      <c r="Q259" t="str">
        <f t="shared" si="5"/>
        <v>12</v>
      </c>
      <c r="R259">
        <v>3</v>
      </c>
      <c r="X259" t="s">
        <v>287</v>
      </c>
      <c r="Y259" t="s">
        <v>264</v>
      </c>
      <c r="AB259" t="s">
        <v>287</v>
      </c>
      <c r="AC259" t="str">
        <f>CONCATENATE($R259,$R260,$R261,$R262)</f>
        <v>3412</v>
      </c>
      <c r="BG259">
        <v>3</v>
      </c>
      <c r="BH259">
        <v>1351</v>
      </c>
      <c r="BI259">
        <f>($BH$298-$BH$295)/200</f>
        <v>6.5000000000000002E-2</v>
      </c>
    </row>
    <row r="260" spans="1:61" x14ac:dyDescent="0.25">
      <c r="A260">
        <v>259</v>
      </c>
      <c r="D260">
        <v>253.83871299999998</v>
      </c>
      <c r="E260" s="4">
        <v>2</v>
      </c>
      <c r="F260">
        <v>243.72806</v>
      </c>
      <c r="G260" s="5">
        <v>3</v>
      </c>
      <c r="P260">
        <v>2</v>
      </c>
      <c r="Q260" t="str">
        <f t="shared" si="5"/>
        <v>23</v>
      </c>
      <c r="R260">
        <v>4</v>
      </c>
      <c r="X260" t="s">
        <v>287</v>
      </c>
      <c r="Y260" t="s">
        <v>261</v>
      </c>
      <c r="BG260">
        <v>4</v>
      </c>
      <c r="BH260">
        <v>1351</v>
      </c>
      <c r="BI260">
        <f>($BH$299-$BH$296)/200</f>
        <v>6.5000000000000002E-2</v>
      </c>
    </row>
    <row r="261" spans="1:61" x14ac:dyDescent="0.25">
      <c r="A261">
        <v>260</v>
      </c>
      <c r="D261">
        <v>253.81850299999999</v>
      </c>
      <c r="E261" s="4">
        <v>2</v>
      </c>
      <c r="F261">
        <v>243.72806</v>
      </c>
      <c r="G261" s="5">
        <v>3</v>
      </c>
      <c r="J261">
        <v>235.64377300000001</v>
      </c>
      <c r="K261" t="s">
        <v>22</v>
      </c>
      <c r="Q261" t="str">
        <f t="shared" si="5"/>
        <v>23</v>
      </c>
      <c r="R261">
        <v>1</v>
      </c>
      <c r="X261" t="s">
        <v>287</v>
      </c>
      <c r="Y261" t="s">
        <v>262</v>
      </c>
      <c r="BG261">
        <v>1</v>
      </c>
      <c r="BH261">
        <v>1364</v>
      </c>
      <c r="BI261">
        <f>($BH$300-$BH$297)/200</f>
        <v>7.0000000000000007E-2</v>
      </c>
    </row>
    <row r="262" spans="1:61" x14ac:dyDescent="0.25">
      <c r="A262">
        <v>261</v>
      </c>
      <c r="Q262" t="str">
        <f t="shared" si="5"/>
        <v/>
      </c>
      <c r="R262">
        <v>2</v>
      </c>
      <c r="X262" t="s">
        <v>287</v>
      </c>
      <c r="Y262" t="s">
        <v>263</v>
      </c>
      <c r="BG262">
        <v>2</v>
      </c>
      <c r="BH262">
        <v>1367</v>
      </c>
      <c r="BI262">
        <f>($BH$301-$BH$298)/200</f>
        <v>9.5000000000000001E-2</v>
      </c>
    </row>
    <row r="263" spans="1:61" x14ac:dyDescent="0.25">
      <c r="A263">
        <v>262</v>
      </c>
      <c r="J263">
        <v>37.740360000000003</v>
      </c>
      <c r="K263" t="s">
        <v>22</v>
      </c>
      <c r="Q263" t="str">
        <f t="shared" si="5"/>
        <v/>
      </c>
      <c r="R263">
        <v>3</v>
      </c>
      <c r="X263" t="s">
        <v>287</v>
      </c>
      <c r="Y263" t="s">
        <v>264</v>
      </c>
      <c r="AB263" t="s">
        <v>287</v>
      </c>
      <c r="AC263" t="str">
        <f>CONCATENATE($R263,$R264,$R265,$R266)</f>
        <v>3412</v>
      </c>
      <c r="BG263">
        <v>3</v>
      </c>
      <c r="BH263">
        <v>1374</v>
      </c>
      <c r="BI263">
        <f>($BH$302-$BH$299)/200</f>
        <v>7.4999999999999997E-2</v>
      </c>
    </row>
    <row r="264" spans="1:61" x14ac:dyDescent="0.25">
      <c r="A264">
        <v>263</v>
      </c>
      <c r="F264">
        <v>44.592312</v>
      </c>
      <c r="G264" s="5">
        <v>3</v>
      </c>
      <c r="P264">
        <v>1</v>
      </c>
      <c r="Q264" t="str">
        <f t="shared" si="5"/>
        <v>3</v>
      </c>
      <c r="R264">
        <v>4</v>
      </c>
      <c r="X264" t="s">
        <v>287</v>
      </c>
      <c r="Y264" t="s">
        <v>261</v>
      </c>
      <c r="BG264">
        <v>4</v>
      </c>
      <c r="BH264">
        <v>1374</v>
      </c>
      <c r="BI264">
        <f>($BH$303-$BH$300)/200</f>
        <v>0.08</v>
      </c>
    </row>
    <row r="265" spans="1:61" x14ac:dyDescent="0.25">
      <c r="A265">
        <v>264</v>
      </c>
      <c r="F265">
        <v>44.657893999999999</v>
      </c>
      <c r="G265" s="5">
        <v>3</v>
      </c>
      <c r="P265">
        <v>1</v>
      </c>
      <c r="Q265" t="str">
        <f t="shared" si="5"/>
        <v>3</v>
      </c>
      <c r="R265">
        <v>1</v>
      </c>
      <c r="X265" t="s">
        <v>287</v>
      </c>
      <c r="Y265" t="s">
        <v>262</v>
      </c>
      <c r="BG265">
        <v>1</v>
      </c>
      <c r="BH265">
        <v>1384</v>
      </c>
      <c r="BI265">
        <f>($BH$304-$BH$301)/200</f>
        <v>7.0000000000000007E-2</v>
      </c>
    </row>
    <row r="266" spans="1:61" x14ac:dyDescent="0.25">
      <c r="A266">
        <v>265</v>
      </c>
      <c r="D266">
        <v>57.609822000000001</v>
      </c>
      <c r="E266" s="4">
        <v>2</v>
      </c>
      <c r="F266">
        <v>44.566197000000003</v>
      </c>
      <c r="G266" s="5">
        <v>3</v>
      </c>
      <c r="P266">
        <v>2</v>
      </c>
      <c r="Q266" t="str">
        <f t="shared" si="5"/>
        <v>23</v>
      </c>
      <c r="R266">
        <v>2</v>
      </c>
      <c r="X266" t="s">
        <v>287</v>
      </c>
      <c r="Y266" t="s">
        <v>263</v>
      </c>
      <c r="BG266">
        <v>2</v>
      </c>
      <c r="BH266">
        <v>1387</v>
      </c>
      <c r="BI266">
        <f>($BH$305-$BH$302)/200</f>
        <v>0.1</v>
      </c>
    </row>
    <row r="267" spans="1:61" x14ac:dyDescent="0.25">
      <c r="A267">
        <v>266</v>
      </c>
      <c r="D267">
        <v>57.603225999999999</v>
      </c>
      <c r="E267" s="4">
        <v>2</v>
      </c>
      <c r="F267">
        <v>44.610447000000001</v>
      </c>
      <c r="G267" s="5">
        <v>3</v>
      </c>
      <c r="P267">
        <v>2</v>
      </c>
      <c r="Q267" t="str">
        <f t="shared" si="5"/>
        <v>23</v>
      </c>
      <c r="R267">
        <v>4</v>
      </c>
      <c r="X267" t="s">
        <v>287</v>
      </c>
      <c r="Y267" t="s">
        <v>264</v>
      </c>
      <c r="AB267" t="s">
        <v>290</v>
      </c>
      <c r="AC267" t="str">
        <f>CONCATENATE($R267,$R268,$R269,$R270)</f>
        <v>4312</v>
      </c>
      <c r="BG267">
        <v>4</v>
      </c>
      <c r="BH267">
        <v>1394</v>
      </c>
      <c r="BI267">
        <f>($BH$306-$BH$303)/200</f>
        <v>0.06</v>
      </c>
    </row>
    <row r="268" spans="1:61" x14ac:dyDescent="0.25">
      <c r="A268">
        <v>267</v>
      </c>
      <c r="D268">
        <v>57.618279000000001</v>
      </c>
      <c r="E268" s="4">
        <v>2</v>
      </c>
      <c r="F268">
        <v>44.598587000000002</v>
      </c>
      <c r="G268" s="5">
        <v>3</v>
      </c>
      <c r="P268">
        <v>2</v>
      </c>
      <c r="Q268" t="str">
        <f t="shared" si="5"/>
        <v>23</v>
      </c>
      <c r="R268">
        <v>3</v>
      </c>
      <c r="X268" t="s">
        <v>287</v>
      </c>
      <c r="Y268" t="s">
        <v>261</v>
      </c>
      <c r="BG268">
        <v>3</v>
      </c>
      <c r="BH268">
        <v>1395</v>
      </c>
      <c r="BI268">
        <f>($BH$307-$BH$304)/200</f>
        <v>0.08</v>
      </c>
    </row>
    <row r="269" spans="1:61" x14ac:dyDescent="0.25">
      <c r="A269">
        <v>268</v>
      </c>
      <c r="D269">
        <v>57.601199999999999</v>
      </c>
      <c r="E269" s="4">
        <v>2</v>
      </c>
      <c r="F269">
        <v>44.623691999999998</v>
      </c>
      <c r="G269" s="5">
        <v>3</v>
      </c>
      <c r="P269">
        <v>2</v>
      </c>
      <c r="Q269" t="str">
        <f t="shared" si="5"/>
        <v>23</v>
      </c>
      <c r="R269">
        <v>1</v>
      </c>
      <c r="X269" t="s">
        <v>287</v>
      </c>
      <c r="Y269" t="s">
        <v>262</v>
      </c>
      <c r="BG269">
        <v>1</v>
      </c>
      <c r="BH269">
        <v>1402</v>
      </c>
      <c r="BI269">
        <f>($BH$308-$BH$305)/200</f>
        <v>0.06</v>
      </c>
    </row>
    <row r="270" spans="1:61" x14ac:dyDescent="0.25">
      <c r="A270">
        <v>269</v>
      </c>
      <c r="D270">
        <v>57.542110999999998</v>
      </c>
      <c r="E270" s="4">
        <v>2</v>
      </c>
      <c r="F270">
        <v>44.624648999999998</v>
      </c>
      <c r="G270" s="5">
        <v>3</v>
      </c>
      <c r="P270">
        <v>2</v>
      </c>
      <c r="Q270" t="str">
        <f t="shared" si="5"/>
        <v>23</v>
      </c>
      <c r="R270">
        <v>2</v>
      </c>
      <c r="X270" t="s">
        <v>287</v>
      </c>
      <c r="Y270" t="s">
        <v>263</v>
      </c>
      <c r="BG270">
        <v>2</v>
      </c>
      <c r="BH270">
        <v>1407</v>
      </c>
      <c r="BI270">
        <f>($BH$309-$BH$306)/200</f>
        <v>9.5000000000000001E-2</v>
      </c>
    </row>
    <row r="271" spans="1:61" x14ac:dyDescent="0.25">
      <c r="A271">
        <v>270</v>
      </c>
      <c r="D271">
        <v>57.573596999999999</v>
      </c>
      <c r="E271" s="4">
        <v>2</v>
      </c>
      <c r="F271">
        <v>44.645020000000002</v>
      </c>
      <c r="G271" s="5">
        <v>3</v>
      </c>
      <c r="P271">
        <v>2</v>
      </c>
      <c r="Q271" t="str">
        <f t="shared" si="5"/>
        <v>23</v>
      </c>
      <c r="R271">
        <v>3</v>
      </c>
      <c r="X271" t="s">
        <v>287</v>
      </c>
      <c r="Y271" t="s">
        <v>264</v>
      </c>
      <c r="AB271" t="s">
        <v>287</v>
      </c>
      <c r="AC271" t="str">
        <f>CONCATENATE($R271,$R272,$R273,$R274)</f>
        <v>3412</v>
      </c>
      <c r="BG271">
        <v>3</v>
      </c>
      <c r="BH271">
        <v>1414</v>
      </c>
      <c r="BI271">
        <f>($BH$310-$BH$307)/200</f>
        <v>0.05</v>
      </c>
    </row>
    <row r="272" spans="1:61" x14ac:dyDescent="0.25">
      <c r="A272">
        <v>271</v>
      </c>
      <c r="D272">
        <v>57.582588000000001</v>
      </c>
      <c r="E272" s="4">
        <v>2</v>
      </c>
      <c r="F272">
        <v>44.592312</v>
      </c>
      <c r="G272" s="5">
        <v>3</v>
      </c>
      <c r="P272">
        <v>2</v>
      </c>
      <c r="Q272" t="str">
        <f t="shared" si="5"/>
        <v>23</v>
      </c>
      <c r="R272">
        <v>4</v>
      </c>
      <c r="X272" t="s">
        <v>287</v>
      </c>
      <c r="Y272" t="s">
        <v>261</v>
      </c>
      <c r="BG272">
        <v>4</v>
      </c>
      <c r="BH272">
        <v>1415</v>
      </c>
      <c r="BI272">
        <f>($BH$311-$BH$308)/200</f>
        <v>7.4999999999999997E-2</v>
      </c>
    </row>
    <row r="273" spans="1:61" x14ac:dyDescent="0.25">
      <c r="A273">
        <v>272</v>
      </c>
      <c r="D273">
        <v>57.586894999999998</v>
      </c>
      <c r="E273" s="4">
        <v>2</v>
      </c>
      <c r="F273">
        <v>44.592312</v>
      </c>
      <c r="G273" s="5">
        <v>3</v>
      </c>
      <c r="P273">
        <v>2</v>
      </c>
      <c r="Q273" t="str">
        <f t="shared" si="5"/>
        <v>23</v>
      </c>
      <c r="R273">
        <v>1</v>
      </c>
      <c r="X273" t="s">
        <v>287</v>
      </c>
      <c r="Y273" t="s">
        <v>262</v>
      </c>
      <c r="BG273">
        <v>1</v>
      </c>
      <c r="BH273">
        <v>1422</v>
      </c>
      <c r="BI273">
        <f>($BH$312-$BH$309)/200</f>
        <v>5.5E-2</v>
      </c>
    </row>
    <row r="274" spans="1:61" x14ac:dyDescent="0.25">
      <c r="A274">
        <v>273</v>
      </c>
      <c r="D274">
        <v>57.582112000000002</v>
      </c>
      <c r="E274" s="4">
        <v>2</v>
      </c>
      <c r="F274">
        <v>44.592312</v>
      </c>
      <c r="G274" s="5">
        <v>3</v>
      </c>
      <c r="P274">
        <v>2</v>
      </c>
      <c r="Q274" t="str">
        <f t="shared" si="5"/>
        <v>23</v>
      </c>
      <c r="R274">
        <v>2</v>
      </c>
      <c r="X274" t="s">
        <v>287</v>
      </c>
      <c r="Y274" t="s">
        <v>263</v>
      </c>
      <c r="BG274">
        <v>2</v>
      </c>
      <c r="BH274">
        <v>1427</v>
      </c>
      <c r="BI274">
        <f>($BH$313-$BH$310)/200</f>
        <v>9.5000000000000001E-2</v>
      </c>
    </row>
    <row r="275" spans="1:61" x14ac:dyDescent="0.25">
      <c r="A275">
        <v>274</v>
      </c>
      <c r="D275">
        <v>57.613647999999998</v>
      </c>
      <c r="E275" s="4">
        <v>2</v>
      </c>
      <c r="F275">
        <v>44.592312</v>
      </c>
      <c r="G275" s="5">
        <v>3</v>
      </c>
      <c r="P275">
        <v>2</v>
      </c>
      <c r="Q275" t="str">
        <f t="shared" si="5"/>
        <v>23</v>
      </c>
      <c r="R275">
        <v>3</v>
      </c>
      <c r="X275" t="s">
        <v>287</v>
      </c>
      <c r="Y275" t="s">
        <v>264</v>
      </c>
      <c r="AB275" t="s">
        <v>287</v>
      </c>
      <c r="AC275" t="str">
        <f>CONCATENATE($R275,$R276,$R277,$R278)</f>
        <v>3412</v>
      </c>
      <c r="BG275">
        <v>3</v>
      </c>
      <c r="BH275">
        <v>1434</v>
      </c>
      <c r="BI275">
        <f>($BH$314-$BH$311)/200</f>
        <v>5.5E-2</v>
      </c>
    </row>
    <row r="276" spans="1:61" x14ac:dyDescent="0.25">
      <c r="A276">
        <v>275</v>
      </c>
      <c r="D276">
        <v>57.582160999999999</v>
      </c>
      <c r="E276" s="4">
        <v>2</v>
      </c>
      <c r="F276">
        <v>44.592312</v>
      </c>
      <c r="G276" s="5">
        <v>3</v>
      </c>
      <c r="P276">
        <v>2</v>
      </c>
      <c r="Q276" t="str">
        <f t="shared" si="5"/>
        <v>23</v>
      </c>
      <c r="R276">
        <v>4</v>
      </c>
      <c r="X276" t="s">
        <v>287</v>
      </c>
      <c r="Y276" t="s">
        <v>261</v>
      </c>
      <c r="BG276">
        <v>4</v>
      </c>
      <c r="BH276">
        <v>1436</v>
      </c>
      <c r="BI276">
        <f>($BH$315-$BH$312)/200</f>
        <v>7.4999999999999997E-2</v>
      </c>
    </row>
    <row r="277" spans="1:61" x14ac:dyDescent="0.25">
      <c r="A277">
        <v>276</v>
      </c>
      <c r="B277">
        <v>66.663726999999994</v>
      </c>
      <c r="C277" s="2">
        <v>1</v>
      </c>
      <c r="D277">
        <v>57.582160999999999</v>
      </c>
      <c r="E277" s="4">
        <v>2</v>
      </c>
      <c r="P277">
        <v>2</v>
      </c>
      <c r="Q277" t="str">
        <f t="shared" si="5"/>
        <v>12</v>
      </c>
      <c r="R277">
        <v>1</v>
      </c>
      <c r="X277" t="s">
        <v>287</v>
      </c>
      <c r="Y277" t="s">
        <v>262</v>
      </c>
      <c r="BG277">
        <v>1</v>
      </c>
      <c r="BH277">
        <v>1441</v>
      </c>
      <c r="BI277">
        <f>($BH$316-$BH$313)/200</f>
        <v>5.5E-2</v>
      </c>
    </row>
    <row r="278" spans="1:61" x14ac:dyDescent="0.25">
      <c r="A278">
        <v>277</v>
      </c>
      <c r="B278">
        <v>66.681858000000005</v>
      </c>
      <c r="C278" s="2">
        <v>1</v>
      </c>
      <c r="P278">
        <v>1</v>
      </c>
      <c r="Q278" t="str">
        <f t="shared" si="5"/>
        <v>1</v>
      </c>
      <c r="R278">
        <v>2</v>
      </c>
      <c r="X278" t="s">
        <v>287</v>
      </c>
      <c r="Y278" t="s">
        <v>263</v>
      </c>
      <c r="BG278">
        <v>2</v>
      </c>
      <c r="BH278">
        <v>1449</v>
      </c>
      <c r="BI278">
        <f>($BH$317-$BH$314)/200</f>
        <v>9.5000000000000001E-2</v>
      </c>
    </row>
    <row r="279" spans="1:61" x14ac:dyDescent="0.25">
      <c r="A279">
        <v>278</v>
      </c>
      <c r="B279">
        <v>66.687821</v>
      </c>
      <c r="C279" s="2">
        <v>1</v>
      </c>
      <c r="P279">
        <v>1</v>
      </c>
      <c r="Q279" t="str">
        <f t="shared" si="5"/>
        <v>1</v>
      </c>
      <c r="R279">
        <v>3</v>
      </c>
      <c r="X279" t="s">
        <v>287</v>
      </c>
      <c r="Y279" t="s">
        <v>264</v>
      </c>
      <c r="AB279" t="s">
        <v>287</v>
      </c>
      <c r="AC279" t="str">
        <f>CONCATENATE($R279,$R280,$R281,$R282)</f>
        <v>3412</v>
      </c>
      <c r="BG279">
        <v>3</v>
      </c>
      <c r="BH279">
        <v>1456</v>
      </c>
      <c r="BI279">
        <f>($BH$318-$BH$315)/200</f>
        <v>6.5000000000000002E-2</v>
      </c>
    </row>
    <row r="280" spans="1:61" x14ac:dyDescent="0.25">
      <c r="A280">
        <v>279</v>
      </c>
      <c r="B280">
        <v>66.695526000000001</v>
      </c>
      <c r="C280" s="2">
        <v>1</v>
      </c>
      <c r="H280">
        <v>58.760711999999998</v>
      </c>
      <c r="I280" s="3">
        <v>4</v>
      </c>
      <c r="P280">
        <v>2</v>
      </c>
      <c r="Q280" t="str">
        <f t="shared" si="5"/>
        <v>14</v>
      </c>
      <c r="R280">
        <v>4</v>
      </c>
      <c r="X280" t="s">
        <v>287</v>
      </c>
      <c r="Y280" t="s">
        <v>261</v>
      </c>
      <c r="BG280">
        <v>4</v>
      </c>
      <c r="BH280">
        <v>1459</v>
      </c>
      <c r="BI280">
        <f>($BH$319-$BH$316)/200</f>
        <v>7.0000000000000007E-2</v>
      </c>
    </row>
    <row r="281" spans="1:61" x14ac:dyDescent="0.25">
      <c r="A281">
        <v>280</v>
      </c>
      <c r="B281">
        <v>66.693825000000004</v>
      </c>
      <c r="C281" s="2">
        <v>1</v>
      </c>
      <c r="H281">
        <v>58.775444</v>
      </c>
      <c r="I281" s="3">
        <v>4</v>
      </c>
      <c r="P281">
        <v>2</v>
      </c>
      <c r="Q281" t="str">
        <f t="shared" si="5"/>
        <v>14</v>
      </c>
      <c r="R281">
        <v>1</v>
      </c>
      <c r="X281" t="s">
        <v>287</v>
      </c>
      <c r="Y281" t="s">
        <v>262</v>
      </c>
      <c r="BG281">
        <v>1</v>
      </c>
      <c r="BH281">
        <v>1462</v>
      </c>
      <c r="BI281">
        <f>($BH$320-$BH$317)/200</f>
        <v>6.5000000000000002E-2</v>
      </c>
    </row>
    <row r="282" spans="1:61" x14ac:dyDescent="0.25">
      <c r="A282">
        <v>281</v>
      </c>
      <c r="B282">
        <v>66.707817000000006</v>
      </c>
      <c r="C282" s="2">
        <v>1</v>
      </c>
      <c r="H282">
        <v>58.738587000000003</v>
      </c>
      <c r="I282" s="3">
        <v>4</v>
      </c>
      <c r="P282">
        <v>2</v>
      </c>
      <c r="Q282" t="str">
        <f t="shared" si="5"/>
        <v>14</v>
      </c>
      <c r="R282">
        <v>2</v>
      </c>
      <c r="X282" t="s">
        <v>287</v>
      </c>
      <c r="Y282" t="s">
        <v>263</v>
      </c>
      <c r="BG282">
        <v>2</v>
      </c>
      <c r="BH282">
        <v>1472</v>
      </c>
      <c r="BI282">
        <f>($BH$321-$BH$318)/200</f>
        <v>0.1</v>
      </c>
    </row>
    <row r="283" spans="1:61" x14ac:dyDescent="0.25">
      <c r="A283">
        <v>282</v>
      </c>
      <c r="B283">
        <v>66.717713000000003</v>
      </c>
      <c r="C283" s="2">
        <v>1</v>
      </c>
      <c r="H283">
        <v>58.731563999999999</v>
      </c>
      <c r="I283" s="3">
        <v>4</v>
      </c>
      <c r="P283">
        <v>2</v>
      </c>
      <c r="Q283" t="str">
        <f t="shared" si="5"/>
        <v>14</v>
      </c>
      <c r="R283" t="s">
        <v>22</v>
      </c>
      <c r="X283" t="s">
        <v>287</v>
      </c>
      <c r="Y283" t="s">
        <v>264</v>
      </c>
      <c r="BG283" t="s">
        <v>22</v>
      </c>
      <c r="BH283">
        <v>1474</v>
      </c>
      <c r="BI283">
        <f>($BH$322-$BH$319)/200</f>
        <v>8.5000000000000006E-2</v>
      </c>
    </row>
    <row r="284" spans="1:61" x14ac:dyDescent="0.25">
      <c r="A284">
        <v>283</v>
      </c>
      <c r="B284">
        <v>66.752812000000006</v>
      </c>
      <c r="C284" s="2">
        <v>1</v>
      </c>
      <c r="H284">
        <v>58.748108000000002</v>
      </c>
      <c r="I284" s="3">
        <v>4</v>
      </c>
      <c r="P284">
        <v>2</v>
      </c>
      <c r="Q284" t="str">
        <f t="shared" si="5"/>
        <v>14</v>
      </c>
      <c r="R284" t="s">
        <v>22</v>
      </c>
      <c r="X284" t="s">
        <v>287</v>
      </c>
      <c r="Y284" t="s">
        <v>261</v>
      </c>
      <c r="BG284" t="s">
        <v>22</v>
      </c>
      <c r="BH284">
        <v>1476</v>
      </c>
      <c r="BI284">
        <f>($BH$323-$BH$320)/200</f>
        <v>6.5000000000000002E-2</v>
      </c>
    </row>
    <row r="285" spans="1:61" x14ac:dyDescent="0.25">
      <c r="A285">
        <v>284</v>
      </c>
      <c r="B285">
        <v>66.690106</v>
      </c>
      <c r="C285" s="2">
        <v>1</v>
      </c>
      <c r="H285">
        <v>58.800286</v>
      </c>
      <c r="I285" s="3">
        <v>4</v>
      </c>
      <c r="P285">
        <v>2</v>
      </c>
      <c r="Q285" t="str">
        <f t="shared" si="5"/>
        <v>14</v>
      </c>
      <c r="R285">
        <v>1</v>
      </c>
      <c r="X285" t="s">
        <v>287</v>
      </c>
      <c r="Y285" t="s">
        <v>262</v>
      </c>
      <c r="AB285" t="s">
        <v>289</v>
      </c>
      <c r="AC285" t="str">
        <f>CONCATENATE($R285,$R286,$R287,$R288)</f>
        <v>1342</v>
      </c>
      <c r="BG285">
        <v>1</v>
      </c>
      <c r="BH285">
        <v>1477</v>
      </c>
      <c r="BI285">
        <f>($BH$324-$BH$321)/200</f>
        <v>6.5000000000000002E-2</v>
      </c>
    </row>
    <row r="286" spans="1:61" x14ac:dyDescent="0.25">
      <c r="A286">
        <v>285</v>
      </c>
      <c r="B286">
        <v>66.703452999999996</v>
      </c>
      <c r="C286" s="2">
        <v>1</v>
      </c>
      <c r="H286">
        <v>58.835976000000002</v>
      </c>
      <c r="I286" s="3">
        <v>4</v>
      </c>
      <c r="P286">
        <v>2</v>
      </c>
      <c r="Q286" t="str">
        <f t="shared" si="5"/>
        <v>14</v>
      </c>
      <c r="R286">
        <v>3</v>
      </c>
      <c r="BG286">
        <v>3</v>
      </c>
      <c r="BH286">
        <v>1477</v>
      </c>
    </row>
    <row r="287" spans="1:61" x14ac:dyDescent="0.25">
      <c r="A287">
        <v>286</v>
      </c>
      <c r="H287">
        <v>58.760711999999998</v>
      </c>
      <c r="I287" s="3">
        <v>4</v>
      </c>
      <c r="P287">
        <v>1</v>
      </c>
      <c r="Q287" t="str">
        <f t="shared" si="5"/>
        <v>4</v>
      </c>
      <c r="R287">
        <v>4</v>
      </c>
      <c r="BG287">
        <v>4</v>
      </c>
      <c r="BH287">
        <v>1480</v>
      </c>
    </row>
    <row r="288" spans="1:61" x14ac:dyDescent="0.25">
      <c r="A288">
        <v>287</v>
      </c>
      <c r="H288">
        <v>58.760711999999998</v>
      </c>
      <c r="I288" s="3">
        <v>4</v>
      </c>
      <c r="P288">
        <v>1</v>
      </c>
      <c r="Q288" t="str">
        <f t="shared" si="5"/>
        <v>4</v>
      </c>
      <c r="R288">
        <v>2</v>
      </c>
      <c r="BG288">
        <v>2</v>
      </c>
      <c r="BH288">
        <v>1491</v>
      </c>
    </row>
    <row r="289" spans="1:60" x14ac:dyDescent="0.25">
      <c r="A289">
        <v>288</v>
      </c>
      <c r="F289">
        <v>66.093540000000004</v>
      </c>
      <c r="G289" s="5">
        <v>3</v>
      </c>
      <c r="H289">
        <v>58.760711999999998</v>
      </c>
      <c r="I289" s="3">
        <v>4</v>
      </c>
      <c r="P289">
        <v>2</v>
      </c>
      <c r="Q289" t="str">
        <f t="shared" si="5"/>
        <v>34</v>
      </c>
      <c r="R289">
        <v>3</v>
      </c>
      <c r="AB289" t="s">
        <v>287</v>
      </c>
      <c r="AC289" t="str">
        <f>CONCATENATE($R289,$R290,$R291,$R292)</f>
        <v>3412</v>
      </c>
      <c r="BG289">
        <v>3</v>
      </c>
      <c r="BH289">
        <v>1496</v>
      </c>
    </row>
    <row r="290" spans="1:60" x14ac:dyDescent="0.25">
      <c r="A290">
        <v>289</v>
      </c>
      <c r="D290">
        <v>77.927263000000011</v>
      </c>
      <c r="E290" s="4">
        <v>2</v>
      </c>
      <c r="F290">
        <v>66.132424</v>
      </c>
      <c r="G290" s="5">
        <v>3</v>
      </c>
      <c r="H290">
        <v>58.760711999999998</v>
      </c>
      <c r="I290" s="3">
        <v>4</v>
      </c>
      <c r="P290">
        <v>3</v>
      </c>
      <c r="Q290" t="str">
        <f t="shared" si="5"/>
        <v>234</v>
      </c>
      <c r="R290">
        <v>4</v>
      </c>
      <c r="BG290">
        <v>4</v>
      </c>
      <c r="BH290">
        <v>1504</v>
      </c>
    </row>
    <row r="291" spans="1:60" x14ac:dyDescent="0.25">
      <c r="A291">
        <v>290</v>
      </c>
      <c r="D291">
        <v>77.88421000000001</v>
      </c>
      <c r="E291" s="4">
        <v>2</v>
      </c>
      <c r="F291">
        <v>257.33862499999998</v>
      </c>
      <c r="G291" s="5">
        <v>3</v>
      </c>
      <c r="P291">
        <v>2</v>
      </c>
      <c r="Q291" t="str">
        <f t="shared" si="5"/>
        <v>23</v>
      </c>
      <c r="R291">
        <v>1</v>
      </c>
      <c r="BG291">
        <v>1</v>
      </c>
      <c r="BH291">
        <v>1507</v>
      </c>
    </row>
    <row r="292" spans="1:60" x14ac:dyDescent="0.25">
      <c r="A292">
        <v>291</v>
      </c>
      <c r="D292">
        <v>77.872474000000011</v>
      </c>
      <c r="E292" s="4">
        <v>2</v>
      </c>
      <c r="F292">
        <v>257.10526900000002</v>
      </c>
      <c r="G292" s="5">
        <v>3</v>
      </c>
      <c r="P292">
        <v>2</v>
      </c>
      <c r="Q292" t="str">
        <f t="shared" si="5"/>
        <v>23</v>
      </c>
      <c r="R292">
        <v>2</v>
      </c>
      <c r="BG292">
        <v>2</v>
      </c>
      <c r="BH292">
        <v>1516</v>
      </c>
    </row>
    <row r="293" spans="1:60" x14ac:dyDescent="0.25">
      <c r="A293">
        <v>292</v>
      </c>
      <c r="D293">
        <v>77.873368000000013</v>
      </c>
      <c r="E293" s="4">
        <v>2</v>
      </c>
      <c r="F293">
        <v>256.52203600000001</v>
      </c>
      <c r="G293" s="5">
        <v>3</v>
      </c>
      <c r="P293">
        <v>2</v>
      </c>
      <c r="Q293" t="str">
        <f t="shared" si="5"/>
        <v>23</v>
      </c>
      <c r="R293">
        <v>3</v>
      </c>
      <c r="AB293" t="s">
        <v>287</v>
      </c>
      <c r="AC293" t="str">
        <f>CONCATENATE($R293,$R294,$R295,$R296)</f>
        <v>3412</v>
      </c>
      <c r="BG293">
        <v>3</v>
      </c>
      <c r="BH293">
        <v>1521</v>
      </c>
    </row>
    <row r="294" spans="1:60" x14ac:dyDescent="0.25">
      <c r="A294">
        <v>293</v>
      </c>
      <c r="D294">
        <v>77.904105000000001</v>
      </c>
      <c r="E294" s="4">
        <v>2</v>
      </c>
      <c r="F294">
        <v>66.137211000000008</v>
      </c>
      <c r="G294" s="5">
        <v>3</v>
      </c>
      <c r="P294">
        <v>2</v>
      </c>
      <c r="Q294" t="str">
        <f t="shared" si="5"/>
        <v>23</v>
      </c>
      <c r="R294">
        <v>4</v>
      </c>
      <c r="BG294">
        <v>4</v>
      </c>
      <c r="BH294">
        <v>1523</v>
      </c>
    </row>
    <row r="295" spans="1:60" x14ac:dyDescent="0.25">
      <c r="A295">
        <v>294</v>
      </c>
      <c r="D295">
        <v>77.882842000000011</v>
      </c>
      <c r="E295" s="4">
        <v>2</v>
      </c>
      <c r="F295">
        <v>66.093540000000004</v>
      </c>
      <c r="G295" s="5">
        <v>3</v>
      </c>
      <c r="P295">
        <v>2</v>
      </c>
      <c r="Q295" t="str">
        <f t="shared" si="5"/>
        <v>23</v>
      </c>
      <c r="R295">
        <v>1</v>
      </c>
      <c r="BG295">
        <v>1</v>
      </c>
      <c r="BH295">
        <v>1531</v>
      </c>
    </row>
    <row r="296" spans="1:60" x14ac:dyDescent="0.25">
      <c r="A296">
        <v>295</v>
      </c>
      <c r="D296">
        <v>77.897632000000002</v>
      </c>
      <c r="E296" s="4">
        <v>2</v>
      </c>
      <c r="F296">
        <v>66.093540000000004</v>
      </c>
      <c r="G296" s="5">
        <v>3</v>
      </c>
      <c r="P296">
        <v>2</v>
      </c>
      <c r="Q296" t="str">
        <f t="shared" si="5"/>
        <v>23</v>
      </c>
      <c r="R296">
        <v>2</v>
      </c>
      <c r="BG296">
        <v>2</v>
      </c>
      <c r="BH296">
        <v>1536</v>
      </c>
    </row>
    <row r="297" spans="1:60" x14ac:dyDescent="0.25">
      <c r="A297">
        <v>296</v>
      </c>
      <c r="D297">
        <v>77.915895000000006</v>
      </c>
      <c r="E297" s="4">
        <v>2</v>
      </c>
      <c r="F297">
        <v>66.093540000000004</v>
      </c>
      <c r="G297" s="5">
        <v>3</v>
      </c>
      <c r="P297">
        <v>2</v>
      </c>
      <c r="Q297" t="str">
        <f t="shared" si="5"/>
        <v>23</v>
      </c>
      <c r="R297">
        <v>3</v>
      </c>
      <c r="AB297" t="s">
        <v>287</v>
      </c>
      <c r="AC297" t="str">
        <f>CONCATENATE($R297,$R298,$R299,$R300)</f>
        <v>3412</v>
      </c>
      <c r="BG297">
        <v>3</v>
      </c>
      <c r="BH297">
        <v>1542</v>
      </c>
    </row>
    <row r="298" spans="1:60" x14ac:dyDescent="0.25">
      <c r="A298">
        <v>297</v>
      </c>
      <c r="D298">
        <v>77.949737000000013</v>
      </c>
      <c r="E298" s="4">
        <v>2</v>
      </c>
      <c r="P298">
        <v>1</v>
      </c>
      <c r="Q298" t="str">
        <f t="shared" si="5"/>
        <v>2</v>
      </c>
      <c r="R298">
        <v>4</v>
      </c>
      <c r="BG298">
        <v>4</v>
      </c>
      <c r="BH298">
        <v>1544</v>
      </c>
    </row>
    <row r="299" spans="1:60" x14ac:dyDescent="0.25">
      <c r="A299">
        <v>298</v>
      </c>
      <c r="P299">
        <v>0</v>
      </c>
      <c r="Q299" t="str">
        <f t="shared" si="5"/>
        <v/>
      </c>
      <c r="R299">
        <v>1</v>
      </c>
      <c r="BG299">
        <v>1</v>
      </c>
      <c r="BH299">
        <v>1549</v>
      </c>
    </row>
    <row r="300" spans="1:60" x14ac:dyDescent="0.25">
      <c r="A300">
        <v>299</v>
      </c>
      <c r="B300">
        <v>86.343157000000005</v>
      </c>
      <c r="C300" s="2">
        <v>1</v>
      </c>
      <c r="P300">
        <v>1</v>
      </c>
      <c r="Q300" t="str">
        <f t="shared" si="5"/>
        <v>1</v>
      </c>
      <c r="R300">
        <v>2</v>
      </c>
      <c r="BG300">
        <v>2</v>
      </c>
      <c r="BH300">
        <v>1556</v>
      </c>
    </row>
    <row r="301" spans="1:60" x14ac:dyDescent="0.25">
      <c r="A301">
        <v>300</v>
      </c>
      <c r="B301">
        <v>86.320156000000011</v>
      </c>
      <c r="C301" s="2">
        <v>1</v>
      </c>
      <c r="P301">
        <v>1</v>
      </c>
      <c r="Q301" t="str">
        <f t="shared" si="5"/>
        <v>1</v>
      </c>
      <c r="R301">
        <v>3</v>
      </c>
      <c r="AB301" t="s">
        <v>287</v>
      </c>
      <c r="AC301" t="str">
        <f>CONCATENATE($R301,$R302,$R303,$R304)</f>
        <v>3412</v>
      </c>
      <c r="BG301">
        <v>3</v>
      </c>
      <c r="BH301">
        <v>1563</v>
      </c>
    </row>
    <row r="302" spans="1:60" x14ac:dyDescent="0.25">
      <c r="A302">
        <v>301</v>
      </c>
      <c r="B302">
        <v>86.299104999999997</v>
      </c>
      <c r="C302" s="2">
        <v>1</v>
      </c>
      <c r="P302">
        <v>1</v>
      </c>
      <c r="Q302" t="str">
        <f t="shared" si="5"/>
        <v>1</v>
      </c>
      <c r="R302">
        <v>4</v>
      </c>
      <c r="BG302">
        <v>4</v>
      </c>
      <c r="BH302">
        <v>1564</v>
      </c>
    </row>
    <row r="303" spans="1:60" x14ac:dyDescent="0.25">
      <c r="A303">
        <v>302</v>
      </c>
      <c r="B303">
        <v>86.313789000000014</v>
      </c>
      <c r="C303" s="2">
        <v>1</v>
      </c>
      <c r="H303">
        <v>79.693105000000003</v>
      </c>
      <c r="I303" s="3">
        <v>4</v>
      </c>
      <c r="P303">
        <v>2</v>
      </c>
      <c r="Q303" t="str">
        <f t="shared" si="5"/>
        <v>14</v>
      </c>
      <c r="R303">
        <v>1</v>
      </c>
      <c r="BG303">
        <v>1</v>
      </c>
      <c r="BH303">
        <v>1572</v>
      </c>
    </row>
    <row r="304" spans="1:60" x14ac:dyDescent="0.25">
      <c r="A304">
        <v>303</v>
      </c>
      <c r="B304">
        <v>86.296841000000001</v>
      </c>
      <c r="C304" s="2">
        <v>1</v>
      </c>
      <c r="H304">
        <v>79.716894000000011</v>
      </c>
      <c r="I304" s="3">
        <v>4</v>
      </c>
      <c r="P304">
        <v>2</v>
      </c>
      <c r="Q304" t="str">
        <f t="shared" si="5"/>
        <v>14</v>
      </c>
      <c r="R304">
        <v>2</v>
      </c>
      <c r="BG304">
        <v>2</v>
      </c>
      <c r="BH304">
        <v>1577</v>
      </c>
    </row>
    <row r="305" spans="1:60" x14ac:dyDescent="0.25">
      <c r="A305">
        <v>304</v>
      </c>
      <c r="B305">
        <v>86.328631000000001</v>
      </c>
      <c r="C305" s="2">
        <v>1</v>
      </c>
      <c r="H305">
        <v>79.716948000000002</v>
      </c>
      <c r="I305" s="3">
        <v>4</v>
      </c>
      <c r="P305">
        <v>2</v>
      </c>
      <c r="Q305" t="str">
        <f t="shared" si="5"/>
        <v>14</v>
      </c>
      <c r="R305">
        <v>3</v>
      </c>
      <c r="AB305" t="s">
        <v>287</v>
      </c>
      <c r="AC305" t="str">
        <f>CONCATENATE($R305,$R306,$R307,$R308)</f>
        <v>3412</v>
      </c>
      <c r="BG305">
        <v>3</v>
      </c>
      <c r="BH305">
        <v>1584</v>
      </c>
    </row>
    <row r="306" spans="1:60" x14ac:dyDescent="0.25">
      <c r="A306">
        <v>305</v>
      </c>
      <c r="B306">
        <v>86.327419000000006</v>
      </c>
      <c r="C306" s="2">
        <v>1</v>
      </c>
      <c r="H306">
        <v>79.71478900000001</v>
      </c>
      <c r="I306" s="3">
        <v>4</v>
      </c>
      <c r="P306">
        <v>2</v>
      </c>
      <c r="Q306" t="str">
        <f t="shared" si="5"/>
        <v>14</v>
      </c>
      <c r="R306">
        <v>4</v>
      </c>
      <c r="BG306">
        <v>4</v>
      </c>
      <c r="BH306">
        <v>1584</v>
      </c>
    </row>
    <row r="307" spans="1:60" x14ac:dyDescent="0.25">
      <c r="A307">
        <v>306</v>
      </c>
      <c r="B307">
        <v>86.318474000000009</v>
      </c>
      <c r="C307" s="2">
        <v>1</v>
      </c>
      <c r="H307">
        <v>79.723526000000007</v>
      </c>
      <c r="I307" s="3">
        <v>4</v>
      </c>
      <c r="P307">
        <v>2</v>
      </c>
      <c r="Q307" t="str">
        <f t="shared" si="5"/>
        <v>14</v>
      </c>
      <c r="R307">
        <v>1</v>
      </c>
      <c r="BG307">
        <v>1</v>
      </c>
      <c r="BH307">
        <v>1593</v>
      </c>
    </row>
    <row r="308" spans="1:60" x14ac:dyDescent="0.25">
      <c r="A308">
        <v>307</v>
      </c>
      <c r="B308">
        <v>86.318474000000009</v>
      </c>
      <c r="C308" s="2">
        <v>1</v>
      </c>
      <c r="H308">
        <v>79.745947000000001</v>
      </c>
      <c r="I308" s="3">
        <v>4</v>
      </c>
      <c r="P308">
        <v>2</v>
      </c>
      <c r="Q308" t="str">
        <f t="shared" si="5"/>
        <v>14</v>
      </c>
      <c r="R308">
        <v>2</v>
      </c>
      <c r="BG308">
        <v>2</v>
      </c>
      <c r="BH308">
        <v>1596</v>
      </c>
    </row>
    <row r="309" spans="1:60" x14ac:dyDescent="0.25">
      <c r="A309">
        <v>308</v>
      </c>
      <c r="H309">
        <v>79.681474000000009</v>
      </c>
      <c r="I309" s="3">
        <v>4</v>
      </c>
      <c r="P309">
        <v>1</v>
      </c>
      <c r="Q309" t="str">
        <f t="shared" si="5"/>
        <v>4</v>
      </c>
      <c r="R309">
        <v>3</v>
      </c>
      <c r="AB309" t="s">
        <v>287</v>
      </c>
      <c r="AC309" t="str">
        <f>CONCATENATE($R309,$R310,$R311,$R312)</f>
        <v>3412</v>
      </c>
      <c r="BG309">
        <v>3</v>
      </c>
      <c r="BH309">
        <v>1603</v>
      </c>
    </row>
    <row r="310" spans="1:60" x14ac:dyDescent="0.25">
      <c r="A310">
        <v>309</v>
      </c>
      <c r="F310">
        <v>85.244</v>
      </c>
      <c r="G310" s="5">
        <v>3</v>
      </c>
      <c r="H310">
        <v>79.693105000000003</v>
      </c>
      <c r="I310" s="3">
        <v>4</v>
      </c>
      <c r="P310">
        <v>2</v>
      </c>
      <c r="Q310" t="str">
        <f t="shared" si="5"/>
        <v>34</v>
      </c>
      <c r="R310">
        <v>4</v>
      </c>
      <c r="BG310">
        <v>4</v>
      </c>
      <c r="BH310">
        <v>1603</v>
      </c>
    </row>
    <row r="311" spans="1:60" x14ac:dyDescent="0.25">
      <c r="A311">
        <v>310</v>
      </c>
      <c r="F311">
        <v>85.284315000000007</v>
      </c>
      <c r="G311" s="5">
        <v>3</v>
      </c>
      <c r="H311">
        <v>79.693105000000003</v>
      </c>
      <c r="I311" s="3">
        <v>4</v>
      </c>
      <c r="P311">
        <v>2</v>
      </c>
      <c r="Q311" t="str">
        <f t="shared" si="5"/>
        <v>34</v>
      </c>
      <c r="R311">
        <v>1</v>
      </c>
      <c r="BG311">
        <v>1</v>
      </c>
      <c r="BH311">
        <v>1611</v>
      </c>
    </row>
    <row r="312" spans="1:60" x14ac:dyDescent="0.25">
      <c r="A312">
        <v>311</v>
      </c>
      <c r="D312">
        <v>99.827738000000011</v>
      </c>
      <c r="E312" s="4">
        <v>2</v>
      </c>
      <c r="F312">
        <v>85.283579000000003</v>
      </c>
      <c r="G312" s="5">
        <v>3</v>
      </c>
      <c r="P312">
        <v>2</v>
      </c>
      <c r="Q312" t="str">
        <f t="shared" si="5"/>
        <v>23</v>
      </c>
      <c r="R312">
        <v>2</v>
      </c>
      <c r="BG312">
        <v>2</v>
      </c>
      <c r="BH312">
        <v>1614</v>
      </c>
    </row>
    <row r="313" spans="1:60" x14ac:dyDescent="0.25">
      <c r="A313">
        <v>312</v>
      </c>
      <c r="D313">
        <v>99.835001000000005</v>
      </c>
      <c r="E313" s="4">
        <v>2</v>
      </c>
      <c r="F313">
        <v>85.255158000000009</v>
      </c>
      <c r="G313" s="5">
        <v>3</v>
      </c>
      <c r="P313">
        <v>2</v>
      </c>
      <c r="Q313" t="str">
        <f t="shared" si="5"/>
        <v>23</v>
      </c>
      <c r="R313">
        <v>3</v>
      </c>
      <c r="AB313" t="s">
        <v>287</v>
      </c>
      <c r="AC313" t="str">
        <f>CONCATENATE($R313,$R314,$R315,$R316)</f>
        <v>3412</v>
      </c>
      <c r="BG313">
        <v>3</v>
      </c>
      <c r="BH313">
        <v>1622</v>
      </c>
    </row>
    <row r="314" spans="1:60" x14ac:dyDescent="0.25">
      <c r="A314">
        <v>313</v>
      </c>
      <c r="D314">
        <v>99.820683000000002</v>
      </c>
      <c r="E314" s="4">
        <v>2</v>
      </c>
      <c r="F314">
        <v>85.224316000000002</v>
      </c>
      <c r="G314" s="5">
        <v>3</v>
      </c>
      <c r="P314">
        <v>2</v>
      </c>
      <c r="Q314" t="str">
        <f t="shared" si="5"/>
        <v>23</v>
      </c>
      <c r="R314">
        <v>4</v>
      </c>
      <c r="BG314">
        <v>4</v>
      </c>
      <c r="BH314">
        <v>1622</v>
      </c>
    </row>
    <row r="315" spans="1:60" x14ac:dyDescent="0.25">
      <c r="A315">
        <v>314</v>
      </c>
      <c r="D315">
        <v>99.818525000000008</v>
      </c>
      <c r="E315" s="4">
        <v>2</v>
      </c>
      <c r="F315">
        <v>85.151947000000007</v>
      </c>
      <c r="G315" s="5">
        <v>3</v>
      </c>
      <c r="P315">
        <v>2</v>
      </c>
      <c r="Q315" t="str">
        <f t="shared" si="5"/>
        <v>23</v>
      </c>
      <c r="R315">
        <v>1</v>
      </c>
      <c r="BG315">
        <v>1</v>
      </c>
      <c r="BH315">
        <v>1629</v>
      </c>
    </row>
    <row r="316" spans="1:60" x14ac:dyDescent="0.25">
      <c r="A316">
        <v>315</v>
      </c>
      <c r="D316">
        <v>99.802366000000006</v>
      </c>
      <c r="E316" s="4">
        <v>2</v>
      </c>
      <c r="F316">
        <v>85.244</v>
      </c>
      <c r="G316" s="5">
        <v>3</v>
      </c>
      <c r="P316">
        <v>2</v>
      </c>
      <c r="Q316" t="str">
        <f t="shared" si="5"/>
        <v>23</v>
      </c>
      <c r="R316">
        <v>2</v>
      </c>
      <c r="BG316">
        <v>2</v>
      </c>
      <c r="BH316">
        <v>1633</v>
      </c>
    </row>
    <row r="317" spans="1:60" x14ac:dyDescent="0.25">
      <c r="A317">
        <v>316</v>
      </c>
      <c r="D317">
        <v>99.836683000000008</v>
      </c>
      <c r="E317" s="4">
        <v>2</v>
      </c>
      <c r="F317">
        <v>85.244</v>
      </c>
      <c r="G317" s="5">
        <v>3</v>
      </c>
      <c r="P317">
        <v>2</v>
      </c>
      <c r="Q317" t="str">
        <f t="shared" si="5"/>
        <v>23</v>
      </c>
      <c r="R317">
        <v>3</v>
      </c>
      <c r="AB317" t="s">
        <v>287</v>
      </c>
      <c r="AC317" t="str">
        <f>CONCATENATE($R317,$R318,$R319,$R320)</f>
        <v>3412</v>
      </c>
      <c r="BG317">
        <v>3</v>
      </c>
      <c r="BH317">
        <v>1641</v>
      </c>
    </row>
    <row r="318" spans="1:60" x14ac:dyDescent="0.25">
      <c r="A318">
        <v>317</v>
      </c>
      <c r="D318">
        <v>99.827105000000003</v>
      </c>
      <c r="E318" s="4">
        <v>2</v>
      </c>
      <c r="P318">
        <v>1</v>
      </c>
      <c r="Q318" t="str">
        <f t="shared" si="5"/>
        <v>2</v>
      </c>
      <c r="R318">
        <v>4</v>
      </c>
      <c r="BG318">
        <v>4</v>
      </c>
      <c r="BH318">
        <v>1642</v>
      </c>
    </row>
    <row r="319" spans="1:60" x14ac:dyDescent="0.25">
      <c r="A319">
        <v>318</v>
      </c>
      <c r="D319">
        <v>99.841419000000002</v>
      </c>
      <c r="E319" s="4">
        <v>2</v>
      </c>
      <c r="P319">
        <v>1</v>
      </c>
      <c r="Q319" t="str">
        <f t="shared" si="5"/>
        <v>2</v>
      </c>
      <c r="R319">
        <v>1</v>
      </c>
      <c r="BG319">
        <v>1</v>
      </c>
      <c r="BH319">
        <v>1647</v>
      </c>
    </row>
    <row r="320" spans="1:60" x14ac:dyDescent="0.25">
      <c r="A320">
        <v>319</v>
      </c>
      <c r="D320">
        <v>99.838261000000003</v>
      </c>
      <c r="E320" s="4">
        <v>2</v>
      </c>
      <c r="P320">
        <v>1</v>
      </c>
      <c r="Q320" t="str">
        <f t="shared" si="5"/>
        <v>2</v>
      </c>
      <c r="R320">
        <v>2</v>
      </c>
      <c r="BG320">
        <v>2</v>
      </c>
      <c r="BH320">
        <v>1654</v>
      </c>
    </row>
    <row r="321" spans="1:60" x14ac:dyDescent="0.25">
      <c r="A321">
        <v>320</v>
      </c>
      <c r="B321">
        <v>109.46347400000002</v>
      </c>
      <c r="C321" s="2">
        <v>1</v>
      </c>
      <c r="P321">
        <v>1</v>
      </c>
      <c r="Q321" t="str">
        <f t="shared" si="5"/>
        <v>1</v>
      </c>
      <c r="R321">
        <v>3</v>
      </c>
      <c r="AB321" t="s">
        <v>287</v>
      </c>
      <c r="AC321" t="str">
        <f>CONCATENATE($R321,$R322,$R323,$R324)</f>
        <v>3412</v>
      </c>
      <c r="BG321">
        <v>3</v>
      </c>
      <c r="BH321">
        <v>1662</v>
      </c>
    </row>
    <row r="322" spans="1:60" x14ac:dyDescent="0.25">
      <c r="A322">
        <v>321</v>
      </c>
      <c r="B322">
        <v>109.53952800000002</v>
      </c>
      <c r="C322" s="2">
        <v>1</v>
      </c>
      <c r="P322">
        <v>1</v>
      </c>
      <c r="Q322" t="str">
        <f t="shared" ref="Q322:Q385" si="6">CONCATENATE(C322,E322,G322,I322)</f>
        <v>1</v>
      </c>
      <c r="R322">
        <v>4</v>
      </c>
      <c r="BG322">
        <v>4</v>
      </c>
      <c r="BH322">
        <v>1664</v>
      </c>
    </row>
    <row r="323" spans="1:60" x14ac:dyDescent="0.25">
      <c r="A323">
        <v>322</v>
      </c>
      <c r="B323">
        <v>109.48926200000001</v>
      </c>
      <c r="C323" s="2">
        <v>1</v>
      </c>
      <c r="P323">
        <v>1</v>
      </c>
      <c r="Q323" t="str">
        <f t="shared" si="6"/>
        <v>1</v>
      </c>
      <c r="R323">
        <v>1</v>
      </c>
      <c r="BG323">
        <v>1</v>
      </c>
      <c r="BH323">
        <v>1667</v>
      </c>
    </row>
    <row r="324" spans="1:60" x14ac:dyDescent="0.25">
      <c r="A324">
        <v>323</v>
      </c>
      <c r="B324">
        <v>109.504524</v>
      </c>
      <c r="C324" s="2">
        <v>1</v>
      </c>
      <c r="P324">
        <v>1</v>
      </c>
      <c r="Q324" t="str">
        <f t="shared" si="6"/>
        <v>1</v>
      </c>
      <c r="R324">
        <v>2</v>
      </c>
      <c r="BG324">
        <v>2</v>
      </c>
      <c r="BH324">
        <v>1675</v>
      </c>
    </row>
    <row r="325" spans="1:60" x14ac:dyDescent="0.25">
      <c r="A325">
        <v>324</v>
      </c>
      <c r="B325">
        <v>109.50978900000001</v>
      </c>
      <c r="C325" s="2">
        <v>1</v>
      </c>
      <c r="H325">
        <v>103.83747500000001</v>
      </c>
      <c r="I325" s="3">
        <v>4</v>
      </c>
      <c r="P325">
        <v>2</v>
      </c>
      <c r="Q325" t="str">
        <f t="shared" si="6"/>
        <v>14</v>
      </c>
      <c r="R325" t="s">
        <v>22</v>
      </c>
      <c r="BG325" t="s">
        <v>22</v>
      </c>
      <c r="BH325">
        <v>1678</v>
      </c>
    </row>
    <row r="326" spans="1:60" x14ac:dyDescent="0.25">
      <c r="A326">
        <v>325</v>
      </c>
      <c r="B326">
        <v>109.493527</v>
      </c>
      <c r="C326" s="2">
        <v>1</v>
      </c>
      <c r="H326">
        <v>103.88147400000001</v>
      </c>
      <c r="I326" s="3">
        <v>4</v>
      </c>
      <c r="P326">
        <v>2</v>
      </c>
      <c r="Q326" t="str">
        <f t="shared" si="6"/>
        <v>14</v>
      </c>
    </row>
    <row r="327" spans="1:60" x14ac:dyDescent="0.25">
      <c r="A327">
        <v>326</v>
      </c>
      <c r="B327">
        <v>109.46347400000002</v>
      </c>
      <c r="C327" s="2">
        <v>1</v>
      </c>
      <c r="H327">
        <v>103.847683</v>
      </c>
      <c r="I327" s="3">
        <v>4</v>
      </c>
      <c r="P327">
        <v>2</v>
      </c>
      <c r="Q327" t="str">
        <f t="shared" si="6"/>
        <v>14</v>
      </c>
    </row>
    <row r="328" spans="1:60" x14ac:dyDescent="0.25">
      <c r="A328">
        <v>327</v>
      </c>
      <c r="F328">
        <v>107.79221000000001</v>
      </c>
      <c r="G328" s="5">
        <v>3</v>
      </c>
      <c r="H328">
        <v>103.886578</v>
      </c>
      <c r="I328" s="3">
        <v>4</v>
      </c>
      <c r="P328">
        <v>2</v>
      </c>
      <c r="Q328" t="str">
        <f t="shared" si="6"/>
        <v>34</v>
      </c>
    </row>
    <row r="329" spans="1:60" x14ac:dyDescent="0.25">
      <c r="A329">
        <v>328</v>
      </c>
      <c r="F329">
        <v>107.81494500000001</v>
      </c>
      <c r="G329" s="5">
        <v>3</v>
      </c>
      <c r="H329">
        <v>103.86568100000001</v>
      </c>
      <c r="I329" s="3">
        <v>4</v>
      </c>
      <c r="P329">
        <v>2</v>
      </c>
      <c r="Q329" t="str">
        <f t="shared" si="6"/>
        <v>34</v>
      </c>
    </row>
    <row r="330" spans="1:60" x14ac:dyDescent="0.25">
      <c r="A330">
        <v>329</v>
      </c>
      <c r="F330">
        <v>107.758949</v>
      </c>
      <c r="G330" s="5">
        <v>3</v>
      </c>
      <c r="H330">
        <v>103.83747500000001</v>
      </c>
      <c r="I330" s="3">
        <v>4</v>
      </c>
      <c r="P330">
        <v>2</v>
      </c>
      <c r="Q330" t="str">
        <f t="shared" si="6"/>
        <v>34</v>
      </c>
    </row>
    <row r="331" spans="1:60" x14ac:dyDescent="0.25">
      <c r="A331">
        <v>330</v>
      </c>
      <c r="F331">
        <v>107.79794700000001</v>
      </c>
      <c r="G331" s="5">
        <v>3</v>
      </c>
      <c r="H331">
        <v>103.90315600000001</v>
      </c>
      <c r="I331" s="3">
        <v>4</v>
      </c>
      <c r="P331">
        <v>2</v>
      </c>
      <c r="Q331" t="str">
        <f t="shared" si="6"/>
        <v>34</v>
      </c>
    </row>
    <row r="332" spans="1:60" x14ac:dyDescent="0.25">
      <c r="A332">
        <v>331</v>
      </c>
      <c r="F332">
        <v>107.749313</v>
      </c>
      <c r="G332" s="5">
        <v>3</v>
      </c>
      <c r="H332">
        <v>103.83747500000001</v>
      </c>
      <c r="I332" s="3">
        <v>4</v>
      </c>
      <c r="P332">
        <v>2</v>
      </c>
      <c r="Q332" t="str">
        <f t="shared" si="6"/>
        <v>34</v>
      </c>
    </row>
    <row r="333" spans="1:60" x14ac:dyDescent="0.25">
      <c r="A333">
        <v>332</v>
      </c>
      <c r="F333">
        <v>107.79221000000001</v>
      </c>
      <c r="G333" s="5">
        <v>3</v>
      </c>
      <c r="H333">
        <v>103.83747500000001</v>
      </c>
      <c r="I333" s="3">
        <v>4</v>
      </c>
      <c r="P333">
        <v>2</v>
      </c>
      <c r="Q333" t="str">
        <f t="shared" si="6"/>
        <v>34</v>
      </c>
    </row>
    <row r="334" spans="1:60" x14ac:dyDescent="0.25">
      <c r="A334">
        <v>333</v>
      </c>
      <c r="F334">
        <v>107.79221000000001</v>
      </c>
      <c r="G334" s="5">
        <v>3</v>
      </c>
      <c r="P334">
        <v>1</v>
      </c>
      <c r="Q334" t="str">
        <f t="shared" si="6"/>
        <v>3</v>
      </c>
    </row>
    <row r="335" spans="1:60" x14ac:dyDescent="0.25">
      <c r="A335">
        <v>334</v>
      </c>
      <c r="D335">
        <v>126.95310600000002</v>
      </c>
      <c r="E335" s="4">
        <v>2</v>
      </c>
      <c r="F335">
        <v>107.79221000000001</v>
      </c>
      <c r="G335" s="5">
        <v>3</v>
      </c>
      <c r="P335">
        <v>2</v>
      </c>
      <c r="Q335" t="str">
        <f t="shared" si="6"/>
        <v>23</v>
      </c>
    </row>
    <row r="336" spans="1:60" x14ac:dyDescent="0.25">
      <c r="A336">
        <v>335</v>
      </c>
      <c r="D336">
        <v>126.994843</v>
      </c>
      <c r="E336" s="4">
        <v>2</v>
      </c>
      <c r="F336">
        <v>107.79221000000001</v>
      </c>
      <c r="G336" s="5">
        <v>3</v>
      </c>
      <c r="P336">
        <v>2</v>
      </c>
      <c r="Q336" t="str">
        <f t="shared" si="6"/>
        <v>23</v>
      </c>
    </row>
    <row r="337" spans="1:17" x14ac:dyDescent="0.25">
      <c r="A337">
        <v>336</v>
      </c>
      <c r="D337">
        <v>126.99520900000002</v>
      </c>
      <c r="E337" s="4">
        <v>2</v>
      </c>
      <c r="P337">
        <v>1</v>
      </c>
      <c r="Q337" t="str">
        <f t="shared" si="6"/>
        <v>2</v>
      </c>
    </row>
    <row r="338" spans="1:17" x14ac:dyDescent="0.25">
      <c r="A338">
        <v>337</v>
      </c>
      <c r="D338">
        <v>126.92437000000001</v>
      </c>
      <c r="E338" s="4">
        <v>2</v>
      </c>
      <c r="P338">
        <v>1</v>
      </c>
      <c r="Q338" t="str">
        <f t="shared" si="6"/>
        <v>2</v>
      </c>
    </row>
    <row r="339" spans="1:17" x14ac:dyDescent="0.25">
      <c r="A339">
        <v>338</v>
      </c>
      <c r="D339">
        <v>126.93721000000001</v>
      </c>
      <c r="E339" s="4">
        <v>2</v>
      </c>
      <c r="P339">
        <v>1</v>
      </c>
      <c r="Q339" t="str">
        <f t="shared" si="6"/>
        <v>2</v>
      </c>
    </row>
    <row r="340" spans="1:17" x14ac:dyDescent="0.25">
      <c r="A340">
        <v>339</v>
      </c>
      <c r="D340">
        <v>126.95310600000002</v>
      </c>
      <c r="E340" s="4">
        <v>2</v>
      </c>
      <c r="P340">
        <v>1</v>
      </c>
      <c r="Q340" t="str">
        <f t="shared" si="6"/>
        <v>2</v>
      </c>
    </row>
    <row r="341" spans="1:17" x14ac:dyDescent="0.25">
      <c r="A341">
        <v>340</v>
      </c>
      <c r="B341">
        <v>134.10784200000001</v>
      </c>
      <c r="C341" s="2">
        <v>1</v>
      </c>
      <c r="D341">
        <v>126.95310600000002</v>
      </c>
      <c r="E341" s="4">
        <v>2</v>
      </c>
      <c r="P341">
        <v>2</v>
      </c>
      <c r="Q341" t="str">
        <f t="shared" si="6"/>
        <v>12</v>
      </c>
    </row>
    <row r="342" spans="1:17" x14ac:dyDescent="0.25">
      <c r="A342">
        <v>341</v>
      </c>
      <c r="B342">
        <v>134.12957800000001</v>
      </c>
      <c r="C342" s="2">
        <v>1</v>
      </c>
      <c r="D342">
        <v>126.95310600000002</v>
      </c>
      <c r="E342" s="4">
        <v>2</v>
      </c>
      <c r="P342">
        <v>2</v>
      </c>
      <c r="Q342" t="str">
        <f t="shared" si="6"/>
        <v>12</v>
      </c>
    </row>
    <row r="343" spans="1:17" x14ac:dyDescent="0.25">
      <c r="A343">
        <v>342</v>
      </c>
      <c r="B343">
        <v>134.138893</v>
      </c>
      <c r="C343" s="2">
        <v>1</v>
      </c>
      <c r="P343">
        <v>1</v>
      </c>
      <c r="Q343" t="str">
        <f t="shared" si="6"/>
        <v>1</v>
      </c>
    </row>
    <row r="344" spans="1:17" x14ac:dyDescent="0.25">
      <c r="A344">
        <v>343</v>
      </c>
      <c r="B344">
        <v>134.10268400000001</v>
      </c>
      <c r="C344" s="2">
        <v>1</v>
      </c>
      <c r="P344">
        <v>1</v>
      </c>
      <c r="Q344" t="str">
        <f t="shared" si="6"/>
        <v>1</v>
      </c>
    </row>
    <row r="345" spans="1:17" x14ac:dyDescent="0.25">
      <c r="A345">
        <v>344</v>
      </c>
      <c r="B345">
        <v>134.153053</v>
      </c>
      <c r="C345" s="2">
        <v>1</v>
      </c>
      <c r="H345">
        <v>130.82504700000001</v>
      </c>
      <c r="I345" s="3">
        <v>4</v>
      </c>
      <c r="P345">
        <v>2</v>
      </c>
      <c r="Q345" t="str">
        <f t="shared" si="6"/>
        <v>14</v>
      </c>
    </row>
    <row r="346" spans="1:17" x14ac:dyDescent="0.25">
      <c r="A346">
        <v>345</v>
      </c>
      <c r="B346">
        <v>134.16021000000001</v>
      </c>
      <c r="C346" s="2">
        <v>1</v>
      </c>
      <c r="H346">
        <v>130.898842</v>
      </c>
      <c r="I346" s="3">
        <v>4</v>
      </c>
      <c r="P346">
        <v>2</v>
      </c>
      <c r="Q346" t="str">
        <f t="shared" si="6"/>
        <v>14</v>
      </c>
    </row>
    <row r="347" spans="1:17" x14ac:dyDescent="0.25">
      <c r="A347">
        <v>346</v>
      </c>
      <c r="B347">
        <v>134.10784200000001</v>
      </c>
      <c r="C347" s="2">
        <v>1</v>
      </c>
      <c r="H347">
        <v>130.889893</v>
      </c>
      <c r="I347" s="3">
        <v>4</v>
      </c>
      <c r="P347">
        <v>2</v>
      </c>
      <c r="Q347" t="str">
        <f t="shared" si="6"/>
        <v>14</v>
      </c>
    </row>
    <row r="348" spans="1:17" x14ac:dyDescent="0.25">
      <c r="A348">
        <v>347</v>
      </c>
      <c r="F348">
        <v>132.556892</v>
      </c>
      <c r="G348" s="5">
        <v>3</v>
      </c>
      <c r="H348">
        <v>130.847263</v>
      </c>
      <c r="I348" s="3">
        <v>4</v>
      </c>
      <c r="P348">
        <v>2</v>
      </c>
      <c r="Q348" t="str">
        <f t="shared" si="6"/>
        <v>34</v>
      </c>
    </row>
    <row r="349" spans="1:17" x14ac:dyDescent="0.25">
      <c r="A349">
        <v>348</v>
      </c>
      <c r="F349">
        <v>132.556892</v>
      </c>
      <c r="G349" s="5">
        <v>3</v>
      </c>
      <c r="H349">
        <v>130.86110300000001</v>
      </c>
      <c r="I349" s="3">
        <v>4</v>
      </c>
      <c r="P349">
        <v>2</v>
      </c>
      <c r="Q349" t="str">
        <f t="shared" si="6"/>
        <v>34</v>
      </c>
    </row>
    <row r="350" spans="1:17" x14ac:dyDescent="0.25">
      <c r="A350">
        <v>349</v>
      </c>
      <c r="F350">
        <v>132.556892</v>
      </c>
      <c r="G350" s="5">
        <v>3</v>
      </c>
      <c r="H350">
        <v>130.86057700000001</v>
      </c>
      <c r="I350" s="3">
        <v>4</v>
      </c>
      <c r="P350">
        <v>2</v>
      </c>
      <c r="Q350" t="str">
        <f t="shared" si="6"/>
        <v>34</v>
      </c>
    </row>
    <row r="351" spans="1:17" x14ac:dyDescent="0.25">
      <c r="A351">
        <v>350</v>
      </c>
      <c r="F351">
        <v>132.556892</v>
      </c>
      <c r="G351" s="5">
        <v>3</v>
      </c>
      <c r="H351">
        <v>130.90831400000002</v>
      </c>
      <c r="I351" s="3">
        <v>4</v>
      </c>
      <c r="P351">
        <v>2</v>
      </c>
      <c r="Q351" t="str">
        <f t="shared" si="6"/>
        <v>34</v>
      </c>
    </row>
    <row r="352" spans="1:17" x14ac:dyDescent="0.25">
      <c r="A352">
        <v>351</v>
      </c>
      <c r="F352">
        <v>132.556892</v>
      </c>
      <c r="G352" s="5">
        <v>3</v>
      </c>
      <c r="H352">
        <v>130.82504700000001</v>
      </c>
      <c r="I352" s="3">
        <v>4</v>
      </c>
      <c r="P352">
        <v>2</v>
      </c>
      <c r="Q352" t="str">
        <f t="shared" si="6"/>
        <v>34</v>
      </c>
    </row>
    <row r="353" spans="1:17" x14ac:dyDescent="0.25">
      <c r="A353">
        <v>352</v>
      </c>
      <c r="F353">
        <v>132.556892</v>
      </c>
      <c r="G353" s="5">
        <v>3</v>
      </c>
      <c r="H353">
        <v>130.82504700000001</v>
      </c>
      <c r="I353" s="3">
        <v>4</v>
      </c>
      <c r="P353">
        <v>2</v>
      </c>
      <c r="Q353" t="str">
        <f t="shared" si="6"/>
        <v>34</v>
      </c>
    </row>
    <row r="354" spans="1:17" x14ac:dyDescent="0.25">
      <c r="A354">
        <v>353</v>
      </c>
      <c r="F354">
        <v>132.556892</v>
      </c>
      <c r="G354" s="5">
        <v>3</v>
      </c>
      <c r="P354">
        <v>1</v>
      </c>
      <c r="Q354" t="str">
        <f t="shared" si="6"/>
        <v>3</v>
      </c>
    </row>
    <row r="355" spans="1:17" x14ac:dyDescent="0.25">
      <c r="A355">
        <v>354</v>
      </c>
      <c r="D355">
        <v>158.22857400000001</v>
      </c>
      <c r="E355" s="4">
        <v>2</v>
      </c>
      <c r="P355">
        <v>1</v>
      </c>
      <c r="Q355" t="str">
        <f t="shared" si="6"/>
        <v>2</v>
      </c>
    </row>
    <row r="356" spans="1:17" x14ac:dyDescent="0.25">
      <c r="A356">
        <v>355</v>
      </c>
      <c r="D356">
        <v>158.16841700000001</v>
      </c>
      <c r="E356" s="4">
        <v>2</v>
      </c>
      <c r="P356">
        <v>1</v>
      </c>
      <c r="Q356" t="str">
        <f t="shared" si="6"/>
        <v>2</v>
      </c>
    </row>
    <row r="357" spans="1:17" x14ac:dyDescent="0.25">
      <c r="A357">
        <v>356</v>
      </c>
      <c r="D357">
        <v>158.196259</v>
      </c>
      <c r="E357" s="4">
        <v>2</v>
      </c>
      <c r="P357">
        <v>1</v>
      </c>
      <c r="Q357" t="str">
        <f t="shared" si="6"/>
        <v>2</v>
      </c>
    </row>
    <row r="358" spans="1:17" x14ac:dyDescent="0.25">
      <c r="A358">
        <v>357</v>
      </c>
      <c r="B358">
        <v>161.42904799999999</v>
      </c>
      <c r="C358" s="2">
        <v>1</v>
      </c>
      <c r="D358">
        <v>158.16768000000002</v>
      </c>
      <c r="E358" s="4">
        <v>2</v>
      </c>
      <c r="P358">
        <v>2</v>
      </c>
      <c r="Q358" t="str">
        <f t="shared" si="6"/>
        <v>12</v>
      </c>
    </row>
    <row r="359" spans="1:17" x14ac:dyDescent="0.25">
      <c r="A359">
        <v>358</v>
      </c>
      <c r="B359">
        <v>161.492943</v>
      </c>
      <c r="C359" s="2">
        <v>1</v>
      </c>
      <c r="D359">
        <v>158.17104799999998</v>
      </c>
      <c r="E359" s="4">
        <v>2</v>
      </c>
      <c r="P359">
        <v>2</v>
      </c>
      <c r="Q359" t="str">
        <f t="shared" si="6"/>
        <v>12</v>
      </c>
    </row>
    <row r="360" spans="1:17" x14ac:dyDescent="0.25">
      <c r="A360">
        <v>359</v>
      </c>
      <c r="B360">
        <v>161.48246900000001</v>
      </c>
      <c r="C360" s="2">
        <v>1</v>
      </c>
      <c r="D360">
        <v>158.24662699999999</v>
      </c>
      <c r="E360" s="4">
        <v>2</v>
      </c>
      <c r="P360">
        <v>2</v>
      </c>
      <c r="Q360" t="str">
        <f t="shared" si="6"/>
        <v>12</v>
      </c>
    </row>
    <row r="361" spans="1:17" x14ac:dyDescent="0.25">
      <c r="A361">
        <v>360</v>
      </c>
      <c r="B361">
        <v>161.43131199999999</v>
      </c>
      <c r="C361" s="2">
        <v>1</v>
      </c>
      <c r="D361">
        <v>158.24252300000001</v>
      </c>
      <c r="E361" s="4">
        <v>2</v>
      </c>
      <c r="P361">
        <v>2</v>
      </c>
      <c r="Q361" t="str">
        <f t="shared" si="6"/>
        <v>12</v>
      </c>
    </row>
    <row r="362" spans="1:17" x14ac:dyDescent="0.25">
      <c r="A362">
        <v>361</v>
      </c>
      <c r="B362">
        <v>161.445943</v>
      </c>
      <c r="C362" s="2">
        <v>1</v>
      </c>
      <c r="D362">
        <v>158.24252300000001</v>
      </c>
      <c r="E362" s="4">
        <v>2</v>
      </c>
      <c r="P362">
        <v>2</v>
      </c>
      <c r="Q362" t="str">
        <f t="shared" si="6"/>
        <v>12</v>
      </c>
    </row>
    <row r="363" spans="1:17" x14ac:dyDescent="0.25">
      <c r="A363">
        <v>362</v>
      </c>
      <c r="B363">
        <v>161.44973300000001</v>
      </c>
      <c r="C363" s="2">
        <v>1</v>
      </c>
      <c r="P363">
        <v>1</v>
      </c>
      <c r="Q363" t="str">
        <f t="shared" si="6"/>
        <v>1</v>
      </c>
    </row>
    <row r="364" spans="1:17" x14ac:dyDescent="0.25">
      <c r="A364">
        <v>363</v>
      </c>
      <c r="B364">
        <v>161.456996</v>
      </c>
      <c r="C364" s="2">
        <v>1</v>
      </c>
      <c r="P364">
        <v>1</v>
      </c>
      <c r="Q364" t="str">
        <f t="shared" si="6"/>
        <v>1</v>
      </c>
    </row>
    <row r="365" spans="1:17" x14ac:dyDescent="0.25">
      <c r="A365">
        <v>364</v>
      </c>
      <c r="B365">
        <v>161.42904799999999</v>
      </c>
      <c r="C365" s="2">
        <v>1</v>
      </c>
      <c r="H365">
        <v>160.61904800000002</v>
      </c>
      <c r="I365" s="3">
        <v>4</v>
      </c>
      <c r="P365">
        <v>2</v>
      </c>
      <c r="Q365" t="str">
        <f t="shared" si="6"/>
        <v>14</v>
      </c>
    </row>
    <row r="366" spans="1:17" x14ac:dyDescent="0.25">
      <c r="A366">
        <v>365</v>
      </c>
      <c r="F366">
        <v>160.403154</v>
      </c>
      <c r="G366" s="5">
        <v>3</v>
      </c>
      <c r="H366">
        <v>160.61904800000002</v>
      </c>
      <c r="I366" s="3">
        <v>4</v>
      </c>
      <c r="P366">
        <v>2</v>
      </c>
      <c r="Q366" t="str">
        <f t="shared" si="6"/>
        <v>34</v>
      </c>
    </row>
    <row r="367" spans="1:17" x14ac:dyDescent="0.25">
      <c r="A367">
        <v>366</v>
      </c>
      <c r="F367">
        <v>160.403154</v>
      </c>
      <c r="G367" s="5">
        <v>3</v>
      </c>
      <c r="H367">
        <v>160.6181</v>
      </c>
      <c r="I367" s="3">
        <v>4</v>
      </c>
      <c r="P367">
        <v>2</v>
      </c>
      <c r="Q367" t="str">
        <f t="shared" si="6"/>
        <v>34</v>
      </c>
    </row>
    <row r="368" spans="1:17" x14ac:dyDescent="0.25">
      <c r="A368">
        <v>367</v>
      </c>
      <c r="F368">
        <v>160.403154</v>
      </c>
      <c r="G368" s="5">
        <v>3</v>
      </c>
      <c r="H368">
        <v>160.627049</v>
      </c>
      <c r="I368" s="3">
        <v>4</v>
      </c>
      <c r="P368">
        <v>2</v>
      </c>
      <c r="Q368" t="str">
        <f t="shared" si="6"/>
        <v>34</v>
      </c>
    </row>
    <row r="369" spans="1:17" x14ac:dyDescent="0.25">
      <c r="A369">
        <v>368</v>
      </c>
      <c r="F369">
        <v>160.403154</v>
      </c>
      <c r="G369" s="5">
        <v>3</v>
      </c>
      <c r="H369">
        <v>160.58631199999999</v>
      </c>
      <c r="I369" s="3">
        <v>4</v>
      </c>
      <c r="P369">
        <v>2</v>
      </c>
      <c r="Q369" t="str">
        <f t="shared" si="6"/>
        <v>34</v>
      </c>
    </row>
    <row r="370" spans="1:17" x14ac:dyDescent="0.25">
      <c r="A370">
        <v>369</v>
      </c>
      <c r="F370">
        <v>160.403154</v>
      </c>
      <c r="G370" s="5">
        <v>3</v>
      </c>
      <c r="H370">
        <v>160.52810099999999</v>
      </c>
      <c r="I370" s="3">
        <v>4</v>
      </c>
      <c r="P370">
        <v>2</v>
      </c>
      <c r="Q370" t="str">
        <f t="shared" si="6"/>
        <v>34</v>
      </c>
    </row>
    <row r="371" spans="1:17" x14ac:dyDescent="0.25">
      <c r="A371">
        <v>370</v>
      </c>
      <c r="F371">
        <v>160.403154</v>
      </c>
      <c r="G371" s="5">
        <v>3</v>
      </c>
      <c r="H371">
        <v>160.61904800000002</v>
      </c>
      <c r="I371" s="3">
        <v>4</v>
      </c>
      <c r="P371">
        <v>2</v>
      </c>
      <c r="Q371" t="str">
        <f t="shared" si="6"/>
        <v>34</v>
      </c>
    </row>
    <row r="372" spans="1:17" x14ac:dyDescent="0.25">
      <c r="A372">
        <v>371</v>
      </c>
      <c r="F372">
        <v>160.403154</v>
      </c>
      <c r="G372" s="5">
        <v>3</v>
      </c>
      <c r="H372">
        <v>160.61904800000002</v>
      </c>
      <c r="I372" s="3">
        <v>4</v>
      </c>
      <c r="P372">
        <v>2</v>
      </c>
      <c r="Q372" t="str">
        <f t="shared" si="6"/>
        <v>34</v>
      </c>
    </row>
    <row r="373" spans="1:17" x14ac:dyDescent="0.25">
      <c r="A373">
        <v>372</v>
      </c>
      <c r="D373">
        <v>179.05225799999999</v>
      </c>
      <c r="E373" s="4">
        <v>2</v>
      </c>
      <c r="F373">
        <v>160.403154</v>
      </c>
      <c r="G373" s="5">
        <v>3</v>
      </c>
      <c r="P373">
        <v>2</v>
      </c>
      <c r="Q373" t="str">
        <f t="shared" si="6"/>
        <v>23</v>
      </c>
    </row>
    <row r="374" spans="1:17" x14ac:dyDescent="0.25">
      <c r="A374">
        <v>373</v>
      </c>
      <c r="D374">
        <v>179.02999499999999</v>
      </c>
      <c r="E374" s="4">
        <v>2</v>
      </c>
      <c r="P374">
        <v>1</v>
      </c>
      <c r="Q374" t="str">
        <f t="shared" si="6"/>
        <v>2</v>
      </c>
    </row>
    <row r="375" spans="1:17" x14ac:dyDescent="0.25">
      <c r="A375">
        <v>374</v>
      </c>
      <c r="D375">
        <v>179.06110200000001</v>
      </c>
      <c r="E375" s="4">
        <v>2</v>
      </c>
      <c r="P375">
        <v>1</v>
      </c>
      <c r="Q375" t="str">
        <f t="shared" si="6"/>
        <v>2</v>
      </c>
    </row>
    <row r="376" spans="1:17" x14ac:dyDescent="0.25">
      <c r="A376">
        <v>375</v>
      </c>
      <c r="D376">
        <v>179.04404700000001</v>
      </c>
      <c r="E376" s="4">
        <v>2</v>
      </c>
      <c r="P376">
        <v>1</v>
      </c>
      <c r="Q376" t="str">
        <f t="shared" si="6"/>
        <v>2</v>
      </c>
    </row>
    <row r="377" spans="1:17" x14ac:dyDescent="0.25">
      <c r="A377">
        <v>376</v>
      </c>
      <c r="D377">
        <v>179.03578400000001</v>
      </c>
      <c r="E377" s="4">
        <v>2</v>
      </c>
      <c r="P377">
        <v>1</v>
      </c>
      <c r="Q377" t="str">
        <f t="shared" si="6"/>
        <v>2</v>
      </c>
    </row>
    <row r="378" spans="1:17" x14ac:dyDescent="0.25">
      <c r="A378">
        <v>377</v>
      </c>
      <c r="B378">
        <v>184.917574</v>
      </c>
      <c r="C378" s="2">
        <v>1</v>
      </c>
      <c r="D378">
        <v>179.07799599999998</v>
      </c>
      <c r="E378" s="4">
        <v>2</v>
      </c>
      <c r="P378">
        <v>2</v>
      </c>
      <c r="Q378" t="str">
        <f t="shared" si="6"/>
        <v>12</v>
      </c>
    </row>
    <row r="379" spans="1:17" x14ac:dyDescent="0.25">
      <c r="A379">
        <v>378</v>
      </c>
      <c r="B379">
        <v>184.94646700000001</v>
      </c>
      <c r="C379" s="2">
        <v>1</v>
      </c>
      <c r="D379">
        <v>179.09504699999999</v>
      </c>
      <c r="E379" s="4">
        <v>2</v>
      </c>
      <c r="P379">
        <v>2</v>
      </c>
      <c r="Q379" t="str">
        <f t="shared" si="6"/>
        <v>12</v>
      </c>
    </row>
    <row r="380" spans="1:17" x14ac:dyDescent="0.25">
      <c r="A380">
        <v>379</v>
      </c>
      <c r="B380">
        <v>184.93583899999999</v>
      </c>
      <c r="C380" s="2">
        <v>1</v>
      </c>
      <c r="D380">
        <v>179.052313</v>
      </c>
      <c r="E380" s="4">
        <v>2</v>
      </c>
      <c r="P380">
        <v>2</v>
      </c>
      <c r="Q380" t="str">
        <f t="shared" si="6"/>
        <v>12</v>
      </c>
    </row>
    <row r="381" spans="1:17" x14ac:dyDescent="0.25">
      <c r="A381">
        <v>380</v>
      </c>
      <c r="B381">
        <v>184.93457599999999</v>
      </c>
      <c r="C381" s="2">
        <v>1</v>
      </c>
      <c r="P381">
        <v>1</v>
      </c>
      <c r="Q381" t="str">
        <f t="shared" si="6"/>
        <v>1</v>
      </c>
    </row>
    <row r="382" spans="1:17" x14ac:dyDescent="0.25">
      <c r="A382">
        <v>381</v>
      </c>
      <c r="B382">
        <v>184.952944</v>
      </c>
      <c r="C382" s="2">
        <v>1</v>
      </c>
      <c r="P382">
        <v>1</v>
      </c>
      <c r="Q382" t="str">
        <f t="shared" si="6"/>
        <v>1</v>
      </c>
    </row>
    <row r="383" spans="1:17" x14ac:dyDescent="0.25">
      <c r="A383">
        <v>382</v>
      </c>
      <c r="B383">
        <v>184.969416</v>
      </c>
      <c r="C383" s="2">
        <v>1</v>
      </c>
      <c r="P383">
        <v>1</v>
      </c>
      <c r="Q383" t="str">
        <f t="shared" si="6"/>
        <v>1</v>
      </c>
    </row>
    <row r="384" spans="1:17" x14ac:dyDescent="0.25">
      <c r="A384">
        <v>383</v>
      </c>
      <c r="B384">
        <v>185.004099</v>
      </c>
      <c r="C384" s="2">
        <v>1</v>
      </c>
      <c r="P384">
        <v>1</v>
      </c>
      <c r="Q384" t="str">
        <f t="shared" si="6"/>
        <v>1</v>
      </c>
    </row>
    <row r="385" spans="1:17" x14ac:dyDescent="0.25">
      <c r="A385">
        <v>384</v>
      </c>
      <c r="B385">
        <v>184.946944</v>
      </c>
      <c r="C385" s="2">
        <v>1</v>
      </c>
      <c r="H385">
        <v>184.393732</v>
      </c>
      <c r="I385" s="3">
        <v>4</v>
      </c>
      <c r="P385">
        <v>2</v>
      </c>
      <c r="Q385" t="str">
        <f t="shared" si="6"/>
        <v>14</v>
      </c>
    </row>
    <row r="386" spans="1:17" x14ac:dyDescent="0.25">
      <c r="A386">
        <v>385</v>
      </c>
      <c r="F386">
        <v>184.72925800000002</v>
      </c>
      <c r="G386" s="5">
        <v>3</v>
      </c>
      <c r="H386">
        <v>184.42120600000001</v>
      </c>
      <c r="I386" s="3">
        <v>4</v>
      </c>
      <c r="P386">
        <v>2</v>
      </c>
      <c r="Q386" t="str">
        <f t="shared" ref="Q386:Q449" si="7">CONCATENATE(C386,E386,G386,I386)</f>
        <v>34</v>
      </c>
    </row>
    <row r="387" spans="1:17" x14ac:dyDescent="0.25">
      <c r="A387">
        <v>386</v>
      </c>
      <c r="F387">
        <v>184.72925800000002</v>
      </c>
      <c r="G387" s="5">
        <v>3</v>
      </c>
      <c r="H387">
        <v>184.48836399999999</v>
      </c>
      <c r="I387" s="3">
        <v>4</v>
      </c>
      <c r="P387">
        <v>2</v>
      </c>
      <c r="Q387" t="str">
        <f t="shared" si="7"/>
        <v>34</v>
      </c>
    </row>
    <row r="388" spans="1:17" x14ac:dyDescent="0.25">
      <c r="A388">
        <v>387</v>
      </c>
      <c r="F388">
        <v>184.72925800000002</v>
      </c>
      <c r="G388" s="5">
        <v>3</v>
      </c>
      <c r="H388">
        <v>184.50794400000001</v>
      </c>
      <c r="I388" s="3">
        <v>4</v>
      </c>
      <c r="P388">
        <v>2</v>
      </c>
      <c r="Q388" t="str">
        <f t="shared" si="7"/>
        <v>34</v>
      </c>
    </row>
    <row r="389" spans="1:17" x14ac:dyDescent="0.25">
      <c r="A389">
        <v>388</v>
      </c>
      <c r="F389">
        <v>184.72925800000002</v>
      </c>
      <c r="G389" s="5">
        <v>3</v>
      </c>
      <c r="H389">
        <v>184.499258</v>
      </c>
      <c r="I389" s="3">
        <v>4</v>
      </c>
      <c r="P389">
        <v>2</v>
      </c>
      <c r="Q389" t="str">
        <f t="shared" si="7"/>
        <v>34</v>
      </c>
    </row>
    <row r="390" spans="1:17" x14ac:dyDescent="0.25">
      <c r="A390">
        <v>389</v>
      </c>
      <c r="F390">
        <v>184.72925800000002</v>
      </c>
      <c r="G390" s="5">
        <v>3</v>
      </c>
      <c r="H390">
        <v>184.477045</v>
      </c>
      <c r="I390" s="3">
        <v>4</v>
      </c>
      <c r="P390">
        <v>2</v>
      </c>
      <c r="Q390" t="str">
        <f t="shared" si="7"/>
        <v>34</v>
      </c>
    </row>
    <row r="391" spans="1:17" x14ac:dyDescent="0.25">
      <c r="A391">
        <v>390</v>
      </c>
      <c r="F391">
        <v>184.72925800000002</v>
      </c>
      <c r="G391" s="5">
        <v>3</v>
      </c>
      <c r="H391">
        <v>184.393732</v>
      </c>
      <c r="I391" s="3">
        <v>4</v>
      </c>
      <c r="P391">
        <v>2</v>
      </c>
      <c r="Q391" t="str">
        <f t="shared" si="7"/>
        <v>34</v>
      </c>
    </row>
    <row r="392" spans="1:17" x14ac:dyDescent="0.25">
      <c r="A392">
        <v>391</v>
      </c>
      <c r="F392">
        <v>184.72925800000002</v>
      </c>
      <c r="G392" s="5">
        <v>3</v>
      </c>
      <c r="H392">
        <v>184.393732</v>
      </c>
      <c r="I392" s="3">
        <v>4</v>
      </c>
      <c r="P392">
        <v>2</v>
      </c>
      <c r="Q392" t="str">
        <f t="shared" si="7"/>
        <v>34</v>
      </c>
    </row>
    <row r="393" spans="1:17" x14ac:dyDescent="0.25">
      <c r="A393">
        <v>392</v>
      </c>
      <c r="D393">
        <v>204.585623</v>
      </c>
      <c r="E393" s="4">
        <v>2</v>
      </c>
      <c r="F393">
        <v>184.72925800000002</v>
      </c>
      <c r="G393" s="5">
        <v>3</v>
      </c>
      <c r="H393">
        <v>184.393732</v>
      </c>
      <c r="I393" s="3">
        <v>4</v>
      </c>
      <c r="P393">
        <v>3</v>
      </c>
      <c r="Q393" t="str">
        <f t="shared" si="7"/>
        <v>234</v>
      </c>
    </row>
    <row r="394" spans="1:17" x14ac:dyDescent="0.25">
      <c r="A394">
        <v>393</v>
      </c>
      <c r="D394">
        <v>204.61936</v>
      </c>
      <c r="E394" s="4">
        <v>2</v>
      </c>
      <c r="P394">
        <v>1</v>
      </c>
      <c r="Q394" t="str">
        <f t="shared" si="7"/>
        <v>2</v>
      </c>
    </row>
    <row r="395" spans="1:17" x14ac:dyDescent="0.25">
      <c r="A395">
        <v>394</v>
      </c>
      <c r="D395">
        <v>204.60909900000001</v>
      </c>
      <c r="E395" s="4">
        <v>2</v>
      </c>
      <c r="P395">
        <v>1</v>
      </c>
      <c r="Q395" t="str">
        <f t="shared" si="7"/>
        <v>2</v>
      </c>
    </row>
    <row r="396" spans="1:17" x14ac:dyDescent="0.25">
      <c r="A396">
        <v>395</v>
      </c>
      <c r="D396">
        <v>204.58994100000001</v>
      </c>
      <c r="E396" s="4">
        <v>2</v>
      </c>
      <c r="P396">
        <v>1</v>
      </c>
      <c r="Q396" t="str">
        <f t="shared" si="7"/>
        <v>2</v>
      </c>
    </row>
    <row r="397" spans="1:17" x14ac:dyDescent="0.25">
      <c r="A397">
        <v>396</v>
      </c>
      <c r="D397">
        <v>204.575468</v>
      </c>
      <c r="E397" s="4">
        <v>2</v>
      </c>
      <c r="P397">
        <v>1</v>
      </c>
      <c r="Q397" t="str">
        <f t="shared" si="7"/>
        <v>2</v>
      </c>
    </row>
    <row r="398" spans="1:17" x14ac:dyDescent="0.25">
      <c r="A398">
        <v>397</v>
      </c>
      <c r="B398">
        <v>209.926886</v>
      </c>
      <c r="C398" s="2">
        <v>1</v>
      </c>
      <c r="D398">
        <v>204.62083699999999</v>
      </c>
      <c r="E398" s="4">
        <v>2</v>
      </c>
      <c r="P398">
        <v>2</v>
      </c>
      <c r="Q398" t="str">
        <f t="shared" si="7"/>
        <v>12</v>
      </c>
    </row>
    <row r="399" spans="1:17" x14ac:dyDescent="0.25">
      <c r="A399">
        <v>398</v>
      </c>
      <c r="B399">
        <v>209.93389000000002</v>
      </c>
      <c r="C399" s="2">
        <v>1</v>
      </c>
      <c r="D399">
        <v>204.637991</v>
      </c>
      <c r="E399" s="4">
        <v>2</v>
      </c>
      <c r="P399">
        <v>2</v>
      </c>
      <c r="Q399" t="str">
        <f t="shared" si="7"/>
        <v>12</v>
      </c>
    </row>
    <row r="400" spans="1:17" x14ac:dyDescent="0.25">
      <c r="A400">
        <v>399</v>
      </c>
      <c r="B400">
        <v>209.95809800000001</v>
      </c>
      <c r="C400" s="2">
        <v>1</v>
      </c>
      <c r="D400">
        <v>204.70067800000001</v>
      </c>
      <c r="E400" s="4">
        <v>2</v>
      </c>
      <c r="P400">
        <v>2</v>
      </c>
      <c r="Q400" t="str">
        <f t="shared" si="7"/>
        <v>12</v>
      </c>
    </row>
    <row r="401" spans="1:17" x14ac:dyDescent="0.25">
      <c r="A401">
        <v>400</v>
      </c>
      <c r="B401">
        <v>209.94257200000001</v>
      </c>
      <c r="C401" s="2">
        <v>1</v>
      </c>
      <c r="P401">
        <v>1</v>
      </c>
      <c r="Q401" t="str">
        <f t="shared" si="7"/>
        <v>1</v>
      </c>
    </row>
    <row r="402" spans="1:17" x14ac:dyDescent="0.25">
      <c r="A402">
        <v>401</v>
      </c>
      <c r="B402">
        <v>209.95478299999999</v>
      </c>
      <c r="C402" s="2">
        <v>1</v>
      </c>
      <c r="P402">
        <v>1</v>
      </c>
      <c r="Q402" t="str">
        <f t="shared" si="7"/>
        <v>1</v>
      </c>
    </row>
    <row r="403" spans="1:17" x14ac:dyDescent="0.25">
      <c r="A403">
        <v>402</v>
      </c>
      <c r="B403">
        <v>209.93305000000001</v>
      </c>
      <c r="C403" s="2">
        <v>1</v>
      </c>
      <c r="P403">
        <v>1</v>
      </c>
      <c r="Q403" t="str">
        <f t="shared" si="7"/>
        <v>1</v>
      </c>
    </row>
    <row r="404" spans="1:17" x14ac:dyDescent="0.25">
      <c r="A404">
        <v>403</v>
      </c>
      <c r="B404">
        <v>209.926886</v>
      </c>
      <c r="C404" s="2">
        <v>1</v>
      </c>
      <c r="P404">
        <v>1</v>
      </c>
      <c r="Q404" t="str">
        <f t="shared" si="7"/>
        <v>1</v>
      </c>
    </row>
    <row r="405" spans="1:17" x14ac:dyDescent="0.25">
      <c r="A405">
        <v>404</v>
      </c>
      <c r="B405">
        <v>209.926886</v>
      </c>
      <c r="C405" s="2">
        <v>1</v>
      </c>
      <c r="H405">
        <v>208.05020400000001</v>
      </c>
      <c r="I405" s="3">
        <v>4</v>
      </c>
      <c r="P405">
        <v>2</v>
      </c>
      <c r="Q405" t="str">
        <f t="shared" si="7"/>
        <v>14</v>
      </c>
    </row>
    <row r="406" spans="1:17" x14ac:dyDescent="0.25">
      <c r="A406">
        <v>405</v>
      </c>
      <c r="F406">
        <v>208.80757399999999</v>
      </c>
      <c r="G406" s="5">
        <v>3</v>
      </c>
      <c r="H406">
        <v>208.05020400000001</v>
      </c>
      <c r="I406" s="3">
        <v>4</v>
      </c>
      <c r="P406">
        <v>2</v>
      </c>
      <c r="Q406" t="str">
        <f t="shared" si="7"/>
        <v>34</v>
      </c>
    </row>
    <row r="407" spans="1:17" x14ac:dyDescent="0.25">
      <c r="A407">
        <v>406</v>
      </c>
      <c r="F407">
        <v>208.80757399999999</v>
      </c>
      <c r="G407" s="5">
        <v>3</v>
      </c>
      <c r="H407">
        <v>207.99399399999999</v>
      </c>
      <c r="I407" s="3">
        <v>4</v>
      </c>
      <c r="P407">
        <v>2</v>
      </c>
      <c r="Q407" t="str">
        <f t="shared" si="7"/>
        <v>34</v>
      </c>
    </row>
    <row r="408" spans="1:17" x14ac:dyDescent="0.25">
      <c r="A408">
        <v>407</v>
      </c>
      <c r="F408">
        <v>208.80757399999999</v>
      </c>
      <c r="G408" s="5">
        <v>3</v>
      </c>
      <c r="H408">
        <v>207.996466</v>
      </c>
      <c r="I408" s="3">
        <v>4</v>
      </c>
      <c r="P408">
        <v>2</v>
      </c>
      <c r="Q408" t="str">
        <f t="shared" si="7"/>
        <v>34</v>
      </c>
    </row>
    <row r="409" spans="1:17" x14ac:dyDescent="0.25">
      <c r="A409">
        <v>408</v>
      </c>
      <c r="F409">
        <v>208.80757399999999</v>
      </c>
      <c r="G409" s="5">
        <v>3</v>
      </c>
      <c r="H409">
        <v>208.03046599999999</v>
      </c>
      <c r="I409" s="3">
        <v>4</v>
      </c>
      <c r="P409">
        <v>2</v>
      </c>
      <c r="Q409" t="str">
        <f t="shared" si="7"/>
        <v>34</v>
      </c>
    </row>
    <row r="410" spans="1:17" x14ac:dyDescent="0.25">
      <c r="A410">
        <v>409</v>
      </c>
      <c r="F410">
        <v>208.80757399999999</v>
      </c>
      <c r="G410" s="5">
        <v>3</v>
      </c>
      <c r="H410">
        <v>208.05020400000001</v>
      </c>
      <c r="I410" s="3">
        <v>4</v>
      </c>
      <c r="P410">
        <v>2</v>
      </c>
      <c r="Q410" t="str">
        <f t="shared" si="7"/>
        <v>34</v>
      </c>
    </row>
    <row r="411" spans="1:17" x14ac:dyDescent="0.25">
      <c r="A411">
        <v>410</v>
      </c>
      <c r="D411">
        <v>224.492918</v>
      </c>
      <c r="E411" s="4">
        <v>2</v>
      </c>
      <c r="F411">
        <v>208.80757399999999</v>
      </c>
      <c r="G411" s="5">
        <v>3</v>
      </c>
      <c r="H411">
        <v>207.97836100000001</v>
      </c>
      <c r="I411" s="3">
        <v>4</v>
      </c>
      <c r="P411">
        <v>3</v>
      </c>
      <c r="Q411" t="str">
        <f t="shared" si="7"/>
        <v>234</v>
      </c>
    </row>
    <row r="412" spans="1:17" x14ac:dyDescent="0.25">
      <c r="A412">
        <v>411</v>
      </c>
      <c r="D412">
        <v>224.47797199999999</v>
      </c>
      <c r="E412" s="4">
        <v>2</v>
      </c>
      <c r="F412">
        <v>208.80757399999999</v>
      </c>
      <c r="G412" s="5">
        <v>3</v>
      </c>
      <c r="H412">
        <v>208.05020400000001</v>
      </c>
      <c r="I412" s="3">
        <v>4</v>
      </c>
      <c r="P412">
        <v>3</v>
      </c>
      <c r="Q412" t="str">
        <f t="shared" si="7"/>
        <v>234</v>
      </c>
    </row>
    <row r="413" spans="1:17" x14ac:dyDescent="0.25">
      <c r="A413">
        <v>412</v>
      </c>
      <c r="D413">
        <v>224.49023399999999</v>
      </c>
      <c r="E413" s="4">
        <v>2</v>
      </c>
      <c r="F413">
        <v>208.80757399999999</v>
      </c>
      <c r="G413" s="5">
        <v>3</v>
      </c>
      <c r="P413">
        <v>2</v>
      </c>
      <c r="Q413" t="str">
        <f t="shared" si="7"/>
        <v>23</v>
      </c>
    </row>
    <row r="414" spans="1:17" x14ac:dyDescent="0.25">
      <c r="A414">
        <v>413</v>
      </c>
      <c r="D414">
        <v>224.50591700000001</v>
      </c>
      <c r="E414" s="4">
        <v>2</v>
      </c>
      <c r="F414">
        <v>208.80757399999999</v>
      </c>
      <c r="G414" s="5">
        <v>3</v>
      </c>
      <c r="P414">
        <v>2</v>
      </c>
      <c r="Q414" t="str">
        <f t="shared" si="7"/>
        <v>23</v>
      </c>
    </row>
    <row r="415" spans="1:17" x14ac:dyDescent="0.25">
      <c r="A415">
        <v>414</v>
      </c>
      <c r="D415">
        <v>224.539705</v>
      </c>
      <c r="E415" s="4">
        <v>2</v>
      </c>
      <c r="F415">
        <v>208.80757399999999</v>
      </c>
      <c r="G415" s="5">
        <v>3</v>
      </c>
      <c r="P415">
        <v>2</v>
      </c>
      <c r="Q415" t="str">
        <f t="shared" si="7"/>
        <v>23</v>
      </c>
    </row>
    <row r="416" spans="1:17" x14ac:dyDescent="0.25">
      <c r="A416">
        <v>415</v>
      </c>
      <c r="D416">
        <v>224.527547</v>
      </c>
      <c r="E416" s="4">
        <v>2</v>
      </c>
      <c r="P416">
        <v>1</v>
      </c>
      <c r="Q416" t="str">
        <f t="shared" si="7"/>
        <v>2</v>
      </c>
    </row>
    <row r="417" spans="1:17" x14ac:dyDescent="0.25">
      <c r="A417">
        <v>416</v>
      </c>
      <c r="D417">
        <v>224.50323299999999</v>
      </c>
      <c r="E417" s="4">
        <v>2</v>
      </c>
      <c r="P417">
        <v>1</v>
      </c>
      <c r="Q417" t="str">
        <f t="shared" si="7"/>
        <v>2</v>
      </c>
    </row>
    <row r="418" spans="1:17" x14ac:dyDescent="0.25">
      <c r="A418">
        <v>417</v>
      </c>
      <c r="D418">
        <v>224.605649</v>
      </c>
      <c r="E418" s="4">
        <v>2</v>
      </c>
      <c r="P418">
        <v>1</v>
      </c>
      <c r="Q418" t="str">
        <f t="shared" si="7"/>
        <v>2</v>
      </c>
    </row>
    <row r="419" spans="1:17" x14ac:dyDescent="0.25">
      <c r="A419">
        <v>418</v>
      </c>
      <c r="B419">
        <v>231.91492700000001</v>
      </c>
      <c r="C419" s="2">
        <v>1</v>
      </c>
      <c r="D419">
        <v>224.492918</v>
      </c>
      <c r="E419" s="4">
        <v>2</v>
      </c>
      <c r="P419">
        <v>2</v>
      </c>
      <c r="Q419" t="str">
        <f t="shared" si="7"/>
        <v>12</v>
      </c>
    </row>
    <row r="420" spans="1:17" x14ac:dyDescent="0.25">
      <c r="A420">
        <v>419</v>
      </c>
      <c r="B420">
        <v>231.922032</v>
      </c>
      <c r="C420" s="2">
        <v>1</v>
      </c>
      <c r="P420">
        <v>1</v>
      </c>
      <c r="Q420" t="str">
        <f t="shared" si="7"/>
        <v>1</v>
      </c>
    </row>
    <row r="421" spans="1:17" x14ac:dyDescent="0.25">
      <c r="A421">
        <v>420</v>
      </c>
      <c r="B421">
        <v>231.91692799999998</v>
      </c>
      <c r="C421" s="2">
        <v>1</v>
      </c>
      <c r="P421">
        <v>1</v>
      </c>
      <c r="Q421" t="str">
        <f t="shared" si="7"/>
        <v>1</v>
      </c>
    </row>
    <row r="422" spans="1:17" x14ac:dyDescent="0.25">
      <c r="A422">
        <v>421</v>
      </c>
      <c r="B422">
        <v>231.944716</v>
      </c>
      <c r="C422" s="2">
        <v>1</v>
      </c>
      <c r="P422">
        <v>1</v>
      </c>
      <c r="Q422" t="str">
        <f t="shared" si="7"/>
        <v>1</v>
      </c>
    </row>
    <row r="423" spans="1:17" x14ac:dyDescent="0.25">
      <c r="A423">
        <v>422</v>
      </c>
      <c r="B423">
        <v>231.951031</v>
      </c>
      <c r="C423" s="2">
        <v>1</v>
      </c>
      <c r="P423">
        <v>1</v>
      </c>
      <c r="Q423" t="str">
        <f t="shared" si="7"/>
        <v>1</v>
      </c>
    </row>
    <row r="424" spans="1:17" x14ac:dyDescent="0.25">
      <c r="A424">
        <v>423</v>
      </c>
      <c r="B424">
        <v>231.930768</v>
      </c>
      <c r="C424" s="2">
        <v>1</v>
      </c>
      <c r="P424">
        <v>1</v>
      </c>
      <c r="Q424" t="str">
        <f t="shared" si="7"/>
        <v>1</v>
      </c>
    </row>
    <row r="425" spans="1:17" x14ac:dyDescent="0.25">
      <c r="A425">
        <v>424</v>
      </c>
      <c r="B425">
        <v>231.97960900000001</v>
      </c>
      <c r="C425" s="2">
        <v>1</v>
      </c>
      <c r="H425">
        <v>228.09582399999999</v>
      </c>
      <c r="I425" s="3">
        <v>4</v>
      </c>
      <c r="P425">
        <v>2</v>
      </c>
      <c r="Q425" t="str">
        <f t="shared" si="7"/>
        <v>14</v>
      </c>
    </row>
    <row r="426" spans="1:17" x14ac:dyDescent="0.25">
      <c r="A426">
        <v>425</v>
      </c>
      <c r="B426">
        <v>231.91492700000001</v>
      </c>
      <c r="C426" s="2">
        <v>1</v>
      </c>
      <c r="H426">
        <v>228.05629999999999</v>
      </c>
      <c r="I426" s="3">
        <v>4</v>
      </c>
      <c r="P426">
        <v>2</v>
      </c>
      <c r="Q426" t="str">
        <f t="shared" si="7"/>
        <v>14</v>
      </c>
    </row>
    <row r="427" spans="1:17" x14ac:dyDescent="0.25">
      <c r="A427">
        <v>426</v>
      </c>
      <c r="F427">
        <v>229.026614</v>
      </c>
      <c r="G427" s="5">
        <v>3</v>
      </c>
      <c r="H427">
        <v>228.08771899999999</v>
      </c>
      <c r="I427" s="3">
        <v>4</v>
      </c>
      <c r="P427">
        <v>2</v>
      </c>
      <c r="Q427" t="str">
        <f t="shared" si="7"/>
        <v>34</v>
      </c>
    </row>
    <row r="428" spans="1:17" x14ac:dyDescent="0.25">
      <c r="A428">
        <v>427</v>
      </c>
      <c r="F428">
        <v>229.02498299999999</v>
      </c>
      <c r="G428" s="5">
        <v>3</v>
      </c>
      <c r="H428">
        <v>228.120981</v>
      </c>
      <c r="I428" s="3">
        <v>4</v>
      </c>
      <c r="P428">
        <v>2</v>
      </c>
      <c r="Q428" t="str">
        <f t="shared" si="7"/>
        <v>34</v>
      </c>
    </row>
    <row r="429" spans="1:17" x14ac:dyDescent="0.25">
      <c r="A429">
        <v>428</v>
      </c>
      <c r="F429">
        <v>229.035718</v>
      </c>
      <c r="G429" s="5">
        <v>3</v>
      </c>
      <c r="H429">
        <v>228.12829500000001</v>
      </c>
      <c r="I429" s="3">
        <v>4</v>
      </c>
      <c r="P429">
        <v>2</v>
      </c>
      <c r="Q429" t="str">
        <f t="shared" si="7"/>
        <v>34</v>
      </c>
    </row>
    <row r="430" spans="1:17" x14ac:dyDescent="0.25">
      <c r="A430">
        <v>429</v>
      </c>
      <c r="F430">
        <v>229.00050999999999</v>
      </c>
      <c r="G430" s="5">
        <v>3</v>
      </c>
      <c r="H430">
        <v>228.09582399999999</v>
      </c>
      <c r="I430" s="3">
        <v>4</v>
      </c>
      <c r="P430">
        <v>2</v>
      </c>
      <c r="Q430" t="str">
        <f t="shared" si="7"/>
        <v>34</v>
      </c>
    </row>
    <row r="431" spans="1:17" x14ac:dyDescent="0.25">
      <c r="A431">
        <v>430</v>
      </c>
      <c r="D431">
        <v>245.651061</v>
      </c>
      <c r="E431" s="4">
        <v>2</v>
      </c>
      <c r="F431">
        <v>228.988089</v>
      </c>
      <c r="G431" s="5">
        <v>3</v>
      </c>
      <c r="H431">
        <v>228.162925</v>
      </c>
      <c r="I431" s="3">
        <v>4</v>
      </c>
      <c r="P431">
        <v>3</v>
      </c>
      <c r="Q431" t="str">
        <f t="shared" si="7"/>
        <v>234</v>
      </c>
    </row>
    <row r="432" spans="1:17" x14ac:dyDescent="0.25">
      <c r="A432">
        <v>431</v>
      </c>
      <c r="D432">
        <v>245.61774700000001</v>
      </c>
      <c r="E432" s="4">
        <v>2</v>
      </c>
      <c r="F432">
        <v>229.047507</v>
      </c>
      <c r="G432" s="5">
        <v>3</v>
      </c>
      <c r="H432">
        <v>228.09582399999999</v>
      </c>
      <c r="I432" s="3">
        <v>4</v>
      </c>
      <c r="P432">
        <v>3</v>
      </c>
      <c r="Q432" t="str">
        <f t="shared" si="7"/>
        <v>234</v>
      </c>
    </row>
    <row r="433" spans="1:17" x14ac:dyDescent="0.25">
      <c r="A433">
        <v>432</v>
      </c>
      <c r="D433">
        <v>245.62563900000001</v>
      </c>
      <c r="E433" s="4">
        <v>2</v>
      </c>
      <c r="F433">
        <v>228.94104099999998</v>
      </c>
      <c r="G433" s="5">
        <v>3</v>
      </c>
      <c r="P433">
        <v>2</v>
      </c>
      <c r="Q433" t="str">
        <f t="shared" si="7"/>
        <v>23</v>
      </c>
    </row>
    <row r="434" spans="1:17" x14ac:dyDescent="0.25">
      <c r="A434">
        <v>433</v>
      </c>
      <c r="D434">
        <v>245.631011</v>
      </c>
      <c r="E434" s="4">
        <v>2</v>
      </c>
      <c r="F434">
        <v>229.01729800000001</v>
      </c>
      <c r="G434" s="5">
        <v>3</v>
      </c>
      <c r="P434">
        <v>2</v>
      </c>
      <c r="Q434" t="str">
        <f t="shared" si="7"/>
        <v>23</v>
      </c>
    </row>
    <row r="435" spans="1:17" x14ac:dyDescent="0.25">
      <c r="A435">
        <v>434</v>
      </c>
      <c r="D435">
        <v>245.59395799999999</v>
      </c>
      <c r="E435" s="4">
        <v>2</v>
      </c>
      <c r="F435">
        <v>229.01729800000001</v>
      </c>
      <c r="G435" s="5">
        <v>3</v>
      </c>
      <c r="P435">
        <v>2</v>
      </c>
      <c r="Q435" t="str">
        <f t="shared" si="7"/>
        <v>23</v>
      </c>
    </row>
    <row r="436" spans="1:17" x14ac:dyDescent="0.25">
      <c r="A436">
        <v>435</v>
      </c>
      <c r="D436">
        <v>245.616221</v>
      </c>
      <c r="E436" s="4">
        <v>2</v>
      </c>
      <c r="F436">
        <v>229.01729800000001</v>
      </c>
      <c r="G436" s="5">
        <v>3</v>
      </c>
      <c r="P436">
        <v>2</v>
      </c>
      <c r="Q436" t="str">
        <f t="shared" si="7"/>
        <v>23</v>
      </c>
    </row>
    <row r="437" spans="1:17" x14ac:dyDescent="0.25">
      <c r="A437">
        <v>436</v>
      </c>
      <c r="D437">
        <v>245.64453399999999</v>
      </c>
      <c r="E437" s="4">
        <v>2</v>
      </c>
      <c r="P437">
        <v>1</v>
      </c>
      <c r="Q437" t="str">
        <f t="shared" si="7"/>
        <v>2</v>
      </c>
    </row>
    <row r="438" spans="1:17" x14ac:dyDescent="0.25">
      <c r="A438">
        <v>437</v>
      </c>
      <c r="B438">
        <v>251.68972600000001</v>
      </c>
      <c r="C438" s="2">
        <v>1</v>
      </c>
      <c r="D438">
        <v>245.69605899999999</v>
      </c>
      <c r="E438" s="4">
        <v>2</v>
      </c>
      <c r="P438">
        <v>2</v>
      </c>
      <c r="Q438" t="str">
        <f t="shared" si="7"/>
        <v>12</v>
      </c>
    </row>
    <row r="439" spans="1:17" x14ac:dyDescent="0.25">
      <c r="A439">
        <v>438</v>
      </c>
      <c r="B439">
        <v>251.724459</v>
      </c>
      <c r="C439" s="2">
        <v>1</v>
      </c>
      <c r="D439">
        <v>245.60606200000001</v>
      </c>
      <c r="E439" s="4">
        <v>2</v>
      </c>
      <c r="P439">
        <v>2</v>
      </c>
      <c r="Q439" t="str">
        <f t="shared" si="7"/>
        <v>12</v>
      </c>
    </row>
    <row r="440" spans="1:17" x14ac:dyDescent="0.25">
      <c r="A440">
        <v>439</v>
      </c>
      <c r="B440">
        <v>251.71372500000001</v>
      </c>
      <c r="C440" s="2">
        <v>1</v>
      </c>
      <c r="D440">
        <v>245.60606200000001</v>
      </c>
      <c r="E440" s="4">
        <v>2</v>
      </c>
      <c r="P440">
        <v>2</v>
      </c>
      <c r="Q440" t="str">
        <f t="shared" si="7"/>
        <v>12</v>
      </c>
    </row>
    <row r="441" spans="1:17" x14ac:dyDescent="0.25">
      <c r="A441">
        <v>440</v>
      </c>
      <c r="B441">
        <v>251.722567</v>
      </c>
      <c r="C441" s="2">
        <v>1</v>
      </c>
      <c r="D441">
        <v>245.60606200000001</v>
      </c>
      <c r="E441" s="4">
        <v>2</v>
      </c>
      <c r="P441">
        <v>2</v>
      </c>
      <c r="Q441" t="str">
        <f t="shared" si="7"/>
        <v>12</v>
      </c>
    </row>
    <row r="442" spans="1:17" x14ac:dyDescent="0.25">
      <c r="A442">
        <v>441</v>
      </c>
      <c r="B442">
        <v>251.686305</v>
      </c>
      <c r="C442" s="2">
        <v>1</v>
      </c>
      <c r="P442">
        <v>1</v>
      </c>
      <c r="Q442" t="str">
        <f t="shared" si="7"/>
        <v>1</v>
      </c>
    </row>
    <row r="443" spans="1:17" x14ac:dyDescent="0.25">
      <c r="A443">
        <v>442</v>
      </c>
      <c r="B443">
        <v>251.671042</v>
      </c>
      <c r="C443" s="2">
        <v>1</v>
      </c>
      <c r="J443">
        <v>235.406048</v>
      </c>
      <c r="K443" t="s">
        <v>22</v>
      </c>
      <c r="Q443" t="str">
        <f t="shared" si="7"/>
        <v>1</v>
      </c>
    </row>
    <row r="444" spans="1:17" x14ac:dyDescent="0.25">
      <c r="A444">
        <v>443</v>
      </c>
      <c r="Q444" t="str">
        <f t="shared" si="7"/>
        <v/>
      </c>
    </row>
    <row r="445" spans="1:17" x14ac:dyDescent="0.25">
      <c r="A445">
        <v>444</v>
      </c>
      <c r="J445">
        <v>38.230640000000001</v>
      </c>
      <c r="K445" t="s">
        <v>22</v>
      </c>
      <c r="Q445" t="str">
        <f t="shared" si="7"/>
        <v/>
      </c>
    </row>
    <row r="446" spans="1:17" x14ac:dyDescent="0.25">
      <c r="A446">
        <v>445</v>
      </c>
      <c r="D446">
        <v>43.54515</v>
      </c>
      <c r="E446" s="4">
        <v>2</v>
      </c>
      <c r="P446">
        <v>1</v>
      </c>
      <c r="Q446" t="str">
        <f t="shared" si="7"/>
        <v>2</v>
      </c>
    </row>
    <row r="447" spans="1:17" x14ac:dyDescent="0.25">
      <c r="A447">
        <v>446</v>
      </c>
      <c r="D447">
        <v>43.588352</v>
      </c>
      <c r="E447" s="4">
        <v>2</v>
      </c>
      <c r="P447">
        <v>1</v>
      </c>
      <c r="Q447" t="str">
        <f t="shared" si="7"/>
        <v>2</v>
      </c>
    </row>
    <row r="448" spans="1:17" x14ac:dyDescent="0.25">
      <c r="A448">
        <v>447</v>
      </c>
      <c r="D448">
        <v>43.576404000000004</v>
      </c>
      <c r="E448" s="4">
        <v>2</v>
      </c>
      <c r="P448">
        <v>1</v>
      </c>
      <c r="Q448" t="str">
        <f t="shared" si="7"/>
        <v>2</v>
      </c>
    </row>
    <row r="449" spans="1:17" x14ac:dyDescent="0.25">
      <c r="A449">
        <v>448</v>
      </c>
      <c r="D449">
        <v>43.580772000000003</v>
      </c>
      <c r="E449" s="4">
        <v>2</v>
      </c>
      <c r="P449">
        <v>1</v>
      </c>
      <c r="Q449" t="str">
        <f t="shared" si="7"/>
        <v>2</v>
      </c>
    </row>
    <row r="450" spans="1:17" x14ac:dyDescent="0.25">
      <c r="A450">
        <v>449</v>
      </c>
      <c r="D450">
        <v>43.571247</v>
      </c>
      <c r="E450" s="4">
        <v>2</v>
      </c>
      <c r="P450">
        <v>1</v>
      </c>
      <c r="Q450" t="str">
        <f t="shared" ref="Q450:Q513" si="8">CONCATENATE(C450,E450,G450,I450)</f>
        <v>2</v>
      </c>
    </row>
    <row r="451" spans="1:17" x14ac:dyDescent="0.25">
      <c r="A451">
        <v>450</v>
      </c>
      <c r="D451">
        <v>43.555885000000004</v>
      </c>
      <c r="E451" s="4">
        <v>2</v>
      </c>
      <c r="P451">
        <v>1</v>
      </c>
      <c r="Q451" t="str">
        <f t="shared" si="8"/>
        <v>2</v>
      </c>
    </row>
    <row r="452" spans="1:17" x14ac:dyDescent="0.25">
      <c r="A452">
        <v>451</v>
      </c>
      <c r="B452">
        <v>49.45158</v>
      </c>
      <c r="C452" s="2">
        <v>1</v>
      </c>
      <c r="D452">
        <v>43.582985000000001</v>
      </c>
      <c r="E452" s="4">
        <v>2</v>
      </c>
      <c r="P452">
        <v>2</v>
      </c>
      <c r="Q452" t="str">
        <f t="shared" si="8"/>
        <v>12</v>
      </c>
    </row>
    <row r="453" spans="1:17" x14ac:dyDescent="0.25">
      <c r="A453">
        <v>452</v>
      </c>
      <c r="B453">
        <v>49.492514999999997</v>
      </c>
      <c r="C453" s="2">
        <v>1</v>
      </c>
      <c r="D453">
        <v>43.572670000000002</v>
      </c>
      <c r="E453" s="4">
        <v>2</v>
      </c>
      <c r="P453">
        <v>2</v>
      </c>
      <c r="Q453" t="str">
        <f t="shared" si="8"/>
        <v>12</v>
      </c>
    </row>
    <row r="454" spans="1:17" x14ac:dyDescent="0.25">
      <c r="A454">
        <v>453</v>
      </c>
      <c r="B454">
        <v>49.464786000000004</v>
      </c>
      <c r="C454" s="2">
        <v>1</v>
      </c>
      <c r="D454">
        <v>43.527099</v>
      </c>
      <c r="E454" s="4">
        <v>2</v>
      </c>
      <c r="P454">
        <v>2</v>
      </c>
      <c r="Q454" t="str">
        <f t="shared" si="8"/>
        <v>12</v>
      </c>
    </row>
    <row r="455" spans="1:17" x14ac:dyDescent="0.25">
      <c r="A455">
        <v>454</v>
      </c>
      <c r="B455">
        <v>49.472728000000004</v>
      </c>
      <c r="C455" s="2">
        <v>1</v>
      </c>
      <c r="D455">
        <v>43.527099</v>
      </c>
      <c r="E455" s="4">
        <v>2</v>
      </c>
      <c r="P455">
        <v>2</v>
      </c>
      <c r="Q455" t="str">
        <f t="shared" si="8"/>
        <v>12</v>
      </c>
    </row>
    <row r="456" spans="1:17" x14ac:dyDescent="0.25">
      <c r="A456">
        <v>455</v>
      </c>
      <c r="B456">
        <v>49.481830000000002</v>
      </c>
      <c r="C456" s="2">
        <v>1</v>
      </c>
      <c r="D456">
        <v>43.527099</v>
      </c>
      <c r="E456" s="4">
        <v>2</v>
      </c>
      <c r="P456">
        <v>2</v>
      </c>
      <c r="Q456" t="str">
        <f t="shared" si="8"/>
        <v>12</v>
      </c>
    </row>
    <row r="457" spans="1:17" x14ac:dyDescent="0.25">
      <c r="A457">
        <v>456</v>
      </c>
      <c r="B457">
        <v>49.467151000000001</v>
      </c>
      <c r="C457" s="2">
        <v>1</v>
      </c>
      <c r="P457">
        <v>1</v>
      </c>
      <c r="Q457" t="str">
        <f t="shared" si="8"/>
        <v>1</v>
      </c>
    </row>
    <row r="458" spans="1:17" x14ac:dyDescent="0.25">
      <c r="A458">
        <v>457</v>
      </c>
      <c r="B458">
        <v>49.473044999999999</v>
      </c>
      <c r="C458" s="2">
        <v>1</v>
      </c>
      <c r="P458">
        <v>1</v>
      </c>
      <c r="Q458" t="str">
        <f t="shared" si="8"/>
        <v>1</v>
      </c>
    </row>
    <row r="459" spans="1:17" x14ac:dyDescent="0.25">
      <c r="A459">
        <v>458</v>
      </c>
      <c r="B459">
        <v>49.455207000000001</v>
      </c>
      <c r="C459" s="2">
        <v>1</v>
      </c>
      <c r="H459">
        <v>45.283661000000002</v>
      </c>
      <c r="I459" s="3">
        <v>4</v>
      </c>
      <c r="P459">
        <v>2</v>
      </c>
      <c r="Q459" t="str">
        <f t="shared" si="8"/>
        <v>14</v>
      </c>
    </row>
    <row r="460" spans="1:17" x14ac:dyDescent="0.25">
      <c r="A460">
        <v>459</v>
      </c>
      <c r="B460">
        <v>49.425055999999998</v>
      </c>
      <c r="C460" s="2">
        <v>1</v>
      </c>
      <c r="F460">
        <v>46.420669000000004</v>
      </c>
      <c r="G460" s="5">
        <v>3</v>
      </c>
      <c r="H460">
        <v>45.258819000000003</v>
      </c>
      <c r="I460" s="3">
        <v>4</v>
      </c>
      <c r="P460">
        <v>3</v>
      </c>
      <c r="Q460" t="str">
        <f t="shared" si="8"/>
        <v>134</v>
      </c>
    </row>
    <row r="461" spans="1:17" x14ac:dyDescent="0.25">
      <c r="A461">
        <v>460</v>
      </c>
      <c r="B461">
        <v>49.431263000000001</v>
      </c>
      <c r="C461" s="2">
        <v>1</v>
      </c>
      <c r="F461">
        <v>46.426509000000003</v>
      </c>
      <c r="G461" s="5">
        <v>3</v>
      </c>
      <c r="H461">
        <v>45.307022000000003</v>
      </c>
      <c r="I461" s="3">
        <v>4</v>
      </c>
      <c r="P461">
        <v>3</v>
      </c>
      <c r="Q461" t="str">
        <f t="shared" si="8"/>
        <v>134</v>
      </c>
    </row>
    <row r="462" spans="1:17" x14ac:dyDescent="0.25">
      <c r="A462">
        <v>461</v>
      </c>
      <c r="F462">
        <v>46.449401000000002</v>
      </c>
      <c r="G462" s="5">
        <v>3</v>
      </c>
      <c r="H462">
        <v>45.286026</v>
      </c>
      <c r="I462" s="3">
        <v>4</v>
      </c>
      <c r="P462">
        <v>2</v>
      </c>
      <c r="Q462" t="str">
        <f t="shared" si="8"/>
        <v>34</v>
      </c>
    </row>
    <row r="463" spans="1:17" x14ac:dyDescent="0.25">
      <c r="A463">
        <v>462</v>
      </c>
      <c r="F463">
        <v>46.415722000000002</v>
      </c>
      <c r="G463" s="5">
        <v>3</v>
      </c>
      <c r="H463">
        <v>45.298285999999997</v>
      </c>
      <c r="I463" s="3">
        <v>4</v>
      </c>
      <c r="P463">
        <v>2</v>
      </c>
      <c r="Q463" t="str">
        <f t="shared" si="8"/>
        <v>34</v>
      </c>
    </row>
    <row r="464" spans="1:17" x14ac:dyDescent="0.25">
      <c r="A464">
        <v>463</v>
      </c>
      <c r="F464">
        <v>46.410986999999999</v>
      </c>
      <c r="G464" s="5">
        <v>3</v>
      </c>
      <c r="H464">
        <v>45.294550999999998</v>
      </c>
      <c r="I464" s="3">
        <v>4</v>
      </c>
      <c r="P464">
        <v>2</v>
      </c>
      <c r="Q464" t="str">
        <f t="shared" si="8"/>
        <v>34</v>
      </c>
    </row>
    <row r="465" spans="1:17" x14ac:dyDescent="0.25">
      <c r="A465">
        <v>464</v>
      </c>
      <c r="F465">
        <v>46.399360000000001</v>
      </c>
      <c r="G465" s="5">
        <v>3</v>
      </c>
      <c r="H465">
        <v>45.365955</v>
      </c>
      <c r="I465" s="3">
        <v>4</v>
      </c>
      <c r="P465">
        <v>2</v>
      </c>
      <c r="Q465" t="str">
        <f t="shared" si="8"/>
        <v>34</v>
      </c>
    </row>
    <row r="466" spans="1:17" x14ac:dyDescent="0.25">
      <c r="A466">
        <v>465</v>
      </c>
      <c r="F466">
        <v>46.450240999999998</v>
      </c>
      <c r="G466" s="5">
        <v>3</v>
      </c>
      <c r="H466">
        <v>45.354430999999998</v>
      </c>
      <c r="I466" s="3">
        <v>4</v>
      </c>
      <c r="P466">
        <v>2</v>
      </c>
      <c r="Q466" t="str">
        <f t="shared" si="8"/>
        <v>34</v>
      </c>
    </row>
    <row r="467" spans="1:17" x14ac:dyDescent="0.25">
      <c r="A467">
        <v>466</v>
      </c>
      <c r="F467">
        <v>46.481079000000001</v>
      </c>
      <c r="G467" s="5">
        <v>3</v>
      </c>
      <c r="H467">
        <v>45.334384999999997</v>
      </c>
      <c r="I467" s="3">
        <v>4</v>
      </c>
      <c r="P467">
        <v>2</v>
      </c>
      <c r="Q467" t="str">
        <f t="shared" si="8"/>
        <v>34</v>
      </c>
    </row>
    <row r="468" spans="1:17" x14ac:dyDescent="0.25">
      <c r="A468">
        <v>467</v>
      </c>
      <c r="D468">
        <v>63.578186000000002</v>
      </c>
      <c r="E468" s="4">
        <v>2</v>
      </c>
      <c r="F468">
        <v>46.395099000000002</v>
      </c>
      <c r="G468" s="5">
        <v>3</v>
      </c>
      <c r="H468">
        <v>45.283661000000002</v>
      </c>
      <c r="I468" s="3">
        <v>4</v>
      </c>
      <c r="P468">
        <v>3</v>
      </c>
      <c r="Q468" t="str">
        <f t="shared" si="8"/>
        <v>234</v>
      </c>
    </row>
    <row r="469" spans="1:17" x14ac:dyDescent="0.25">
      <c r="A469">
        <v>468</v>
      </c>
      <c r="D469">
        <v>63.618118000000003</v>
      </c>
      <c r="E469" s="4">
        <v>2</v>
      </c>
      <c r="F469">
        <v>46.356262000000001</v>
      </c>
      <c r="G469" s="5">
        <v>3</v>
      </c>
      <c r="P469">
        <v>2</v>
      </c>
      <c r="Q469" t="str">
        <f t="shared" si="8"/>
        <v>23</v>
      </c>
    </row>
    <row r="470" spans="1:17" x14ac:dyDescent="0.25">
      <c r="A470">
        <v>469</v>
      </c>
      <c r="D470">
        <v>63.635539999999999</v>
      </c>
      <c r="E470" s="4">
        <v>2</v>
      </c>
      <c r="F470">
        <v>46.420669000000004</v>
      </c>
      <c r="G470" s="5">
        <v>3</v>
      </c>
      <c r="P470">
        <v>2</v>
      </c>
      <c r="Q470" t="str">
        <f t="shared" si="8"/>
        <v>23</v>
      </c>
    </row>
    <row r="471" spans="1:17" x14ac:dyDescent="0.25">
      <c r="A471">
        <v>470</v>
      </c>
      <c r="D471">
        <v>63.591231999999998</v>
      </c>
      <c r="E471" s="4">
        <v>2</v>
      </c>
      <c r="F471">
        <v>46.420669000000004</v>
      </c>
      <c r="G471" s="5">
        <v>3</v>
      </c>
      <c r="P471">
        <v>2</v>
      </c>
      <c r="Q471" t="str">
        <f t="shared" si="8"/>
        <v>23</v>
      </c>
    </row>
    <row r="472" spans="1:17" x14ac:dyDescent="0.25">
      <c r="A472">
        <v>471</v>
      </c>
      <c r="D472">
        <v>63.590339</v>
      </c>
      <c r="E472" s="4">
        <v>2</v>
      </c>
      <c r="P472">
        <v>1</v>
      </c>
      <c r="Q472" t="str">
        <f t="shared" si="8"/>
        <v>2</v>
      </c>
    </row>
    <row r="473" spans="1:17" x14ac:dyDescent="0.25">
      <c r="A473">
        <v>472</v>
      </c>
      <c r="D473">
        <v>63.585917999999999</v>
      </c>
      <c r="E473" s="4">
        <v>2</v>
      </c>
      <c r="P473">
        <v>1</v>
      </c>
      <c r="Q473" t="str">
        <f t="shared" si="8"/>
        <v>2</v>
      </c>
    </row>
    <row r="474" spans="1:17" x14ac:dyDescent="0.25">
      <c r="A474">
        <v>473</v>
      </c>
      <c r="B474">
        <v>70.786579000000003</v>
      </c>
      <c r="C474" s="2">
        <v>1</v>
      </c>
      <c r="D474">
        <v>63.624068999999999</v>
      </c>
      <c r="E474" s="4">
        <v>2</v>
      </c>
      <c r="P474">
        <v>2</v>
      </c>
      <c r="Q474" t="str">
        <f t="shared" si="8"/>
        <v>12</v>
      </c>
    </row>
    <row r="475" spans="1:17" x14ac:dyDescent="0.25">
      <c r="A475">
        <v>474</v>
      </c>
      <c r="B475">
        <v>70.786579000000003</v>
      </c>
      <c r="C475" s="2">
        <v>1</v>
      </c>
      <c r="D475">
        <v>63.642958999999998</v>
      </c>
      <c r="E475" s="4">
        <v>2</v>
      </c>
      <c r="P475">
        <v>2</v>
      </c>
      <c r="Q475" t="str">
        <f t="shared" si="8"/>
        <v>12</v>
      </c>
    </row>
    <row r="476" spans="1:17" x14ac:dyDescent="0.25">
      <c r="A476">
        <v>475</v>
      </c>
      <c r="B476">
        <v>70.786579000000003</v>
      </c>
      <c r="C476" s="2">
        <v>1</v>
      </c>
      <c r="D476">
        <v>63.607810999999998</v>
      </c>
      <c r="E476" s="4">
        <v>2</v>
      </c>
      <c r="P476">
        <v>2</v>
      </c>
      <c r="Q476" t="str">
        <f t="shared" si="8"/>
        <v>12</v>
      </c>
    </row>
    <row r="477" spans="1:17" x14ac:dyDescent="0.25">
      <c r="A477">
        <v>476</v>
      </c>
      <c r="B477">
        <v>70.786579000000003</v>
      </c>
      <c r="C477" s="2">
        <v>1</v>
      </c>
      <c r="D477">
        <v>63.578186000000002</v>
      </c>
      <c r="E477" s="4">
        <v>2</v>
      </c>
      <c r="P477">
        <v>2</v>
      </c>
      <c r="Q477" t="str">
        <f t="shared" si="8"/>
        <v>12</v>
      </c>
    </row>
    <row r="478" spans="1:17" x14ac:dyDescent="0.25">
      <c r="A478">
        <v>477</v>
      </c>
      <c r="B478">
        <v>70.786579000000003</v>
      </c>
      <c r="C478" s="2">
        <v>1</v>
      </c>
      <c r="D478">
        <v>63.578186000000002</v>
      </c>
      <c r="E478" s="4">
        <v>2</v>
      </c>
      <c r="P478">
        <v>2</v>
      </c>
      <c r="Q478" t="str">
        <f t="shared" si="8"/>
        <v>12</v>
      </c>
    </row>
    <row r="479" spans="1:17" x14ac:dyDescent="0.25">
      <c r="A479">
        <v>478</v>
      </c>
      <c r="B479">
        <v>70.786579000000003</v>
      </c>
      <c r="C479" s="2">
        <v>1</v>
      </c>
      <c r="P479">
        <v>1</v>
      </c>
      <c r="Q479" t="str">
        <f t="shared" si="8"/>
        <v>1</v>
      </c>
    </row>
    <row r="480" spans="1:17" x14ac:dyDescent="0.25">
      <c r="A480">
        <v>479</v>
      </c>
      <c r="B480">
        <v>70.786579000000003</v>
      </c>
      <c r="C480" s="2">
        <v>1</v>
      </c>
      <c r="P480">
        <v>1</v>
      </c>
      <c r="Q480" t="str">
        <f t="shared" si="8"/>
        <v>1</v>
      </c>
    </row>
    <row r="481" spans="1:17" x14ac:dyDescent="0.25">
      <c r="A481">
        <v>480</v>
      </c>
      <c r="B481">
        <v>70.786579000000003</v>
      </c>
      <c r="C481" s="2">
        <v>1</v>
      </c>
      <c r="H481">
        <v>66.897186000000005</v>
      </c>
      <c r="I481" s="3">
        <v>4</v>
      </c>
      <c r="P481">
        <v>2</v>
      </c>
      <c r="Q481" t="str">
        <f t="shared" si="8"/>
        <v>14</v>
      </c>
    </row>
    <row r="482" spans="1:17" x14ac:dyDescent="0.25">
      <c r="A482">
        <v>481</v>
      </c>
      <c r="B482">
        <v>70.786579000000003</v>
      </c>
      <c r="C482" s="2">
        <v>1</v>
      </c>
      <c r="H482">
        <v>66.967376000000002</v>
      </c>
      <c r="I482" s="3">
        <v>4</v>
      </c>
      <c r="P482">
        <v>2</v>
      </c>
      <c r="Q482" t="str">
        <f t="shared" si="8"/>
        <v>14</v>
      </c>
    </row>
    <row r="483" spans="1:17" x14ac:dyDescent="0.25">
      <c r="A483">
        <v>482</v>
      </c>
      <c r="B483">
        <v>70.786579000000003</v>
      </c>
      <c r="C483" s="2">
        <v>1</v>
      </c>
      <c r="F483">
        <v>67.339031000000006</v>
      </c>
      <c r="G483" s="5">
        <v>3</v>
      </c>
      <c r="H483">
        <v>67.031368000000001</v>
      </c>
      <c r="I483" s="3">
        <v>4</v>
      </c>
      <c r="P483">
        <v>3</v>
      </c>
      <c r="Q483" t="str">
        <f t="shared" si="8"/>
        <v>134</v>
      </c>
    </row>
    <row r="484" spans="1:17" x14ac:dyDescent="0.25">
      <c r="A484">
        <v>483</v>
      </c>
      <c r="F484">
        <v>67.335350000000005</v>
      </c>
      <c r="G484" s="5">
        <v>3</v>
      </c>
      <c r="H484">
        <v>67.028522000000009</v>
      </c>
      <c r="I484" s="3">
        <v>4</v>
      </c>
      <c r="P484">
        <v>2</v>
      </c>
      <c r="Q484" t="str">
        <f t="shared" si="8"/>
        <v>34</v>
      </c>
    </row>
    <row r="485" spans="1:17" x14ac:dyDescent="0.25">
      <c r="A485">
        <v>484</v>
      </c>
      <c r="F485">
        <v>67.384333999999996</v>
      </c>
      <c r="G485" s="5">
        <v>3</v>
      </c>
      <c r="H485">
        <v>67.026474000000007</v>
      </c>
      <c r="I485" s="3">
        <v>4</v>
      </c>
      <c r="P485">
        <v>2</v>
      </c>
      <c r="Q485" t="str">
        <f t="shared" si="8"/>
        <v>34</v>
      </c>
    </row>
    <row r="486" spans="1:17" x14ac:dyDescent="0.25">
      <c r="A486">
        <v>485</v>
      </c>
      <c r="F486">
        <v>67.354820000000004</v>
      </c>
      <c r="G486" s="5">
        <v>3</v>
      </c>
      <c r="H486">
        <v>67.037258000000008</v>
      </c>
      <c r="I486" s="3">
        <v>4</v>
      </c>
      <c r="P486">
        <v>2</v>
      </c>
      <c r="Q486" t="str">
        <f t="shared" si="8"/>
        <v>34</v>
      </c>
    </row>
    <row r="487" spans="1:17" x14ac:dyDescent="0.25">
      <c r="A487">
        <v>486</v>
      </c>
      <c r="F487">
        <v>67.387129999999999</v>
      </c>
      <c r="G487" s="5">
        <v>3</v>
      </c>
      <c r="H487">
        <v>67.012214</v>
      </c>
      <c r="I487" s="3">
        <v>4</v>
      </c>
      <c r="P487">
        <v>2</v>
      </c>
      <c r="Q487" t="str">
        <f t="shared" si="8"/>
        <v>34</v>
      </c>
    </row>
    <row r="488" spans="1:17" x14ac:dyDescent="0.25">
      <c r="A488">
        <v>487</v>
      </c>
      <c r="F488">
        <v>67.385550999999992</v>
      </c>
      <c r="G488" s="5">
        <v>3</v>
      </c>
      <c r="H488">
        <v>67.013317000000001</v>
      </c>
      <c r="I488" s="3">
        <v>4</v>
      </c>
      <c r="P488">
        <v>2</v>
      </c>
      <c r="Q488" t="str">
        <f t="shared" si="8"/>
        <v>34</v>
      </c>
    </row>
    <row r="489" spans="1:17" x14ac:dyDescent="0.25">
      <c r="A489">
        <v>488</v>
      </c>
      <c r="F489">
        <v>67.370449000000008</v>
      </c>
      <c r="G489" s="5">
        <v>3</v>
      </c>
      <c r="H489">
        <v>66.897186000000005</v>
      </c>
      <c r="I489" s="3">
        <v>4</v>
      </c>
      <c r="P489">
        <v>2</v>
      </c>
      <c r="Q489" t="str">
        <f t="shared" si="8"/>
        <v>34</v>
      </c>
    </row>
    <row r="490" spans="1:17" x14ac:dyDescent="0.25">
      <c r="A490">
        <v>489</v>
      </c>
      <c r="D490">
        <v>81.615527000000014</v>
      </c>
      <c r="E490" s="4">
        <v>2</v>
      </c>
      <c r="F490">
        <v>67.342345999999992</v>
      </c>
      <c r="G490" s="5">
        <v>3</v>
      </c>
      <c r="H490">
        <v>66.897186000000005</v>
      </c>
      <c r="I490" s="3">
        <v>4</v>
      </c>
      <c r="P490">
        <v>3</v>
      </c>
      <c r="Q490" t="str">
        <f t="shared" si="8"/>
        <v>234</v>
      </c>
    </row>
    <row r="491" spans="1:17" x14ac:dyDescent="0.25">
      <c r="A491">
        <v>490</v>
      </c>
      <c r="D491">
        <v>81.610315000000014</v>
      </c>
      <c r="E491" s="4">
        <v>2</v>
      </c>
      <c r="F491">
        <v>67.320616999999999</v>
      </c>
      <c r="G491" s="5">
        <v>3</v>
      </c>
      <c r="H491">
        <v>66.897186000000005</v>
      </c>
      <c r="I491" s="3">
        <v>4</v>
      </c>
      <c r="P491">
        <v>3</v>
      </c>
      <c r="Q491" t="str">
        <f t="shared" si="8"/>
        <v>234</v>
      </c>
    </row>
    <row r="492" spans="1:17" x14ac:dyDescent="0.25">
      <c r="A492">
        <v>491</v>
      </c>
      <c r="D492">
        <v>81.619421000000003</v>
      </c>
      <c r="E492" s="4">
        <v>2</v>
      </c>
      <c r="P492">
        <v>1</v>
      </c>
      <c r="Q492" t="str">
        <f t="shared" si="8"/>
        <v>2</v>
      </c>
    </row>
    <row r="493" spans="1:17" x14ac:dyDescent="0.25">
      <c r="A493">
        <v>492</v>
      </c>
      <c r="D493">
        <v>81.617263000000008</v>
      </c>
      <c r="E493" s="4">
        <v>2</v>
      </c>
      <c r="P493">
        <v>1</v>
      </c>
      <c r="Q493" t="str">
        <f t="shared" si="8"/>
        <v>2</v>
      </c>
    </row>
    <row r="494" spans="1:17" x14ac:dyDescent="0.25">
      <c r="A494">
        <v>493</v>
      </c>
      <c r="D494">
        <v>81.631526000000008</v>
      </c>
      <c r="E494" s="4">
        <v>2</v>
      </c>
      <c r="P494">
        <v>1</v>
      </c>
      <c r="Q494" t="str">
        <f t="shared" si="8"/>
        <v>2</v>
      </c>
    </row>
    <row r="495" spans="1:17" x14ac:dyDescent="0.25">
      <c r="A495">
        <v>494</v>
      </c>
      <c r="B495">
        <v>86.220210000000009</v>
      </c>
      <c r="C495" s="2">
        <v>1</v>
      </c>
      <c r="D495">
        <v>81.620315000000005</v>
      </c>
      <c r="E495" s="4">
        <v>2</v>
      </c>
      <c r="P495">
        <v>2</v>
      </c>
      <c r="Q495" t="str">
        <f t="shared" si="8"/>
        <v>12</v>
      </c>
    </row>
    <row r="496" spans="1:17" x14ac:dyDescent="0.25">
      <c r="A496">
        <v>495</v>
      </c>
      <c r="B496">
        <v>86.191527000000008</v>
      </c>
      <c r="C496" s="2">
        <v>1</v>
      </c>
      <c r="D496">
        <v>81.621895000000009</v>
      </c>
      <c r="E496" s="4">
        <v>2</v>
      </c>
      <c r="P496">
        <v>2</v>
      </c>
      <c r="Q496" t="str">
        <f t="shared" si="8"/>
        <v>12</v>
      </c>
    </row>
    <row r="497" spans="1:17" x14ac:dyDescent="0.25">
      <c r="A497">
        <v>496</v>
      </c>
      <c r="B497">
        <v>86.192105000000012</v>
      </c>
      <c r="C497" s="2">
        <v>1</v>
      </c>
      <c r="D497">
        <v>81.671316000000004</v>
      </c>
      <c r="E497" s="4">
        <v>2</v>
      </c>
      <c r="P497">
        <v>2</v>
      </c>
      <c r="Q497" t="str">
        <f t="shared" si="8"/>
        <v>12</v>
      </c>
    </row>
    <row r="498" spans="1:17" x14ac:dyDescent="0.25">
      <c r="A498">
        <v>497</v>
      </c>
      <c r="B498">
        <v>86.191842000000008</v>
      </c>
      <c r="C498" s="2">
        <v>1</v>
      </c>
      <c r="D498">
        <v>81.578842000000009</v>
      </c>
      <c r="E498" s="4">
        <v>2</v>
      </c>
      <c r="P498">
        <v>2</v>
      </c>
      <c r="Q498" t="str">
        <f t="shared" si="8"/>
        <v>12</v>
      </c>
    </row>
    <row r="499" spans="1:17" x14ac:dyDescent="0.25">
      <c r="A499">
        <v>498</v>
      </c>
      <c r="B499">
        <v>86.220632000000009</v>
      </c>
      <c r="C499" s="2">
        <v>1</v>
      </c>
      <c r="P499">
        <v>1</v>
      </c>
      <c r="Q499" t="str">
        <f t="shared" si="8"/>
        <v>1</v>
      </c>
    </row>
    <row r="500" spans="1:17" x14ac:dyDescent="0.25">
      <c r="A500">
        <v>499</v>
      </c>
      <c r="B500">
        <v>86.233001000000002</v>
      </c>
      <c r="C500" s="2">
        <v>1</v>
      </c>
      <c r="P500">
        <v>1</v>
      </c>
      <c r="Q500" t="str">
        <f t="shared" si="8"/>
        <v>1</v>
      </c>
    </row>
    <row r="501" spans="1:17" x14ac:dyDescent="0.25">
      <c r="A501">
        <v>500</v>
      </c>
      <c r="B501">
        <v>86.198262</v>
      </c>
      <c r="C501" s="2">
        <v>1</v>
      </c>
      <c r="P501">
        <v>1</v>
      </c>
      <c r="Q501" t="str">
        <f t="shared" si="8"/>
        <v>1</v>
      </c>
    </row>
    <row r="502" spans="1:17" x14ac:dyDescent="0.25">
      <c r="A502">
        <v>501</v>
      </c>
      <c r="B502">
        <v>86.157317000000006</v>
      </c>
      <c r="C502" s="2">
        <v>1</v>
      </c>
      <c r="P502">
        <v>1</v>
      </c>
      <c r="Q502" t="str">
        <f t="shared" si="8"/>
        <v>1</v>
      </c>
    </row>
    <row r="503" spans="1:17" x14ac:dyDescent="0.25">
      <c r="A503">
        <v>502</v>
      </c>
      <c r="B503">
        <v>86.220210000000009</v>
      </c>
      <c r="C503" s="2">
        <v>1</v>
      </c>
      <c r="H503">
        <v>84.833895000000012</v>
      </c>
      <c r="I503" s="3">
        <v>4</v>
      </c>
      <c r="P503">
        <v>2</v>
      </c>
      <c r="Q503" t="str">
        <f t="shared" si="8"/>
        <v>14</v>
      </c>
    </row>
    <row r="504" spans="1:17" x14ac:dyDescent="0.25">
      <c r="A504">
        <v>503</v>
      </c>
      <c r="F504">
        <v>86.092051000000012</v>
      </c>
      <c r="G504" s="5">
        <v>3</v>
      </c>
      <c r="H504">
        <v>84.819948000000011</v>
      </c>
      <c r="I504" s="3">
        <v>4</v>
      </c>
      <c r="P504">
        <v>2</v>
      </c>
      <c r="Q504" t="str">
        <f t="shared" si="8"/>
        <v>34</v>
      </c>
    </row>
    <row r="505" spans="1:17" x14ac:dyDescent="0.25">
      <c r="A505">
        <v>504</v>
      </c>
      <c r="F505">
        <v>86.053843000000001</v>
      </c>
      <c r="G505" s="5">
        <v>3</v>
      </c>
      <c r="H505">
        <v>84.810842000000008</v>
      </c>
      <c r="I505" s="3">
        <v>4</v>
      </c>
      <c r="P505">
        <v>2</v>
      </c>
      <c r="Q505" t="str">
        <f t="shared" si="8"/>
        <v>34</v>
      </c>
    </row>
    <row r="506" spans="1:17" x14ac:dyDescent="0.25">
      <c r="A506">
        <v>505</v>
      </c>
      <c r="F506">
        <v>86.063315000000003</v>
      </c>
      <c r="G506" s="5">
        <v>3</v>
      </c>
      <c r="H506">
        <v>84.824632000000008</v>
      </c>
      <c r="I506" s="3">
        <v>4</v>
      </c>
      <c r="P506">
        <v>2</v>
      </c>
      <c r="Q506" t="str">
        <f t="shared" si="8"/>
        <v>34</v>
      </c>
    </row>
    <row r="507" spans="1:17" x14ac:dyDescent="0.25">
      <c r="A507">
        <v>506</v>
      </c>
      <c r="F507">
        <v>86.082896000000005</v>
      </c>
      <c r="G507" s="5">
        <v>3</v>
      </c>
      <c r="H507">
        <v>84.872894000000002</v>
      </c>
      <c r="I507" s="3">
        <v>4</v>
      </c>
      <c r="P507">
        <v>2</v>
      </c>
      <c r="Q507" t="str">
        <f t="shared" si="8"/>
        <v>34</v>
      </c>
    </row>
    <row r="508" spans="1:17" x14ac:dyDescent="0.25">
      <c r="A508">
        <v>507</v>
      </c>
      <c r="F508">
        <v>86.074788000000012</v>
      </c>
      <c r="G508" s="5">
        <v>3</v>
      </c>
      <c r="H508">
        <v>84.891052000000002</v>
      </c>
      <c r="I508" s="3">
        <v>4</v>
      </c>
      <c r="P508">
        <v>2</v>
      </c>
      <c r="Q508" t="str">
        <f t="shared" si="8"/>
        <v>34</v>
      </c>
    </row>
    <row r="509" spans="1:17" x14ac:dyDescent="0.25">
      <c r="A509">
        <v>508</v>
      </c>
      <c r="F509">
        <v>86.065421000000015</v>
      </c>
      <c r="G509" s="5">
        <v>3</v>
      </c>
      <c r="H509">
        <v>84.864947000000001</v>
      </c>
      <c r="I509" s="3">
        <v>4</v>
      </c>
      <c r="P509">
        <v>2</v>
      </c>
      <c r="Q509" t="str">
        <f t="shared" si="8"/>
        <v>34</v>
      </c>
    </row>
    <row r="510" spans="1:17" x14ac:dyDescent="0.25">
      <c r="A510">
        <v>509</v>
      </c>
      <c r="F510">
        <v>86.001315000000005</v>
      </c>
      <c r="G510" s="5">
        <v>3</v>
      </c>
      <c r="H510">
        <v>84.853894000000011</v>
      </c>
      <c r="I510" s="3">
        <v>4</v>
      </c>
      <c r="P510">
        <v>2</v>
      </c>
      <c r="Q510" t="str">
        <f t="shared" si="8"/>
        <v>34</v>
      </c>
    </row>
    <row r="511" spans="1:17" x14ac:dyDescent="0.25">
      <c r="A511">
        <v>510</v>
      </c>
      <c r="F511">
        <v>85.973473000000013</v>
      </c>
      <c r="G511" s="5">
        <v>3</v>
      </c>
      <c r="H511">
        <v>84.833895000000012</v>
      </c>
      <c r="I511" s="3">
        <v>4</v>
      </c>
      <c r="P511">
        <v>2</v>
      </c>
      <c r="Q511" t="str">
        <f t="shared" si="8"/>
        <v>34</v>
      </c>
    </row>
    <row r="512" spans="1:17" x14ac:dyDescent="0.25">
      <c r="A512">
        <v>511</v>
      </c>
      <c r="D512">
        <v>102.761369</v>
      </c>
      <c r="E512" s="4">
        <v>2</v>
      </c>
      <c r="F512">
        <v>86.092051000000012</v>
      </c>
      <c r="G512" s="5">
        <v>3</v>
      </c>
      <c r="P512">
        <v>2</v>
      </c>
      <c r="Q512" t="str">
        <f t="shared" si="8"/>
        <v>23</v>
      </c>
    </row>
    <row r="513" spans="1:17" x14ac:dyDescent="0.25">
      <c r="A513">
        <v>512</v>
      </c>
      <c r="D513">
        <v>102.77642100000001</v>
      </c>
      <c r="E513" s="4">
        <v>2</v>
      </c>
      <c r="F513">
        <v>86.092051000000012</v>
      </c>
      <c r="G513" s="5">
        <v>3</v>
      </c>
      <c r="P513">
        <v>2</v>
      </c>
      <c r="Q513" t="str">
        <f t="shared" si="8"/>
        <v>23</v>
      </c>
    </row>
    <row r="514" spans="1:17" x14ac:dyDescent="0.25">
      <c r="A514">
        <v>513</v>
      </c>
      <c r="D514">
        <v>102.79163100000001</v>
      </c>
      <c r="E514" s="4">
        <v>2</v>
      </c>
      <c r="P514">
        <v>1</v>
      </c>
      <c r="Q514" t="str">
        <f t="shared" ref="Q514:Q577" si="9">CONCATENATE(C514,E514,G514,I514)</f>
        <v>2</v>
      </c>
    </row>
    <row r="515" spans="1:17" x14ac:dyDescent="0.25">
      <c r="A515">
        <v>514</v>
      </c>
      <c r="D515">
        <v>102.80157600000001</v>
      </c>
      <c r="E515" s="4">
        <v>2</v>
      </c>
      <c r="P515">
        <v>1</v>
      </c>
      <c r="Q515" t="str">
        <f t="shared" si="9"/>
        <v>2</v>
      </c>
    </row>
    <row r="516" spans="1:17" x14ac:dyDescent="0.25">
      <c r="A516">
        <v>515</v>
      </c>
      <c r="D516">
        <v>102.789208</v>
      </c>
      <c r="E516" s="4">
        <v>2</v>
      </c>
      <c r="P516">
        <v>1</v>
      </c>
      <c r="Q516" t="str">
        <f t="shared" si="9"/>
        <v>2</v>
      </c>
    </row>
    <row r="517" spans="1:17" x14ac:dyDescent="0.25">
      <c r="A517">
        <v>516</v>
      </c>
      <c r="B517">
        <v>108.74631600000001</v>
      </c>
      <c r="C517" s="2">
        <v>1</v>
      </c>
      <c r="D517">
        <v>102.82241900000001</v>
      </c>
      <c r="E517" s="4">
        <v>2</v>
      </c>
      <c r="P517">
        <v>2</v>
      </c>
      <c r="Q517" t="str">
        <f t="shared" si="9"/>
        <v>12</v>
      </c>
    </row>
    <row r="518" spans="1:17" x14ac:dyDescent="0.25">
      <c r="A518">
        <v>517</v>
      </c>
      <c r="B518">
        <v>108.77968300000001</v>
      </c>
      <c r="C518" s="2">
        <v>1</v>
      </c>
      <c r="D518">
        <v>102.818684</v>
      </c>
      <c r="E518" s="4">
        <v>2</v>
      </c>
      <c r="P518">
        <v>2</v>
      </c>
      <c r="Q518" t="str">
        <f t="shared" si="9"/>
        <v>12</v>
      </c>
    </row>
    <row r="519" spans="1:17" x14ac:dyDescent="0.25">
      <c r="A519">
        <v>518</v>
      </c>
      <c r="B519">
        <v>108.771737</v>
      </c>
      <c r="C519" s="2">
        <v>1</v>
      </c>
      <c r="D519">
        <v>102.843209</v>
      </c>
      <c r="E519" s="4">
        <v>2</v>
      </c>
      <c r="P519">
        <v>2</v>
      </c>
      <c r="Q519" t="str">
        <f t="shared" si="9"/>
        <v>12</v>
      </c>
    </row>
    <row r="520" spans="1:17" x14ac:dyDescent="0.25">
      <c r="A520">
        <v>519</v>
      </c>
      <c r="B520">
        <v>108.79057800000001</v>
      </c>
      <c r="C520" s="2">
        <v>1</v>
      </c>
      <c r="D520">
        <v>102.768681</v>
      </c>
      <c r="E520" s="4">
        <v>2</v>
      </c>
      <c r="P520">
        <v>2</v>
      </c>
      <c r="Q520" t="str">
        <f t="shared" si="9"/>
        <v>12</v>
      </c>
    </row>
    <row r="521" spans="1:17" x14ac:dyDescent="0.25">
      <c r="A521">
        <v>520</v>
      </c>
      <c r="B521">
        <v>108.780843</v>
      </c>
      <c r="C521" s="2">
        <v>1</v>
      </c>
      <c r="P521">
        <v>1</v>
      </c>
      <c r="Q521" t="str">
        <f t="shared" si="9"/>
        <v>1</v>
      </c>
    </row>
    <row r="522" spans="1:17" x14ac:dyDescent="0.25">
      <c r="A522">
        <v>521</v>
      </c>
      <c r="B522">
        <v>108.770791</v>
      </c>
      <c r="C522" s="2">
        <v>1</v>
      </c>
      <c r="P522">
        <v>1</v>
      </c>
      <c r="Q522" t="str">
        <f t="shared" si="9"/>
        <v>1</v>
      </c>
    </row>
    <row r="523" spans="1:17" x14ac:dyDescent="0.25">
      <c r="A523">
        <v>522</v>
      </c>
      <c r="B523">
        <v>108.780946</v>
      </c>
      <c r="C523" s="2">
        <v>1</v>
      </c>
      <c r="P523">
        <v>1</v>
      </c>
      <c r="Q523" t="str">
        <f t="shared" si="9"/>
        <v>1</v>
      </c>
    </row>
    <row r="524" spans="1:17" x14ac:dyDescent="0.25">
      <c r="A524">
        <v>523</v>
      </c>
      <c r="B524">
        <v>108.78631700000001</v>
      </c>
      <c r="C524" s="2">
        <v>1</v>
      </c>
      <c r="P524">
        <v>1</v>
      </c>
      <c r="Q524" t="str">
        <f t="shared" si="9"/>
        <v>1</v>
      </c>
    </row>
    <row r="525" spans="1:17" x14ac:dyDescent="0.25">
      <c r="A525">
        <v>524</v>
      </c>
      <c r="B525">
        <v>108.74631600000001</v>
      </c>
      <c r="C525" s="2">
        <v>1</v>
      </c>
      <c r="H525">
        <v>107.120789</v>
      </c>
      <c r="I525" s="3">
        <v>4</v>
      </c>
      <c r="P525">
        <v>2</v>
      </c>
      <c r="Q525" t="str">
        <f t="shared" si="9"/>
        <v>14</v>
      </c>
    </row>
    <row r="526" spans="1:17" x14ac:dyDescent="0.25">
      <c r="A526">
        <v>525</v>
      </c>
      <c r="B526">
        <v>108.74631600000001</v>
      </c>
      <c r="C526" s="2">
        <v>1</v>
      </c>
      <c r="H526">
        <v>107.04199700000001</v>
      </c>
      <c r="I526" s="3">
        <v>4</v>
      </c>
      <c r="P526">
        <v>2</v>
      </c>
      <c r="Q526" t="str">
        <f t="shared" si="9"/>
        <v>14</v>
      </c>
    </row>
    <row r="527" spans="1:17" x14ac:dyDescent="0.25">
      <c r="A527">
        <v>526</v>
      </c>
      <c r="H527">
        <v>107.11689500000001</v>
      </c>
      <c r="I527" s="3">
        <v>4</v>
      </c>
      <c r="P527">
        <v>1</v>
      </c>
      <c r="Q527" t="str">
        <f t="shared" si="9"/>
        <v>4</v>
      </c>
    </row>
    <row r="528" spans="1:17" x14ac:dyDescent="0.25">
      <c r="A528">
        <v>527</v>
      </c>
      <c r="F528">
        <v>108.95684100000001</v>
      </c>
      <c r="G528" s="5">
        <v>3</v>
      </c>
      <c r="H528">
        <v>107.13452600000001</v>
      </c>
      <c r="I528" s="3">
        <v>4</v>
      </c>
      <c r="P528">
        <v>2</v>
      </c>
      <c r="Q528" t="str">
        <f t="shared" si="9"/>
        <v>34</v>
      </c>
    </row>
    <row r="529" spans="1:17" x14ac:dyDescent="0.25">
      <c r="A529">
        <v>528</v>
      </c>
      <c r="F529">
        <v>108.97721200000001</v>
      </c>
      <c r="G529" s="5">
        <v>3</v>
      </c>
      <c r="H529">
        <v>107.18420900000001</v>
      </c>
      <c r="I529" s="3">
        <v>4</v>
      </c>
      <c r="P529">
        <v>2</v>
      </c>
      <c r="Q529" t="str">
        <f t="shared" si="9"/>
        <v>34</v>
      </c>
    </row>
    <row r="530" spans="1:17" x14ac:dyDescent="0.25">
      <c r="A530">
        <v>529</v>
      </c>
      <c r="F530">
        <v>108.998895</v>
      </c>
      <c r="G530" s="5">
        <v>3</v>
      </c>
      <c r="H530">
        <v>107.18374</v>
      </c>
      <c r="I530" s="3">
        <v>4</v>
      </c>
      <c r="P530">
        <v>2</v>
      </c>
      <c r="Q530" t="str">
        <f t="shared" si="9"/>
        <v>34</v>
      </c>
    </row>
    <row r="531" spans="1:17" x14ac:dyDescent="0.25">
      <c r="A531">
        <v>530</v>
      </c>
      <c r="F531">
        <v>108.98515800000001</v>
      </c>
      <c r="G531" s="5">
        <v>3</v>
      </c>
      <c r="H531">
        <v>107.160104</v>
      </c>
      <c r="I531" s="3">
        <v>4</v>
      </c>
      <c r="P531">
        <v>2</v>
      </c>
      <c r="Q531" t="str">
        <f t="shared" si="9"/>
        <v>34</v>
      </c>
    </row>
    <row r="532" spans="1:17" x14ac:dyDescent="0.25">
      <c r="A532">
        <v>531</v>
      </c>
      <c r="F532">
        <v>108.99031500000001</v>
      </c>
      <c r="G532" s="5">
        <v>3</v>
      </c>
      <c r="H532">
        <v>107.11778700000001</v>
      </c>
      <c r="I532" s="3">
        <v>4</v>
      </c>
      <c r="P532">
        <v>2</v>
      </c>
      <c r="Q532" t="str">
        <f t="shared" si="9"/>
        <v>34</v>
      </c>
    </row>
    <row r="533" spans="1:17" x14ac:dyDescent="0.25">
      <c r="A533">
        <v>532</v>
      </c>
      <c r="F533">
        <v>108.918317</v>
      </c>
      <c r="G533" s="5">
        <v>3</v>
      </c>
      <c r="H533">
        <v>107.120789</v>
      </c>
      <c r="I533" s="3">
        <v>4</v>
      </c>
      <c r="P533">
        <v>2</v>
      </c>
      <c r="Q533" t="str">
        <f t="shared" si="9"/>
        <v>34</v>
      </c>
    </row>
    <row r="534" spans="1:17" x14ac:dyDescent="0.25">
      <c r="A534">
        <v>533</v>
      </c>
      <c r="D534">
        <v>126.677316</v>
      </c>
      <c r="E534" s="4">
        <v>2</v>
      </c>
      <c r="F534">
        <v>108.929524</v>
      </c>
      <c r="G534" s="5">
        <v>3</v>
      </c>
      <c r="H534">
        <v>107.120789</v>
      </c>
      <c r="I534" s="3">
        <v>4</v>
      </c>
      <c r="P534">
        <v>3</v>
      </c>
      <c r="Q534" t="str">
        <f t="shared" si="9"/>
        <v>234</v>
      </c>
    </row>
    <row r="535" spans="1:17" x14ac:dyDescent="0.25">
      <c r="A535">
        <v>534</v>
      </c>
      <c r="D535">
        <v>126.656789</v>
      </c>
      <c r="E535" s="4">
        <v>2</v>
      </c>
      <c r="F535">
        <v>108.92810100000001</v>
      </c>
      <c r="G535" s="5">
        <v>3</v>
      </c>
      <c r="P535">
        <v>2</v>
      </c>
      <c r="Q535" t="str">
        <f t="shared" si="9"/>
        <v>23</v>
      </c>
    </row>
    <row r="536" spans="1:17" x14ac:dyDescent="0.25">
      <c r="A536">
        <v>535</v>
      </c>
      <c r="D536">
        <v>126.677419</v>
      </c>
      <c r="E536" s="4">
        <v>2</v>
      </c>
      <c r="F536">
        <v>108.92810100000001</v>
      </c>
      <c r="G536" s="5">
        <v>3</v>
      </c>
      <c r="P536">
        <v>2</v>
      </c>
      <c r="Q536" t="str">
        <f t="shared" si="9"/>
        <v>23</v>
      </c>
    </row>
    <row r="537" spans="1:17" x14ac:dyDescent="0.25">
      <c r="A537">
        <v>536</v>
      </c>
      <c r="D537">
        <v>126.67616000000001</v>
      </c>
      <c r="E537" s="4">
        <v>2</v>
      </c>
      <c r="P537">
        <v>1</v>
      </c>
      <c r="Q537" t="str">
        <f t="shared" si="9"/>
        <v>2</v>
      </c>
    </row>
    <row r="538" spans="1:17" x14ac:dyDescent="0.25">
      <c r="A538">
        <v>537</v>
      </c>
      <c r="D538">
        <v>126.621785</v>
      </c>
      <c r="E538" s="4">
        <v>2</v>
      </c>
      <c r="P538">
        <v>1</v>
      </c>
      <c r="Q538" t="str">
        <f t="shared" si="9"/>
        <v>2</v>
      </c>
    </row>
    <row r="539" spans="1:17" x14ac:dyDescent="0.25">
      <c r="A539">
        <v>538</v>
      </c>
      <c r="D539">
        <v>126.62310500000001</v>
      </c>
      <c r="E539" s="4">
        <v>2</v>
      </c>
      <c r="P539">
        <v>1</v>
      </c>
      <c r="Q539" t="str">
        <f t="shared" si="9"/>
        <v>2</v>
      </c>
    </row>
    <row r="540" spans="1:17" x14ac:dyDescent="0.25">
      <c r="A540">
        <v>539</v>
      </c>
      <c r="B540">
        <v>131.78252900000001</v>
      </c>
      <c r="C540" s="2">
        <v>1</v>
      </c>
      <c r="D540">
        <v>126.68300300000001</v>
      </c>
      <c r="E540" s="4">
        <v>2</v>
      </c>
      <c r="P540">
        <v>2</v>
      </c>
      <c r="Q540" t="str">
        <f t="shared" si="9"/>
        <v>12</v>
      </c>
    </row>
    <row r="541" spans="1:17" x14ac:dyDescent="0.25">
      <c r="A541">
        <v>540</v>
      </c>
      <c r="B541">
        <v>131.833417</v>
      </c>
      <c r="C541" s="2">
        <v>1</v>
      </c>
      <c r="D541">
        <v>126.66889300000001</v>
      </c>
      <c r="E541" s="4">
        <v>2</v>
      </c>
      <c r="P541">
        <v>2</v>
      </c>
      <c r="Q541" t="str">
        <f t="shared" si="9"/>
        <v>12</v>
      </c>
    </row>
    <row r="542" spans="1:17" x14ac:dyDescent="0.25">
      <c r="A542">
        <v>541</v>
      </c>
      <c r="B542">
        <v>131.85594300000002</v>
      </c>
      <c r="C542" s="2">
        <v>1</v>
      </c>
      <c r="D542">
        <v>126.677316</v>
      </c>
      <c r="E542" s="4">
        <v>2</v>
      </c>
      <c r="P542">
        <v>2</v>
      </c>
      <c r="Q542" t="str">
        <f t="shared" si="9"/>
        <v>12</v>
      </c>
    </row>
    <row r="543" spans="1:17" x14ac:dyDescent="0.25">
      <c r="A543">
        <v>542</v>
      </c>
      <c r="B543">
        <v>131.83252400000001</v>
      </c>
      <c r="C543" s="2">
        <v>1</v>
      </c>
      <c r="P543">
        <v>1</v>
      </c>
      <c r="Q543" t="str">
        <f t="shared" si="9"/>
        <v>1</v>
      </c>
    </row>
    <row r="544" spans="1:17" x14ac:dyDescent="0.25">
      <c r="A544">
        <v>543</v>
      </c>
      <c r="B544">
        <v>131.85152099999999</v>
      </c>
      <c r="C544" s="2">
        <v>1</v>
      </c>
      <c r="P544">
        <v>1</v>
      </c>
      <c r="Q544" t="str">
        <f t="shared" si="9"/>
        <v>1</v>
      </c>
    </row>
    <row r="545" spans="1:17" x14ac:dyDescent="0.25">
      <c r="A545">
        <v>544</v>
      </c>
      <c r="B545">
        <v>131.87099499999999</v>
      </c>
      <c r="C545" s="2">
        <v>1</v>
      </c>
      <c r="P545">
        <v>1</v>
      </c>
      <c r="Q545" t="str">
        <f t="shared" si="9"/>
        <v>1</v>
      </c>
    </row>
    <row r="546" spans="1:17" x14ac:dyDescent="0.25">
      <c r="A546">
        <v>545</v>
      </c>
      <c r="B546">
        <v>131.77825999999999</v>
      </c>
      <c r="C546" s="2">
        <v>1</v>
      </c>
      <c r="P546">
        <v>1</v>
      </c>
      <c r="Q546" t="str">
        <f t="shared" si="9"/>
        <v>1</v>
      </c>
    </row>
    <row r="547" spans="1:17" x14ac:dyDescent="0.25">
      <c r="A547">
        <v>546</v>
      </c>
      <c r="B547">
        <v>131.77825999999999</v>
      </c>
      <c r="C547" s="2">
        <v>1</v>
      </c>
      <c r="H547">
        <v>130.98684</v>
      </c>
      <c r="I547" s="3">
        <v>4</v>
      </c>
      <c r="P547">
        <v>2</v>
      </c>
      <c r="Q547" t="str">
        <f t="shared" si="9"/>
        <v>14</v>
      </c>
    </row>
    <row r="548" spans="1:17" x14ac:dyDescent="0.25">
      <c r="A548">
        <v>547</v>
      </c>
      <c r="H548">
        <v>130.98368199999999</v>
      </c>
      <c r="I548" s="3">
        <v>4</v>
      </c>
      <c r="P548">
        <v>1</v>
      </c>
      <c r="Q548" t="str">
        <f t="shared" si="9"/>
        <v>4</v>
      </c>
    </row>
    <row r="549" spans="1:17" x14ac:dyDescent="0.25">
      <c r="A549">
        <v>548</v>
      </c>
      <c r="H549">
        <v>130.98515800000001</v>
      </c>
      <c r="I549" s="3">
        <v>4</v>
      </c>
      <c r="P549">
        <v>1</v>
      </c>
      <c r="Q549" t="str">
        <f t="shared" si="9"/>
        <v>4</v>
      </c>
    </row>
    <row r="550" spans="1:17" x14ac:dyDescent="0.25">
      <c r="A550">
        <v>549</v>
      </c>
      <c r="F550">
        <v>132.27378900000002</v>
      </c>
      <c r="G550" s="5">
        <v>3</v>
      </c>
      <c r="H550">
        <v>130.92741899999999</v>
      </c>
      <c r="I550" s="3">
        <v>4</v>
      </c>
      <c r="P550">
        <v>2</v>
      </c>
      <c r="Q550" t="str">
        <f t="shared" si="9"/>
        <v>34</v>
      </c>
    </row>
    <row r="551" spans="1:17" x14ac:dyDescent="0.25">
      <c r="A551">
        <v>550</v>
      </c>
      <c r="F551">
        <v>132.37516099999999</v>
      </c>
      <c r="G551" s="5">
        <v>3</v>
      </c>
      <c r="H551">
        <v>130.98557400000001</v>
      </c>
      <c r="I551" s="3">
        <v>4</v>
      </c>
      <c r="P551">
        <v>2</v>
      </c>
      <c r="Q551" t="str">
        <f t="shared" si="9"/>
        <v>34</v>
      </c>
    </row>
    <row r="552" spans="1:17" x14ac:dyDescent="0.25">
      <c r="A552">
        <v>551</v>
      </c>
      <c r="F552">
        <v>132.30494400000001</v>
      </c>
      <c r="G552" s="5">
        <v>3</v>
      </c>
      <c r="H552">
        <v>130.9941</v>
      </c>
      <c r="I552" s="3">
        <v>4</v>
      </c>
      <c r="P552">
        <v>2</v>
      </c>
      <c r="Q552" t="str">
        <f t="shared" si="9"/>
        <v>34</v>
      </c>
    </row>
    <row r="553" spans="1:17" x14ac:dyDescent="0.25">
      <c r="A553">
        <v>552</v>
      </c>
      <c r="F553">
        <v>132.32589400000001</v>
      </c>
      <c r="G553" s="5">
        <v>3</v>
      </c>
      <c r="H553">
        <v>130.99442400000001</v>
      </c>
      <c r="I553" s="3">
        <v>4</v>
      </c>
      <c r="P553">
        <v>2</v>
      </c>
      <c r="Q553" t="str">
        <f t="shared" si="9"/>
        <v>34</v>
      </c>
    </row>
    <row r="554" spans="1:17" x14ac:dyDescent="0.25">
      <c r="A554">
        <v>553</v>
      </c>
      <c r="F554">
        <v>132.35684300000003</v>
      </c>
      <c r="G554" s="5">
        <v>3</v>
      </c>
      <c r="H554">
        <v>130.98110300000002</v>
      </c>
      <c r="I554" s="3">
        <v>4</v>
      </c>
      <c r="P554">
        <v>2</v>
      </c>
      <c r="Q554" t="str">
        <f t="shared" si="9"/>
        <v>34</v>
      </c>
    </row>
    <row r="555" spans="1:17" x14ac:dyDescent="0.25">
      <c r="A555">
        <v>554</v>
      </c>
      <c r="F555">
        <v>132.391839</v>
      </c>
      <c r="G555" s="5">
        <v>3</v>
      </c>
      <c r="H555">
        <v>130.98684</v>
      </c>
      <c r="I555" s="3">
        <v>4</v>
      </c>
      <c r="P555">
        <v>2</v>
      </c>
      <c r="Q555" t="str">
        <f t="shared" si="9"/>
        <v>34</v>
      </c>
    </row>
    <row r="556" spans="1:17" x14ac:dyDescent="0.25">
      <c r="A556">
        <v>555</v>
      </c>
      <c r="D556">
        <v>155.67446999999999</v>
      </c>
      <c r="E556" s="4">
        <v>2</v>
      </c>
      <c r="F556">
        <v>132.36657400000001</v>
      </c>
      <c r="G556" s="5">
        <v>3</v>
      </c>
      <c r="H556">
        <v>130.98684</v>
      </c>
      <c r="I556" s="3">
        <v>4</v>
      </c>
      <c r="P556">
        <v>3</v>
      </c>
      <c r="Q556" t="str">
        <f t="shared" si="9"/>
        <v>234</v>
      </c>
    </row>
    <row r="557" spans="1:17" x14ac:dyDescent="0.25">
      <c r="A557">
        <v>556</v>
      </c>
      <c r="D557">
        <v>155.707313</v>
      </c>
      <c r="E557" s="4">
        <v>2</v>
      </c>
      <c r="F557">
        <v>132.27378900000002</v>
      </c>
      <c r="G557" s="5">
        <v>3</v>
      </c>
      <c r="P557">
        <v>2</v>
      </c>
      <c r="Q557" t="str">
        <f t="shared" si="9"/>
        <v>23</v>
      </c>
    </row>
    <row r="558" spans="1:17" x14ac:dyDescent="0.25">
      <c r="A558">
        <v>557</v>
      </c>
      <c r="D558">
        <v>155.69568100000001</v>
      </c>
      <c r="E558" s="4">
        <v>2</v>
      </c>
      <c r="P558">
        <v>1</v>
      </c>
      <c r="Q558" t="str">
        <f t="shared" si="9"/>
        <v>2</v>
      </c>
    </row>
    <row r="559" spans="1:17" x14ac:dyDescent="0.25">
      <c r="A559">
        <v>558</v>
      </c>
      <c r="D559">
        <v>155.701313</v>
      </c>
      <c r="E559" s="4">
        <v>2</v>
      </c>
      <c r="P559">
        <v>1</v>
      </c>
      <c r="Q559" t="str">
        <f t="shared" si="9"/>
        <v>2</v>
      </c>
    </row>
    <row r="560" spans="1:17" x14ac:dyDescent="0.25">
      <c r="A560">
        <v>559</v>
      </c>
      <c r="D560">
        <v>155.72068100000001</v>
      </c>
      <c r="E560" s="4">
        <v>2</v>
      </c>
      <c r="P560">
        <v>1</v>
      </c>
      <c r="Q560" t="str">
        <f t="shared" si="9"/>
        <v>2</v>
      </c>
    </row>
    <row r="561" spans="1:17" x14ac:dyDescent="0.25">
      <c r="A561">
        <v>560</v>
      </c>
      <c r="B561">
        <v>159.86673400000001</v>
      </c>
      <c r="C561" s="2">
        <v>1</v>
      </c>
      <c r="D561">
        <v>155.74047000000002</v>
      </c>
      <c r="E561" s="4">
        <v>2</v>
      </c>
      <c r="P561">
        <v>2</v>
      </c>
      <c r="Q561" t="str">
        <f t="shared" si="9"/>
        <v>12</v>
      </c>
    </row>
    <row r="562" spans="1:17" x14ac:dyDescent="0.25">
      <c r="A562">
        <v>561</v>
      </c>
      <c r="B562">
        <v>159.83983799999999</v>
      </c>
      <c r="C562" s="2">
        <v>1</v>
      </c>
      <c r="D562">
        <v>155.77689100000001</v>
      </c>
      <c r="E562" s="4">
        <v>2</v>
      </c>
      <c r="P562">
        <v>2</v>
      </c>
      <c r="Q562" t="str">
        <f t="shared" si="9"/>
        <v>12</v>
      </c>
    </row>
    <row r="563" spans="1:17" x14ac:dyDescent="0.25">
      <c r="A563">
        <v>562</v>
      </c>
      <c r="B563">
        <v>159.82231300000001</v>
      </c>
      <c r="C563" s="2">
        <v>1</v>
      </c>
      <c r="D563">
        <v>155.81357600000001</v>
      </c>
      <c r="E563" s="4">
        <v>2</v>
      </c>
      <c r="P563">
        <v>2</v>
      </c>
      <c r="Q563" t="str">
        <f t="shared" si="9"/>
        <v>12</v>
      </c>
    </row>
    <row r="564" spans="1:17" x14ac:dyDescent="0.25">
      <c r="A564">
        <v>563</v>
      </c>
      <c r="B564">
        <v>159.795312</v>
      </c>
      <c r="C564" s="2">
        <v>1</v>
      </c>
      <c r="D564">
        <v>155.67446999999999</v>
      </c>
      <c r="E564" s="4">
        <v>2</v>
      </c>
      <c r="P564">
        <v>2</v>
      </c>
      <c r="Q564" t="str">
        <f t="shared" si="9"/>
        <v>12</v>
      </c>
    </row>
    <row r="565" spans="1:17" x14ac:dyDescent="0.25">
      <c r="A565">
        <v>564</v>
      </c>
      <c r="B565">
        <v>159.78147100000001</v>
      </c>
      <c r="C565" s="2">
        <v>1</v>
      </c>
      <c r="P565">
        <v>1</v>
      </c>
      <c r="Q565" t="str">
        <f t="shared" si="9"/>
        <v>1</v>
      </c>
    </row>
    <row r="566" spans="1:17" x14ac:dyDescent="0.25">
      <c r="A566">
        <v>565</v>
      </c>
      <c r="B566">
        <v>159.782523</v>
      </c>
      <c r="C566" s="2">
        <v>1</v>
      </c>
      <c r="P566">
        <v>1</v>
      </c>
      <c r="Q566" t="str">
        <f t="shared" si="9"/>
        <v>1</v>
      </c>
    </row>
    <row r="567" spans="1:17" x14ac:dyDescent="0.25">
      <c r="A567">
        <v>566</v>
      </c>
      <c r="B567">
        <v>159.80605</v>
      </c>
      <c r="C567" s="2">
        <v>1</v>
      </c>
      <c r="P567">
        <v>1</v>
      </c>
      <c r="Q567" t="str">
        <f t="shared" si="9"/>
        <v>1</v>
      </c>
    </row>
    <row r="568" spans="1:17" x14ac:dyDescent="0.25">
      <c r="A568">
        <v>567</v>
      </c>
      <c r="B568">
        <v>159.84862799999999</v>
      </c>
      <c r="C568" s="2">
        <v>1</v>
      </c>
      <c r="P568">
        <v>1</v>
      </c>
      <c r="Q568" t="str">
        <f t="shared" si="9"/>
        <v>1</v>
      </c>
    </row>
    <row r="569" spans="1:17" x14ac:dyDescent="0.25">
      <c r="A569">
        <v>568</v>
      </c>
      <c r="B569">
        <v>159.84862799999999</v>
      </c>
      <c r="C569" s="2">
        <v>1</v>
      </c>
      <c r="P569">
        <v>1</v>
      </c>
      <c r="Q569" t="str">
        <f t="shared" si="9"/>
        <v>1</v>
      </c>
    </row>
    <row r="570" spans="1:17" x14ac:dyDescent="0.25">
      <c r="A570">
        <v>569</v>
      </c>
      <c r="F570">
        <v>159.80289099999999</v>
      </c>
      <c r="G570" s="5">
        <v>3</v>
      </c>
      <c r="H570">
        <v>159.16068100000001</v>
      </c>
      <c r="I570" s="3">
        <v>4</v>
      </c>
      <c r="P570">
        <v>2</v>
      </c>
      <c r="Q570" t="str">
        <f t="shared" si="9"/>
        <v>34</v>
      </c>
    </row>
    <row r="571" spans="1:17" x14ac:dyDescent="0.25">
      <c r="A571">
        <v>570</v>
      </c>
      <c r="F571">
        <v>159.81131299999998</v>
      </c>
      <c r="G571" s="5">
        <v>3</v>
      </c>
      <c r="H571">
        <v>159.17378600000001</v>
      </c>
      <c r="I571" s="3">
        <v>4</v>
      </c>
      <c r="P571">
        <v>2</v>
      </c>
      <c r="Q571" t="str">
        <f t="shared" si="9"/>
        <v>34</v>
      </c>
    </row>
    <row r="572" spans="1:17" x14ac:dyDescent="0.25">
      <c r="A572">
        <v>571</v>
      </c>
      <c r="F572">
        <v>159.83847</v>
      </c>
      <c r="G572" s="5">
        <v>3</v>
      </c>
      <c r="H572">
        <v>159.17784</v>
      </c>
      <c r="I572" s="3">
        <v>4</v>
      </c>
      <c r="P572">
        <v>2</v>
      </c>
      <c r="Q572" t="str">
        <f t="shared" si="9"/>
        <v>34</v>
      </c>
    </row>
    <row r="573" spans="1:17" x14ac:dyDescent="0.25">
      <c r="A573">
        <v>572</v>
      </c>
      <c r="F573">
        <v>159.80925999999999</v>
      </c>
      <c r="G573" s="5">
        <v>3</v>
      </c>
      <c r="H573">
        <v>159.15504899999999</v>
      </c>
      <c r="I573" s="3">
        <v>4</v>
      </c>
      <c r="P573">
        <v>2</v>
      </c>
      <c r="Q573" t="str">
        <f t="shared" si="9"/>
        <v>34</v>
      </c>
    </row>
    <row r="574" spans="1:17" x14ac:dyDescent="0.25">
      <c r="A574">
        <v>573</v>
      </c>
      <c r="F574">
        <v>159.78504900000001</v>
      </c>
      <c r="G574" s="5">
        <v>3</v>
      </c>
      <c r="H574">
        <v>159.09078600000001</v>
      </c>
      <c r="I574" s="3">
        <v>4</v>
      </c>
      <c r="P574">
        <v>2</v>
      </c>
      <c r="Q574" t="str">
        <f t="shared" si="9"/>
        <v>34</v>
      </c>
    </row>
    <row r="575" spans="1:17" x14ac:dyDescent="0.25">
      <c r="A575">
        <v>574</v>
      </c>
      <c r="F575">
        <v>159.74236500000001</v>
      </c>
      <c r="G575" s="5">
        <v>3</v>
      </c>
      <c r="H575">
        <v>159.07741799999999</v>
      </c>
      <c r="I575" s="3">
        <v>4</v>
      </c>
      <c r="P575">
        <v>2</v>
      </c>
      <c r="Q575" t="str">
        <f t="shared" si="9"/>
        <v>34</v>
      </c>
    </row>
    <row r="576" spans="1:17" x14ac:dyDescent="0.25">
      <c r="A576">
        <v>575</v>
      </c>
      <c r="F576">
        <v>159.75115399999999</v>
      </c>
      <c r="G576" s="5">
        <v>3</v>
      </c>
      <c r="H576">
        <v>159.07541800000001</v>
      </c>
      <c r="I576" s="3">
        <v>4</v>
      </c>
      <c r="P576">
        <v>2</v>
      </c>
      <c r="Q576" t="str">
        <f t="shared" si="9"/>
        <v>34</v>
      </c>
    </row>
    <row r="577" spans="1:17" x14ac:dyDescent="0.25">
      <c r="A577">
        <v>576</v>
      </c>
      <c r="F577">
        <v>159.796313</v>
      </c>
      <c r="G577" s="5">
        <v>3</v>
      </c>
      <c r="H577">
        <v>159.20394400000001</v>
      </c>
      <c r="I577" s="3">
        <v>4</v>
      </c>
      <c r="P577">
        <v>2</v>
      </c>
      <c r="Q577" t="str">
        <f t="shared" si="9"/>
        <v>34</v>
      </c>
    </row>
    <row r="578" spans="1:17" x14ac:dyDescent="0.25">
      <c r="A578">
        <v>577</v>
      </c>
      <c r="D578">
        <v>177.062681</v>
      </c>
      <c r="E578" s="4">
        <v>2</v>
      </c>
      <c r="F578">
        <v>159.80289099999999</v>
      </c>
      <c r="G578" s="5">
        <v>3</v>
      </c>
      <c r="P578">
        <v>2</v>
      </c>
      <c r="Q578" t="str">
        <f t="shared" ref="Q578:Q641" si="10">CONCATENATE(C578,E578,G578,I578)</f>
        <v>23</v>
      </c>
    </row>
    <row r="579" spans="1:17" x14ac:dyDescent="0.25">
      <c r="A579">
        <v>578</v>
      </c>
      <c r="D579">
        <v>177.09120799999999</v>
      </c>
      <c r="E579" s="4">
        <v>2</v>
      </c>
      <c r="P579">
        <v>1</v>
      </c>
      <c r="Q579" t="str">
        <f t="shared" si="10"/>
        <v>2</v>
      </c>
    </row>
    <row r="580" spans="1:17" x14ac:dyDescent="0.25">
      <c r="A580">
        <v>579</v>
      </c>
      <c r="D580">
        <v>177.11951999999999</v>
      </c>
      <c r="E580" s="4">
        <v>2</v>
      </c>
      <c r="P580">
        <v>1</v>
      </c>
      <c r="Q580" t="str">
        <f t="shared" si="10"/>
        <v>2</v>
      </c>
    </row>
    <row r="581" spans="1:17" x14ac:dyDescent="0.25">
      <c r="A581">
        <v>580</v>
      </c>
      <c r="D581">
        <v>177.12231299999999</v>
      </c>
      <c r="E581" s="4">
        <v>2</v>
      </c>
      <c r="P581">
        <v>1</v>
      </c>
      <c r="Q581" t="str">
        <f t="shared" si="10"/>
        <v>2</v>
      </c>
    </row>
    <row r="582" spans="1:17" x14ac:dyDescent="0.25">
      <c r="A582">
        <v>581</v>
      </c>
      <c r="D582">
        <v>177.09873400000001</v>
      </c>
      <c r="E582" s="4">
        <v>2</v>
      </c>
      <c r="P582">
        <v>1</v>
      </c>
      <c r="Q582" t="str">
        <f t="shared" si="10"/>
        <v>2</v>
      </c>
    </row>
    <row r="583" spans="1:17" x14ac:dyDescent="0.25">
      <c r="A583">
        <v>582</v>
      </c>
      <c r="B583">
        <v>182.69710000000001</v>
      </c>
      <c r="C583" s="2">
        <v>1</v>
      </c>
      <c r="D583">
        <v>177.07231200000001</v>
      </c>
      <c r="E583" s="4">
        <v>2</v>
      </c>
      <c r="P583">
        <v>2</v>
      </c>
      <c r="Q583" t="str">
        <f t="shared" si="10"/>
        <v>12</v>
      </c>
    </row>
    <row r="584" spans="1:17" x14ac:dyDescent="0.25">
      <c r="A584">
        <v>583</v>
      </c>
      <c r="B584">
        <v>182.71820700000001</v>
      </c>
      <c r="C584" s="2">
        <v>1</v>
      </c>
      <c r="D584">
        <v>177.11152300000001</v>
      </c>
      <c r="E584" s="4">
        <v>2</v>
      </c>
      <c r="P584">
        <v>2</v>
      </c>
      <c r="Q584" t="str">
        <f t="shared" si="10"/>
        <v>12</v>
      </c>
    </row>
    <row r="585" spans="1:17" x14ac:dyDescent="0.25">
      <c r="A585">
        <v>584</v>
      </c>
      <c r="B585">
        <v>182.693735</v>
      </c>
      <c r="C585" s="2">
        <v>1</v>
      </c>
      <c r="D585">
        <v>177.062681</v>
      </c>
      <c r="E585" s="4">
        <v>2</v>
      </c>
      <c r="P585">
        <v>2</v>
      </c>
      <c r="Q585" t="str">
        <f t="shared" si="10"/>
        <v>12</v>
      </c>
    </row>
    <row r="586" spans="1:17" x14ac:dyDescent="0.25">
      <c r="A586">
        <v>585</v>
      </c>
      <c r="B586">
        <v>182.65368100000001</v>
      </c>
      <c r="C586" s="2">
        <v>1</v>
      </c>
      <c r="D586">
        <v>177.062681</v>
      </c>
      <c r="E586" s="4">
        <v>2</v>
      </c>
      <c r="P586">
        <v>2</v>
      </c>
      <c r="Q586" t="str">
        <f t="shared" si="10"/>
        <v>12</v>
      </c>
    </row>
    <row r="587" spans="1:17" x14ac:dyDescent="0.25">
      <c r="A587">
        <v>586</v>
      </c>
      <c r="B587">
        <v>182.64983999999998</v>
      </c>
      <c r="C587" s="2">
        <v>1</v>
      </c>
      <c r="P587">
        <v>1</v>
      </c>
      <c r="Q587" t="str">
        <f t="shared" si="10"/>
        <v>1</v>
      </c>
    </row>
    <row r="588" spans="1:17" x14ac:dyDescent="0.25">
      <c r="A588">
        <v>587</v>
      </c>
      <c r="B588">
        <v>182.691103</v>
      </c>
      <c r="C588" s="2">
        <v>1</v>
      </c>
      <c r="P588">
        <v>1</v>
      </c>
      <c r="Q588" t="str">
        <f t="shared" si="10"/>
        <v>1</v>
      </c>
    </row>
    <row r="589" spans="1:17" x14ac:dyDescent="0.25">
      <c r="A589">
        <v>588</v>
      </c>
      <c r="B589">
        <v>182.66378600000002</v>
      </c>
      <c r="C589" s="2">
        <v>1</v>
      </c>
      <c r="P589">
        <v>1</v>
      </c>
      <c r="Q589" t="str">
        <f t="shared" si="10"/>
        <v>1</v>
      </c>
    </row>
    <row r="590" spans="1:17" x14ac:dyDescent="0.25">
      <c r="A590">
        <v>589</v>
      </c>
      <c r="B590">
        <v>182.64841699999999</v>
      </c>
      <c r="C590" s="2">
        <v>1</v>
      </c>
      <c r="P590">
        <v>1</v>
      </c>
      <c r="Q590" t="str">
        <f t="shared" si="10"/>
        <v>1</v>
      </c>
    </row>
    <row r="591" spans="1:17" x14ac:dyDescent="0.25">
      <c r="A591">
        <v>590</v>
      </c>
      <c r="H591">
        <v>182.11426</v>
      </c>
      <c r="I591" s="3">
        <v>4</v>
      </c>
      <c r="P591">
        <v>1</v>
      </c>
      <c r="Q591" t="str">
        <f t="shared" si="10"/>
        <v>4</v>
      </c>
    </row>
    <row r="592" spans="1:17" x14ac:dyDescent="0.25">
      <c r="A592">
        <v>591</v>
      </c>
      <c r="H592">
        <v>182.13683900000001</v>
      </c>
      <c r="I592" s="3">
        <v>4</v>
      </c>
      <c r="P592">
        <v>1</v>
      </c>
      <c r="Q592" t="str">
        <f t="shared" si="10"/>
        <v>4</v>
      </c>
    </row>
    <row r="593" spans="1:17" x14ac:dyDescent="0.25">
      <c r="A593">
        <v>592</v>
      </c>
      <c r="F593">
        <v>183.02946700000001</v>
      </c>
      <c r="G593" s="5">
        <v>3</v>
      </c>
      <c r="H593">
        <v>182.14599799999999</v>
      </c>
      <c r="I593" s="3">
        <v>4</v>
      </c>
      <c r="P593">
        <v>2</v>
      </c>
      <c r="Q593" t="str">
        <f t="shared" si="10"/>
        <v>34</v>
      </c>
    </row>
    <row r="594" spans="1:17" x14ac:dyDescent="0.25">
      <c r="A594">
        <v>593</v>
      </c>
      <c r="F594">
        <v>183.07004799999999</v>
      </c>
      <c r="G594" s="5">
        <v>3</v>
      </c>
      <c r="H594">
        <v>182.17999900000001</v>
      </c>
      <c r="I594" s="3">
        <v>4</v>
      </c>
      <c r="P594">
        <v>2</v>
      </c>
      <c r="Q594" t="str">
        <f t="shared" si="10"/>
        <v>34</v>
      </c>
    </row>
    <row r="595" spans="1:17" x14ac:dyDescent="0.25">
      <c r="A595">
        <v>594</v>
      </c>
      <c r="F595">
        <v>183.06326100000001</v>
      </c>
      <c r="G595" s="5">
        <v>3</v>
      </c>
      <c r="H595">
        <v>182.18342000000001</v>
      </c>
      <c r="I595" s="3">
        <v>4</v>
      </c>
      <c r="P595">
        <v>2</v>
      </c>
      <c r="Q595" t="str">
        <f t="shared" si="10"/>
        <v>34</v>
      </c>
    </row>
    <row r="596" spans="1:17" x14ac:dyDescent="0.25">
      <c r="A596">
        <v>595</v>
      </c>
      <c r="F596">
        <v>183.075941</v>
      </c>
      <c r="G596" s="5">
        <v>3</v>
      </c>
      <c r="H596">
        <v>182.17678699999999</v>
      </c>
      <c r="I596" s="3">
        <v>4</v>
      </c>
      <c r="P596">
        <v>2</v>
      </c>
      <c r="Q596" t="str">
        <f t="shared" si="10"/>
        <v>34</v>
      </c>
    </row>
    <row r="597" spans="1:17" x14ac:dyDescent="0.25">
      <c r="A597">
        <v>596</v>
      </c>
      <c r="F597">
        <v>183.01915199999999</v>
      </c>
      <c r="G597" s="5">
        <v>3</v>
      </c>
      <c r="H597">
        <v>182.14868000000001</v>
      </c>
      <c r="I597" s="3">
        <v>4</v>
      </c>
      <c r="P597">
        <v>2</v>
      </c>
      <c r="Q597" t="str">
        <f t="shared" si="10"/>
        <v>34</v>
      </c>
    </row>
    <row r="598" spans="1:17" x14ac:dyDescent="0.25">
      <c r="A598">
        <v>597</v>
      </c>
      <c r="F598">
        <v>182.97910100000001</v>
      </c>
      <c r="G598" s="5">
        <v>3</v>
      </c>
      <c r="H598">
        <v>182.11426</v>
      </c>
      <c r="I598" s="3">
        <v>4</v>
      </c>
      <c r="P598">
        <v>2</v>
      </c>
      <c r="Q598" t="str">
        <f t="shared" si="10"/>
        <v>34</v>
      </c>
    </row>
    <row r="599" spans="1:17" x14ac:dyDescent="0.25">
      <c r="A599">
        <v>598</v>
      </c>
      <c r="D599">
        <v>201.403944</v>
      </c>
      <c r="E599" s="4">
        <v>2</v>
      </c>
      <c r="F599">
        <v>183.023573</v>
      </c>
      <c r="G599" s="5">
        <v>3</v>
      </c>
      <c r="P599">
        <v>2</v>
      </c>
      <c r="Q599" t="str">
        <f t="shared" si="10"/>
        <v>23</v>
      </c>
    </row>
    <row r="600" spans="1:17" x14ac:dyDescent="0.25">
      <c r="A600">
        <v>599</v>
      </c>
      <c r="D600">
        <v>201.435259</v>
      </c>
      <c r="E600" s="4">
        <v>2</v>
      </c>
      <c r="F600">
        <v>183.02946700000001</v>
      </c>
      <c r="G600" s="5">
        <v>3</v>
      </c>
      <c r="P600">
        <v>2</v>
      </c>
      <c r="Q600" t="str">
        <f t="shared" si="10"/>
        <v>23</v>
      </c>
    </row>
    <row r="601" spans="1:17" x14ac:dyDescent="0.25">
      <c r="A601">
        <v>600</v>
      </c>
      <c r="D601">
        <v>201.40826300000001</v>
      </c>
      <c r="E601" s="4">
        <v>2</v>
      </c>
      <c r="P601">
        <v>1</v>
      </c>
      <c r="Q601" t="str">
        <f t="shared" si="10"/>
        <v>2</v>
      </c>
    </row>
    <row r="602" spans="1:17" x14ac:dyDescent="0.25">
      <c r="A602">
        <v>601</v>
      </c>
      <c r="D602">
        <v>201.41152</v>
      </c>
      <c r="E602" s="4">
        <v>2</v>
      </c>
      <c r="P602">
        <v>1</v>
      </c>
      <c r="Q602" t="str">
        <f t="shared" si="10"/>
        <v>2</v>
      </c>
    </row>
    <row r="603" spans="1:17" x14ac:dyDescent="0.25">
      <c r="A603">
        <v>602</v>
      </c>
      <c r="D603">
        <v>201.41994299999999</v>
      </c>
      <c r="E603" s="4">
        <v>2</v>
      </c>
      <c r="P603">
        <v>1</v>
      </c>
      <c r="Q603" t="str">
        <f t="shared" si="10"/>
        <v>2</v>
      </c>
    </row>
    <row r="604" spans="1:17" x14ac:dyDescent="0.25">
      <c r="A604">
        <v>603</v>
      </c>
      <c r="B604">
        <v>207.02857</v>
      </c>
      <c r="C604" s="2">
        <v>1</v>
      </c>
      <c r="D604">
        <v>201.431364</v>
      </c>
      <c r="E604" s="4">
        <v>2</v>
      </c>
      <c r="P604">
        <v>2</v>
      </c>
      <c r="Q604" t="str">
        <f t="shared" si="10"/>
        <v>12</v>
      </c>
    </row>
    <row r="605" spans="1:17" x14ac:dyDescent="0.25">
      <c r="A605">
        <v>604</v>
      </c>
      <c r="B605">
        <v>207.02231399999999</v>
      </c>
      <c r="C605" s="2">
        <v>1</v>
      </c>
      <c r="D605">
        <v>201.40363200000002</v>
      </c>
      <c r="E605" s="4">
        <v>2</v>
      </c>
      <c r="P605">
        <v>2</v>
      </c>
      <c r="Q605" t="str">
        <f t="shared" si="10"/>
        <v>12</v>
      </c>
    </row>
    <row r="606" spans="1:17" x14ac:dyDescent="0.25">
      <c r="A606">
        <v>605</v>
      </c>
      <c r="B606">
        <v>207.03989200000001</v>
      </c>
      <c r="C606" s="2">
        <v>1</v>
      </c>
      <c r="D606">
        <v>201.545309</v>
      </c>
      <c r="E606" s="4">
        <v>2</v>
      </c>
      <c r="P606">
        <v>2</v>
      </c>
      <c r="Q606" t="str">
        <f t="shared" si="10"/>
        <v>12</v>
      </c>
    </row>
    <row r="607" spans="1:17" x14ac:dyDescent="0.25">
      <c r="A607">
        <v>606</v>
      </c>
      <c r="B607">
        <v>207.020838</v>
      </c>
      <c r="C607" s="2">
        <v>1</v>
      </c>
      <c r="D607">
        <v>201.40552400000001</v>
      </c>
      <c r="E607" s="4">
        <v>2</v>
      </c>
      <c r="P607">
        <v>2</v>
      </c>
      <c r="Q607" t="str">
        <f t="shared" si="10"/>
        <v>12</v>
      </c>
    </row>
    <row r="608" spans="1:17" x14ac:dyDescent="0.25">
      <c r="A608">
        <v>607</v>
      </c>
      <c r="B608">
        <v>206.985579</v>
      </c>
      <c r="C608" s="2">
        <v>1</v>
      </c>
      <c r="P608">
        <v>1</v>
      </c>
      <c r="Q608" t="str">
        <f t="shared" si="10"/>
        <v>1</v>
      </c>
    </row>
    <row r="609" spans="1:17" x14ac:dyDescent="0.25">
      <c r="A609">
        <v>608</v>
      </c>
      <c r="B609">
        <v>207.040682</v>
      </c>
      <c r="C609" s="2">
        <v>1</v>
      </c>
      <c r="P609">
        <v>1</v>
      </c>
      <c r="Q609" t="str">
        <f t="shared" si="10"/>
        <v>1</v>
      </c>
    </row>
    <row r="610" spans="1:17" x14ac:dyDescent="0.25">
      <c r="A610">
        <v>609</v>
      </c>
      <c r="B610">
        <v>206.97067899999999</v>
      </c>
      <c r="C610" s="2">
        <v>1</v>
      </c>
      <c r="P610">
        <v>1</v>
      </c>
      <c r="Q610" t="str">
        <f t="shared" si="10"/>
        <v>1</v>
      </c>
    </row>
    <row r="611" spans="1:17" x14ac:dyDescent="0.25">
      <c r="A611">
        <v>610</v>
      </c>
      <c r="B611">
        <v>207.01783599999999</v>
      </c>
      <c r="C611" s="2">
        <v>1</v>
      </c>
      <c r="P611">
        <v>1</v>
      </c>
      <c r="Q611" t="str">
        <f t="shared" si="10"/>
        <v>1</v>
      </c>
    </row>
    <row r="612" spans="1:17" x14ac:dyDescent="0.25">
      <c r="A612">
        <v>611</v>
      </c>
      <c r="B612">
        <v>207.01783599999999</v>
      </c>
      <c r="C612" s="2">
        <v>1</v>
      </c>
      <c r="P612">
        <v>1</v>
      </c>
      <c r="Q612" t="str">
        <f t="shared" si="10"/>
        <v>1</v>
      </c>
    </row>
    <row r="613" spans="1:17" x14ac:dyDescent="0.25">
      <c r="A613">
        <v>612</v>
      </c>
      <c r="H613">
        <v>207.39146600000001</v>
      </c>
      <c r="I613" s="3">
        <v>4</v>
      </c>
      <c r="P613">
        <v>1</v>
      </c>
      <c r="Q613" t="str">
        <f t="shared" si="10"/>
        <v>4</v>
      </c>
    </row>
    <row r="614" spans="1:17" x14ac:dyDescent="0.25">
      <c r="A614">
        <v>613</v>
      </c>
      <c r="H614">
        <v>207.380415</v>
      </c>
      <c r="I614" s="3">
        <v>4</v>
      </c>
      <c r="P614">
        <v>1</v>
      </c>
      <c r="Q614" t="str">
        <f t="shared" si="10"/>
        <v>4</v>
      </c>
    </row>
    <row r="615" spans="1:17" x14ac:dyDescent="0.25">
      <c r="A615">
        <v>614</v>
      </c>
      <c r="F615">
        <v>208.26962900000001</v>
      </c>
      <c r="G615" s="5">
        <v>3</v>
      </c>
      <c r="H615">
        <v>207.36499599999999</v>
      </c>
      <c r="I615" s="3">
        <v>4</v>
      </c>
      <c r="P615">
        <v>2</v>
      </c>
      <c r="Q615" t="str">
        <f t="shared" si="10"/>
        <v>34</v>
      </c>
    </row>
    <row r="616" spans="1:17" x14ac:dyDescent="0.25">
      <c r="A616">
        <v>615</v>
      </c>
      <c r="F616">
        <v>208.323576</v>
      </c>
      <c r="G616" s="5">
        <v>3</v>
      </c>
      <c r="H616">
        <v>207.391627</v>
      </c>
      <c r="I616" s="3">
        <v>4</v>
      </c>
      <c r="P616">
        <v>2</v>
      </c>
      <c r="Q616" t="str">
        <f t="shared" si="10"/>
        <v>34</v>
      </c>
    </row>
    <row r="617" spans="1:17" x14ac:dyDescent="0.25">
      <c r="A617">
        <v>616</v>
      </c>
      <c r="F617">
        <v>208.289255</v>
      </c>
      <c r="G617" s="5">
        <v>3</v>
      </c>
      <c r="H617">
        <v>207.38099499999998</v>
      </c>
      <c r="I617" s="3">
        <v>4</v>
      </c>
      <c r="P617">
        <v>2</v>
      </c>
      <c r="Q617" t="str">
        <f t="shared" si="10"/>
        <v>34</v>
      </c>
    </row>
    <row r="618" spans="1:17" x14ac:dyDescent="0.25">
      <c r="A618">
        <v>617</v>
      </c>
      <c r="F618">
        <v>208.284468</v>
      </c>
      <c r="G618" s="5">
        <v>3</v>
      </c>
      <c r="H618">
        <v>207.41626200000002</v>
      </c>
      <c r="I618" s="3">
        <v>4</v>
      </c>
      <c r="P618">
        <v>2</v>
      </c>
      <c r="Q618" t="str">
        <f t="shared" si="10"/>
        <v>34</v>
      </c>
    </row>
    <row r="619" spans="1:17" x14ac:dyDescent="0.25">
      <c r="A619">
        <v>618</v>
      </c>
      <c r="D619">
        <v>222.31277499999999</v>
      </c>
      <c r="E619" s="4">
        <v>2</v>
      </c>
      <c r="F619">
        <v>208.31525600000001</v>
      </c>
      <c r="G619" s="5">
        <v>3</v>
      </c>
      <c r="H619">
        <v>207.435259</v>
      </c>
      <c r="I619" s="3">
        <v>4</v>
      </c>
      <c r="P619">
        <v>3</v>
      </c>
      <c r="Q619" t="str">
        <f t="shared" si="10"/>
        <v>234</v>
      </c>
    </row>
    <row r="620" spans="1:17" x14ac:dyDescent="0.25">
      <c r="A620">
        <v>619</v>
      </c>
      <c r="D620">
        <v>222.29788099999999</v>
      </c>
      <c r="E620" s="4">
        <v>2</v>
      </c>
      <c r="F620">
        <v>208.305151</v>
      </c>
      <c r="G620" s="5">
        <v>3</v>
      </c>
      <c r="H620">
        <v>207.49320399999999</v>
      </c>
      <c r="I620" s="3">
        <v>4</v>
      </c>
      <c r="P620">
        <v>3</v>
      </c>
      <c r="Q620" t="str">
        <f t="shared" si="10"/>
        <v>234</v>
      </c>
    </row>
    <row r="621" spans="1:17" x14ac:dyDescent="0.25">
      <c r="A621">
        <v>620</v>
      </c>
      <c r="D621">
        <v>222.33819600000001</v>
      </c>
      <c r="E621" s="4">
        <v>2</v>
      </c>
      <c r="F621">
        <v>208.296999</v>
      </c>
      <c r="G621" s="5">
        <v>3</v>
      </c>
      <c r="H621">
        <v>207.39146600000001</v>
      </c>
      <c r="I621" s="3">
        <v>4</v>
      </c>
      <c r="P621">
        <v>3</v>
      </c>
      <c r="Q621" t="str">
        <f t="shared" si="10"/>
        <v>234</v>
      </c>
    </row>
    <row r="622" spans="1:17" x14ac:dyDescent="0.25">
      <c r="A622">
        <v>621</v>
      </c>
      <c r="D622">
        <v>222.32277500000001</v>
      </c>
      <c r="E622" s="4">
        <v>2</v>
      </c>
      <c r="F622">
        <v>208.24936500000001</v>
      </c>
      <c r="G622" s="5">
        <v>3</v>
      </c>
      <c r="P622">
        <v>2</v>
      </c>
      <c r="Q622" t="str">
        <f t="shared" si="10"/>
        <v>23</v>
      </c>
    </row>
    <row r="623" spans="1:17" x14ac:dyDescent="0.25">
      <c r="A623">
        <v>622</v>
      </c>
      <c r="D623">
        <v>222.356247</v>
      </c>
      <c r="E623" s="4">
        <v>2</v>
      </c>
      <c r="F623">
        <v>208.26962900000001</v>
      </c>
      <c r="G623" s="5">
        <v>3</v>
      </c>
      <c r="P623">
        <v>2</v>
      </c>
      <c r="Q623" t="str">
        <f t="shared" si="10"/>
        <v>23</v>
      </c>
    </row>
    <row r="624" spans="1:17" x14ac:dyDescent="0.25">
      <c r="A624">
        <v>623</v>
      </c>
      <c r="D624">
        <v>222.32814300000001</v>
      </c>
      <c r="E624" s="4">
        <v>2</v>
      </c>
      <c r="P624">
        <v>1</v>
      </c>
      <c r="Q624" t="str">
        <f t="shared" si="10"/>
        <v>2</v>
      </c>
    </row>
    <row r="625" spans="1:17" x14ac:dyDescent="0.25">
      <c r="A625">
        <v>624</v>
      </c>
      <c r="B625">
        <v>226.972622</v>
      </c>
      <c r="C625" s="2">
        <v>1</v>
      </c>
      <c r="D625">
        <v>222.37356199999999</v>
      </c>
      <c r="E625" s="4">
        <v>2</v>
      </c>
      <c r="P625">
        <v>2</v>
      </c>
      <c r="Q625" t="str">
        <f t="shared" si="10"/>
        <v>12</v>
      </c>
    </row>
    <row r="626" spans="1:17" x14ac:dyDescent="0.25">
      <c r="A626">
        <v>625</v>
      </c>
      <c r="B626">
        <v>226.94188800000001</v>
      </c>
      <c r="C626" s="2">
        <v>1</v>
      </c>
      <c r="D626">
        <v>222.39971800000001</v>
      </c>
      <c r="E626" s="4">
        <v>2</v>
      </c>
      <c r="P626">
        <v>2</v>
      </c>
      <c r="Q626" t="str">
        <f t="shared" si="10"/>
        <v>12</v>
      </c>
    </row>
    <row r="627" spans="1:17" x14ac:dyDescent="0.25">
      <c r="A627">
        <v>626</v>
      </c>
      <c r="B627">
        <v>226.96657099999999</v>
      </c>
      <c r="C627" s="2">
        <v>1</v>
      </c>
      <c r="D627">
        <v>222.33498499999999</v>
      </c>
      <c r="E627" s="4">
        <v>2</v>
      </c>
      <c r="P627">
        <v>2</v>
      </c>
      <c r="Q627" t="str">
        <f t="shared" si="10"/>
        <v>12</v>
      </c>
    </row>
    <row r="628" spans="1:17" x14ac:dyDescent="0.25">
      <c r="A628">
        <v>627</v>
      </c>
      <c r="B628">
        <v>226.95572899999999</v>
      </c>
      <c r="C628" s="2">
        <v>1</v>
      </c>
      <c r="D628">
        <v>222.29256599999999</v>
      </c>
      <c r="E628" s="4">
        <v>2</v>
      </c>
      <c r="P628">
        <v>2</v>
      </c>
      <c r="Q628" t="str">
        <f t="shared" si="10"/>
        <v>12</v>
      </c>
    </row>
    <row r="629" spans="1:17" x14ac:dyDescent="0.25">
      <c r="A629">
        <v>628</v>
      </c>
      <c r="B629">
        <v>226.94062400000001</v>
      </c>
      <c r="C629" s="2">
        <v>1</v>
      </c>
      <c r="P629">
        <v>1</v>
      </c>
      <c r="Q629" t="str">
        <f t="shared" si="10"/>
        <v>1</v>
      </c>
    </row>
    <row r="630" spans="1:17" x14ac:dyDescent="0.25">
      <c r="A630">
        <v>629</v>
      </c>
      <c r="B630">
        <v>226.969044</v>
      </c>
      <c r="C630" s="2">
        <v>1</v>
      </c>
      <c r="P630">
        <v>1</v>
      </c>
      <c r="Q630" t="str">
        <f t="shared" si="10"/>
        <v>1</v>
      </c>
    </row>
    <row r="631" spans="1:17" x14ac:dyDescent="0.25">
      <c r="A631">
        <v>630</v>
      </c>
      <c r="B631">
        <v>226.96204499999999</v>
      </c>
      <c r="C631" s="2">
        <v>1</v>
      </c>
      <c r="P631">
        <v>1</v>
      </c>
      <c r="Q631" t="str">
        <f t="shared" si="10"/>
        <v>1</v>
      </c>
    </row>
    <row r="632" spans="1:17" x14ac:dyDescent="0.25">
      <c r="A632">
        <v>631</v>
      </c>
      <c r="B632">
        <v>226.995936</v>
      </c>
      <c r="C632" s="2">
        <v>1</v>
      </c>
      <c r="P632">
        <v>1</v>
      </c>
      <c r="Q632" t="str">
        <f t="shared" si="10"/>
        <v>1</v>
      </c>
    </row>
    <row r="633" spans="1:17" x14ac:dyDescent="0.25">
      <c r="A633">
        <v>632</v>
      </c>
      <c r="B633">
        <v>226.995936</v>
      </c>
      <c r="C633" s="2">
        <v>1</v>
      </c>
      <c r="P633">
        <v>1</v>
      </c>
      <c r="Q633" t="str">
        <f t="shared" si="10"/>
        <v>1</v>
      </c>
    </row>
    <row r="634" spans="1:17" x14ac:dyDescent="0.25">
      <c r="A634">
        <v>633</v>
      </c>
      <c r="P634">
        <v>0</v>
      </c>
      <c r="Q634" t="str">
        <f t="shared" si="10"/>
        <v/>
      </c>
    </row>
    <row r="635" spans="1:17" x14ac:dyDescent="0.25">
      <c r="A635">
        <v>634</v>
      </c>
      <c r="H635">
        <v>225.813635</v>
      </c>
      <c r="I635" s="3">
        <v>4</v>
      </c>
      <c r="P635">
        <v>1</v>
      </c>
      <c r="Q635" t="str">
        <f t="shared" si="10"/>
        <v>4</v>
      </c>
    </row>
    <row r="636" spans="1:17" x14ac:dyDescent="0.25">
      <c r="A636">
        <v>635</v>
      </c>
      <c r="H636">
        <v>225.79589799999999</v>
      </c>
      <c r="I636" s="3">
        <v>4</v>
      </c>
      <c r="P636">
        <v>1</v>
      </c>
      <c r="Q636" t="str">
        <f t="shared" si="10"/>
        <v>4</v>
      </c>
    </row>
    <row r="637" spans="1:17" x14ac:dyDescent="0.25">
      <c r="A637">
        <v>636</v>
      </c>
      <c r="H637">
        <v>225.79616100000001</v>
      </c>
      <c r="I637" s="3">
        <v>4</v>
      </c>
      <c r="P637">
        <v>1</v>
      </c>
      <c r="Q637" t="str">
        <f t="shared" si="10"/>
        <v>4</v>
      </c>
    </row>
    <row r="638" spans="1:17" x14ac:dyDescent="0.25">
      <c r="A638">
        <v>637</v>
      </c>
      <c r="H638">
        <v>225.798214</v>
      </c>
      <c r="I638" s="3">
        <v>4</v>
      </c>
      <c r="P638">
        <v>1</v>
      </c>
      <c r="Q638" t="str">
        <f t="shared" si="10"/>
        <v>4</v>
      </c>
    </row>
    <row r="639" spans="1:17" x14ac:dyDescent="0.25">
      <c r="A639">
        <v>638</v>
      </c>
      <c r="D639">
        <v>240.281147</v>
      </c>
      <c r="E639" s="4">
        <v>2</v>
      </c>
      <c r="F639">
        <v>228.347703</v>
      </c>
      <c r="G639" s="5">
        <v>3</v>
      </c>
      <c r="H639">
        <v>225.79263599999999</v>
      </c>
      <c r="I639" s="3">
        <v>4</v>
      </c>
      <c r="P639">
        <v>3</v>
      </c>
      <c r="Q639" t="str">
        <f t="shared" si="10"/>
        <v>234</v>
      </c>
    </row>
    <row r="640" spans="1:17" x14ac:dyDescent="0.25">
      <c r="A640">
        <v>639</v>
      </c>
      <c r="D640">
        <v>240.32688099999999</v>
      </c>
      <c r="E640" s="4">
        <v>2</v>
      </c>
      <c r="F640">
        <v>228.33354700000001</v>
      </c>
      <c r="G640" s="5">
        <v>3</v>
      </c>
      <c r="H640">
        <v>225.80116200000001</v>
      </c>
      <c r="I640" s="3">
        <v>4</v>
      </c>
      <c r="P640">
        <v>3</v>
      </c>
      <c r="Q640" t="str">
        <f t="shared" si="10"/>
        <v>234</v>
      </c>
    </row>
    <row r="641" spans="1:17" x14ac:dyDescent="0.25">
      <c r="A641">
        <v>640</v>
      </c>
      <c r="D641">
        <v>240.308145</v>
      </c>
      <c r="E641" s="4">
        <v>2</v>
      </c>
      <c r="F641">
        <v>228.32160099999999</v>
      </c>
      <c r="G641" s="5">
        <v>3</v>
      </c>
      <c r="H641">
        <v>225.77574100000001</v>
      </c>
      <c r="I641" s="3">
        <v>4</v>
      </c>
      <c r="P641">
        <v>3</v>
      </c>
      <c r="Q641" t="str">
        <f t="shared" si="10"/>
        <v>234</v>
      </c>
    </row>
    <row r="642" spans="1:17" x14ac:dyDescent="0.25">
      <c r="A642">
        <v>641</v>
      </c>
      <c r="D642">
        <v>240.304146</v>
      </c>
      <c r="E642" s="4">
        <v>2</v>
      </c>
      <c r="F642">
        <v>228.334599</v>
      </c>
      <c r="G642" s="5">
        <v>3</v>
      </c>
      <c r="H642">
        <v>225.82242299999999</v>
      </c>
      <c r="I642" s="3">
        <v>4</v>
      </c>
      <c r="P642">
        <v>3</v>
      </c>
      <c r="Q642" t="str">
        <f t="shared" ref="Q642:Q705" si="11">CONCATENATE(C642,E642,G642,I642)</f>
        <v>234</v>
      </c>
    </row>
    <row r="643" spans="1:17" x14ac:dyDescent="0.25">
      <c r="A643">
        <v>642</v>
      </c>
      <c r="D643">
        <v>240.27798799999999</v>
      </c>
      <c r="E643" s="4">
        <v>2</v>
      </c>
      <c r="F643">
        <v>228.33359999999999</v>
      </c>
      <c r="G643" s="5">
        <v>3</v>
      </c>
      <c r="H643">
        <v>225.78437299999999</v>
      </c>
      <c r="I643" s="3">
        <v>4</v>
      </c>
      <c r="P643">
        <v>3</v>
      </c>
      <c r="Q643" t="str">
        <f t="shared" si="11"/>
        <v>234</v>
      </c>
    </row>
    <row r="644" spans="1:17" x14ac:dyDescent="0.25">
      <c r="A644">
        <v>643</v>
      </c>
      <c r="D644">
        <v>240.29319699999999</v>
      </c>
      <c r="E644" s="4">
        <v>2</v>
      </c>
      <c r="F644">
        <v>228.35238799999999</v>
      </c>
      <c r="G644" s="5">
        <v>3</v>
      </c>
      <c r="H644">
        <v>225.773742</v>
      </c>
      <c r="I644" s="3">
        <v>4</v>
      </c>
      <c r="P644">
        <v>3</v>
      </c>
      <c r="Q644" t="str">
        <f t="shared" si="11"/>
        <v>234</v>
      </c>
    </row>
    <row r="645" spans="1:17" x14ac:dyDescent="0.25">
      <c r="A645">
        <v>644</v>
      </c>
      <c r="D645">
        <v>240.31562</v>
      </c>
      <c r="E645" s="4">
        <v>2</v>
      </c>
      <c r="F645">
        <v>228.35865000000001</v>
      </c>
      <c r="G645" s="5">
        <v>3</v>
      </c>
      <c r="P645">
        <v>2</v>
      </c>
      <c r="Q645" t="str">
        <f t="shared" si="11"/>
        <v>23</v>
      </c>
    </row>
    <row r="646" spans="1:17" x14ac:dyDescent="0.25">
      <c r="A646">
        <v>645</v>
      </c>
      <c r="D646">
        <v>240.33430099999998</v>
      </c>
      <c r="E646" s="4">
        <v>2</v>
      </c>
      <c r="F646">
        <v>228.34859900000001</v>
      </c>
      <c r="G646" s="5">
        <v>3</v>
      </c>
      <c r="P646">
        <v>2</v>
      </c>
      <c r="Q646" t="str">
        <f t="shared" si="11"/>
        <v>23</v>
      </c>
    </row>
    <row r="647" spans="1:17" x14ac:dyDescent="0.25">
      <c r="A647">
        <v>646</v>
      </c>
      <c r="D647">
        <v>240.32203999999999</v>
      </c>
      <c r="E647" s="4">
        <v>2</v>
      </c>
      <c r="F647">
        <v>228.34686199999999</v>
      </c>
      <c r="G647" s="5">
        <v>3</v>
      </c>
      <c r="P647">
        <v>2</v>
      </c>
      <c r="Q647" t="str">
        <f t="shared" si="11"/>
        <v>23</v>
      </c>
    </row>
    <row r="648" spans="1:17" x14ac:dyDescent="0.25">
      <c r="A648">
        <v>647</v>
      </c>
      <c r="B648">
        <v>247.10982100000001</v>
      </c>
      <c r="C648" s="2">
        <v>1</v>
      </c>
      <c r="D648">
        <v>240.33777799999999</v>
      </c>
      <c r="E648" s="4">
        <v>2</v>
      </c>
      <c r="F648">
        <v>228.34686199999999</v>
      </c>
      <c r="G648" s="5">
        <v>3</v>
      </c>
      <c r="P648">
        <v>3</v>
      </c>
      <c r="Q648" t="str">
        <f t="shared" si="11"/>
        <v>123</v>
      </c>
    </row>
    <row r="649" spans="1:17" x14ac:dyDescent="0.25">
      <c r="A649">
        <v>648</v>
      </c>
      <c r="B649">
        <v>247.151768</v>
      </c>
      <c r="C649" s="2">
        <v>1</v>
      </c>
      <c r="D649">
        <v>240.36240599999999</v>
      </c>
      <c r="E649" s="4">
        <v>2</v>
      </c>
      <c r="F649">
        <v>228.34686199999999</v>
      </c>
      <c r="G649" s="5">
        <v>3</v>
      </c>
      <c r="P649">
        <v>3</v>
      </c>
      <c r="Q649" t="str">
        <f t="shared" si="11"/>
        <v>123</v>
      </c>
    </row>
    <row r="650" spans="1:17" x14ac:dyDescent="0.25">
      <c r="A650">
        <v>649</v>
      </c>
      <c r="B650">
        <v>247.14587</v>
      </c>
      <c r="C650" s="2">
        <v>1</v>
      </c>
      <c r="D650">
        <v>240.37598199999999</v>
      </c>
      <c r="E650" s="4">
        <v>2</v>
      </c>
      <c r="F650">
        <v>228.34686199999999</v>
      </c>
      <c r="G650" s="5">
        <v>3</v>
      </c>
      <c r="P650">
        <v>3</v>
      </c>
      <c r="Q650" t="str">
        <f t="shared" si="11"/>
        <v>123</v>
      </c>
    </row>
    <row r="651" spans="1:17" x14ac:dyDescent="0.25">
      <c r="A651">
        <v>650</v>
      </c>
      <c r="B651">
        <v>247.12081900000001</v>
      </c>
      <c r="C651" s="2">
        <v>1</v>
      </c>
      <c r="D651">
        <v>240.40387699999999</v>
      </c>
      <c r="E651" s="4">
        <v>2</v>
      </c>
      <c r="P651">
        <v>2</v>
      </c>
      <c r="Q651" t="str">
        <f t="shared" si="11"/>
        <v>12</v>
      </c>
    </row>
    <row r="652" spans="1:17" x14ac:dyDescent="0.25">
      <c r="A652">
        <v>651</v>
      </c>
      <c r="B652">
        <v>247.12503000000001</v>
      </c>
      <c r="C652" s="2">
        <v>1</v>
      </c>
      <c r="D652">
        <v>240.281147</v>
      </c>
      <c r="E652" s="4">
        <v>2</v>
      </c>
      <c r="P652">
        <v>2</v>
      </c>
      <c r="Q652" t="str">
        <f t="shared" si="11"/>
        <v>12</v>
      </c>
    </row>
    <row r="653" spans="1:17" x14ac:dyDescent="0.25">
      <c r="A653">
        <v>652</v>
      </c>
      <c r="B653">
        <v>247.13560799999999</v>
      </c>
      <c r="C653" s="2">
        <v>1</v>
      </c>
      <c r="P653">
        <v>1</v>
      </c>
      <c r="Q653" t="str">
        <f t="shared" si="11"/>
        <v>1</v>
      </c>
    </row>
    <row r="654" spans="1:17" x14ac:dyDescent="0.25">
      <c r="A654">
        <v>653</v>
      </c>
      <c r="B654">
        <v>247.10982100000001</v>
      </c>
      <c r="C654" s="2">
        <v>1</v>
      </c>
      <c r="J654">
        <v>235.729242</v>
      </c>
      <c r="K654" t="s">
        <v>22</v>
      </c>
      <c r="Q654" t="str">
        <f t="shared" si="11"/>
        <v>1</v>
      </c>
    </row>
    <row r="655" spans="1:17" x14ac:dyDescent="0.25">
      <c r="A655">
        <v>654</v>
      </c>
      <c r="Q655" t="str">
        <f t="shared" si="11"/>
        <v/>
      </c>
    </row>
    <row r="656" spans="1:17" x14ac:dyDescent="0.25">
      <c r="A656">
        <v>655</v>
      </c>
      <c r="J656">
        <v>235.570776</v>
      </c>
      <c r="K656" t="s">
        <v>22</v>
      </c>
      <c r="Q656" t="str">
        <f t="shared" si="11"/>
        <v/>
      </c>
    </row>
    <row r="657" spans="1:17" x14ac:dyDescent="0.25">
      <c r="A657">
        <v>656</v>
      </c>
      <c r="B657">
        <v>232.746408</v>
      </c>
      <c r="C657" s="2">
        <v>1</v>
      </c>
      <c r="P657">
        <v>1</v>
      </c>
      <c r="Q657" t="str">
        <f t="shared" si="11"/>
        <v>1</v>
      </c>
    </row>
    <row r="658" spans="1:17" x14ac:dyDescent="0.25">
      <c r="A658">
        <v>657</v>
      </c>
      <c r="B658">
        <v>232.750934</v>
      </c>
      <c r="C658" s="2">
        <v>1</v>
      </c>
      <c r="P658">
        <v>1</v>
      </c>
      <c r="Q658" t="str">
        <f t="shared" si="11"/>
        <v>1</v>
      </c>
    </row>
    <row r="659" spans="1:17" x14ac:dyDescent="0.25">
      <c r="A659">
        <v>658</v>
      </c>
      <c r="B659">
        <v>232.79535300000001</v>
      </c>
      <c r="C659" s="2">
        <v>1</v>
      </c>
      <c r="P659">
        <v>1</v>
      </c>
      <c r="Q659" t="str">
        <f t="shared" si="11"/>
        <v>1</v>
      </c>
    </row>
    <row r="660" spans="1:17" x14ac:dyDescent="0.25">
      <c r="A660">
        <v>659</v>
      </c>
      <c r="B660">
        <v>232.782669</v>
      </c>
      <c r="C660" s="2">
        <v>1</v>
      </c>
      <c r="P660">
        <v>1</v>
      </c>
      <c r="Q660" t="str">
        <f t="shared" si="11"/>
        <v>1</v>
      </c>
    </row>
    <row r="661" spans="1:17" x14ac:dyDescent="0.25">
      <c r="A661">
        <v>660</v>
      </c>
      <c r="B661">
        <v>232.74835400000001</v>
      </c>
      <c r="C661" s="2">
        <v>1</v>
      </c>
      <c r="P661">
        <v>1</v>
      </c>
      <c r="Q661" t="str">
        <f t="shared" si="11"/>
        <v>1</v>
      </c>
    </row>
    <row r="662" spans="1:17" x14ac:dyDescent="0.25">
      <c r="A662">
        <v>661</v>
      </c>
      <c r="B662">
        <v>232.771038</v>
      </c>
      <c r="C662" s="2">
        <v>1</v>
      </c>
      <c r="H662">
        <v>238.28225900000001</v>
      </c>
      <c r="I662" s="3">
        <v>4</v>
      </c>
      <c r="P662">
        <v>2</v>
      </c>
      <c r="Q662" t="str">
        <f t="shared" si="11"/>
        <v>14</v>
      </c>
    </row>
    <row r="663" spans="1:17" x14ac:dyDescent="0.25">
      <c r="A663">
        <v>662</v>
      </c>
      <c r="B663">
        <v>232.791563</v>
      </c>
      <c r="C663" s="2">
        <v>1</v>
      </c>
      <c r="H663">
        <v>238.28378499999999</v>
      </c>
      <c r="I663" s="3">
        <v>4</v>
      </c>
      <c r="P663">
        <v>2</v>
      </c>
      <c r="Q663" t="str">
        <f t="shared" si="11"/>
        <v>14</v>
      </c>
    </row>
    <row r="664" spans="1:17" x14ac:dyDescent="0.25">
      <c r="A664">
        <v>663</v>
      </c>
      <c r="B664">
        <v>232.737619</v>
      </c>
      <c r="C664" s="2">
        <v>1</v>
      </c>
      <c r="H664">
        <v>238.31499299999999</v>
      </c>
      <c r="I664" s="3">
        <v>4</v>
      </c>
      <c r="P664">
        <v>2</v>
      </c>
      <c r="Q664" t="str">
        <f t="shared" si="11"/>
        <v>14</v>
      </c>
    </row>
    <row r="665" spans="1:17" x14ac:dyDescent="0.25">
      <c r="A665">
        <v>664</v>
      </c>
      <c r="B665">
        <v>232.673149</v>
      </c>
      <c r="C665" s="2">
        <v>1</v>
      </c>
      <c r="H665">
        <v>238.27194399999999</v>
      </c>
      <c r="I665" s="3">
        <v>4</v>
      </c>
      <c r="P665">
        <v>2</v>
      </c>
      <c r="Q665" t="str">
        <f t="shared" si="11"/>
        <v>14</v>
      </c>
    </row>
    <row r="666" spans="1:17" x14ac:dyDescent="0.25">
      <c r="A666">
        <v>665</v>
      </c>
      <c r="B666">
        <v>232.771038</v>
      </c>
      <c r="C666" s="2">
        <v>1</v>
      </c>
      <c r="H666">
        <v>238.282364</v>
      </c>
      <c r="I666" s="3">
        <v>4</v>
      </c>
      <c r="P666">
        <v>2</v>
      </c>
      <c r="Q666" t="str">
        <f t="shared" si="11"/>
        <v>14</v>
      </c>
    </row>
    <row r="667" spans="1:17" x14ac:dyDescent="0.25">
      <c r="A667">
        <v>666</v>
      </c>
      <c r="F667">
        <v>235.892866</v>
      </c>
      <c r="G667" s="5">
        <v>3</v>
      </c>
      <c r="H667">
        <v>238.31357199999999</v>
      </c>
      <c r="I667" s="3">
        <v>4</v>
      </c>
      <c r="P667">
        <v>2</v>
      </c>
      <c r="Q667" t="str">
        <f t="shared" si="11"/>
        <v>34</v>
      </c>
    </row>
    <row r="668" spans="1:17" x14ac:dyDescent="0.25">
      <c r="A668">
        <v>667</v>
      </c>
      <c r="F668">
        <v>235.80897300000001</v>
      </c>
      <c r="G668" s="5">
        <v>3</v>
      </c>
      <c r="H668">
        <v>238.33835999999999</v>
      </c>
      <c r="I668" s="3">
        <v>4</v>
      </c>
      <c r="P668">
        <v>2</v>
      </c>
      <c r="Q668" t="str">
        <f t="shared" si="11"/>
        <v>34</v>
      </c>
    </row>
    <row r="669" spans="1:17" x14ac:dyDescent="0.25">
      <c r="A669">
        <v>668</v>
      </c>
      <c r="F669">
        <v>235.85581400000001</v>
      </c>
      <c r="G669" s="5">
        <v>3</v>
      </c>
      <c r="H669">
        <v>238.29194200000001</v>
      </c>
      <c r="I669" s="3">
        <v>4</v>
      </c>
      <c r="P669">
        <v>2</v>
      </c>
      <c r="Q669" t="str">
        <f t="shared" si="11"/>
        <v>34</v>
      </c>
    </row>
    <row r="670" spans="1:17" x14ac:dyDescent="0.25">
      <c r="A670">
        <v>669</v>
      </c>
      <c r="F670">
        <v>235.88996900000001</v>
      </c>
      <c r="G670" s="5">
        <v>3</v>
      </c>
      <c r="H670">
        <v>238.236313</v>
      </c>
      <c r="I670" s="3">
        <v>4</v>
      </c>
      <c r="P670">
        <v>2</v>
      </c>
      <c r="Q670" t="str">
        <f t="shared" si="11"/>
        <v>34</v>
      </c>
    </row>
    <row r="671" spans="1:17" x14ac:dyDescent="0.25">
      <c r="A671">
        <v>670</v>
      </c>
      <c r="F671">
        <v>235.873865</v>
      </c>
      <c r="G671" s="5">
        <v>3</v>
      </c>
      <c r="H671">
        <v>238.20852600000001</v>
      </c>
      <c r="I671" s="3">
        <v>4</v>
      </c>
      <c r="P671">
        <v>2</v>
      </c>
      <c r="Q671" t="str">
        <f t="shared" si="11"/>
        <v>34</v>
      </c>
    </row>
    <row r="672" spans="1:17" x14ac:dyDescent="0.25">
      <c r="A672">
        <v>671</v>
      </c>
      <c r="D672">
        <v>220.96274500000001</v>
      </c>
      <c r="E672" s="4">
        <v>2</v>
      </c>
      <c r="F672">
        <v>235.84634199999999</v>
      </c>
      <c r="G672" s="5">
        <v>3</v>
      </c>
      <c r="H672">
        <v>238.28225900000001</v>
      </c>
      <c r="I672" s="3">
        <v>4</v>
      </c>
      <c r="P672">
        <v>3</v>
      </c>
      <c r="Q672" t="str">
        <f t="shared" si="11"/>
        <v>234</v>
      </c>
    </row>
    <row r="673" spans="1:17" x14ac:dyDescent="0.25">
      <c r="A673">
        <v>672</v>
      </c>
      <c r="D673">
        <v>220.93927300000001</v>
      </c>
      <c r="E673" s="4">
        <v>2</v>
      </c>
      <c r="F673">
        <v>235.84286700000001</v>
      </c>
      <c r="G673" s="5">
        <v>3</v>
      </c>
      <c r="H673">
        <v>238.28225900000001</v>
      </c>
      <c r="I673" s="3">
        <v>4</v>
      </c>
      <c r="P673">
        <v>3</v>
      </c>
      <c r="Q673" t="str">
        <f t="shared" si="11"/>
        <v>234</v>
      </c>
    </row>
    <row r="674" spans="1:17" x14ac:dyDescent="0.25">
      <c r="A674">
        <v>673</v>
      </c>
      <c r="D674">
        <v>220.96185</v>
      </c>
      <c r="E674" s="4">
        <v>2</v>
      </c>
      <c r="F674">
        <v>235.77860799999999</v>
      </c>
      <c r="G674" s="5">
        <v>3</v>
      </c>
      <c r="P674">
        <v>2</v>
      </c>
      <c r="Q674" t="str">
        <f t="shared" si="11"/>
        <v>23</v>
      </c>
    </row>
    <row r="675" spans="1:17" x14ac:dyDescent="0.25">
      <c r="A675">
        <v>674</v>
      </c>
      <c r="D675">
        <v>220.937273</v>
      </c>
      <c r="E675" s="4">
        <v>2</v>
      </c>
      <c r="F675">
        <v>235.78429199999999</v>
      </c>
      <c r="G675" s="5">
        <v>3</v>
      </c>
      <c r="P675">
        <v>2</v>
      </c>
      <c r="Q675" t="str">
        <f t="shared" si="11"/>
        <v>23</v>
      </c>
    </row>
    <row r="676" spans="1:17" x14ac:dyDescent="0.25">
      <c r="A676">
        <v>675</v>
      </c>
      <c r="D676">
        <v>220.93332599999999</v>
      </c>
      <c r="E676" s="4">
        <v>2</v>
      </c>
      <c r="F676">
        <v>235.892866</v>
      </c>
      <c r="G676" s="5">
        <v>3</v>
      </c>
      <c r="P676">
        <v>2</v>
      </c>
      <c r="Q676" t="str">
        <f t="shared" si="11"/>
        <v>23</v>
      </c>
    </row>
    <row r="677" spans="1:17" x14ac:dyDescent="0.25">
      <c r="A677">
        <v>676</v>
      </c>
      <c r="D677">
        <v>220.98221799999999</v>
      </c>
      <c r="E677" s="4">
        <v>2</v>
      </c>
      <c r="F677">
        <v>235.892866</v>
      </c>
      <c r="G677" s="5">
        <v>3</v>
      </c>
      <c r="P677">
        <v>2</v>
      </c>
      <c r="Q677" t="str">
        <f t="shared" si="11"/>
        <v>23</v>
      </c>
    </row>
    <row r="678" spans="1:17" x14ac:dyDescent="0.25">
      <c r="A678">
        <v>677</v>
      </c>
      <c r="D678">
        <v>220.94553500000001</v>
      </c>
      <c r="E678" s="4">
        <v>2</v>
      </c>
      <c r="P678">
        <v>1</v>
      </c>
      <c r="Q678" t="str">
        <f t="shared" si="11"/>
        <v>2</v>
      </c>
    </row>
    <row r="679" spans="1:17" x14ac:dyDescent="0.25">
      <c r="A679">
        <v>678</v>
      </c>
      <c r="B679">
        <v>216.25632200000001</v>
      </c>
      <c r="C679" s="2">
        <v>1</v>
      </c>
      <c r="D679">
        <v>220.97816399999999</v>
      </c>
      <c r="E679" s="4">
        <v>2</v>
      </c>
      <c r="P679">
        <v>2</v>
      </c>
      <c r="Q679" t="str">
        <f t="shared" si="11"/>
        <v>12</v>
      </c>
    </row>
    <row r="680" spans="1:17" x14ac:dyDescent="0.25">
      <c r="A680">
        <v>679</v>
      </c>
      <c r="B680">
        <v>216.23995400000001</v>
      </c>
      <c r="C680" s="2">
        <v>1</v>
      </c>
      <c r="D680">
        <v>220.93100999999999</v>
      </c>
      <c r="E680" s="4">
        <v>2</v>
      </c>
      <c r="P680">
        <v>2</v>
      </c>
      <c r="Q680" t="str">
        <f t="shared" si="11"/>
        <v>12</v>
      </c>
    </row>
    <row r="681" spans="1:17" x14ac:dyDescent="0.25">
      <c r="A681">
        <v>680</v>
      </c>
      <c r="B681">
        <v>216.25337500000001</v>
      </c>
      <c r="C681" s="2">
        <v>1</v>
      </c>
      <c r="D681">
        <v>220.96274500000001</v>
      </c>
      <c r="E681" s="4">
        <v>2</v>
      </c>
      <c r="P681">
        <v>2</v>
      </c>
      <c r="Q681" t="str">
        <f t="shared" si="11"/>
        <v>12</v>
      </c>
    </row>
    <row r="682" spans="1:17" x14ac:dyDescent="0.25">
      <c r="A682">
        <v>681</v>
      </c>
      <c r="B682">
        <v>216.244428</v>
      </c>
      <c r="C682" s="2">
        <v>1</v>
      </c>
      <c r="D682">
        <v>220.96274500000001</v>
      </c>
      <c r="E682" s="4">
        <v>2</v>
      </c>
      <c r="P682">
        <v>2</v>
      </c>
      <c r="Q682" t="str">
        <f t="shared" si="11"/>
        <v>12</v>
      </c>
    </row>
    <row r="683" spans="1:17" x14ac:dyDescent="0.25">
      <c r="A683">
        <v>682</v>
      </c>
      <c r="B683">
        <v>216.268584</v>
      </c>
      <c r="C683" s="2">
        <v>1</v>
      </c>
      <c r="P683">
        <v>1</v>
      </c>
      <c r="Q683" t="str">
        <f t="shared" si="11"/>
        <v>1</v>
      </c>
    </row>
    <row r="684" spans="1:17" x14ac:dyDescent="0.25">
      <c r="A684">
        <v>683</v>
      </c>
      <c r="B684">
        <v>216.28000499999999</v>
      </c>
      <c r="C684" s="2">
        <v>1</v>
      </c>
      <c r="P684">
        <v>1</v>
      </c>
      <c r="Q684" t="str">
        <f t="shared" si="11"/>
        <v>1</v>
      </c>
    </row>
    <row r="685" spans="1:17" x14ac:dyDescent="0.25">
      <c r="A685">
        <v>684</v>
      </c>
      <c r="B685">
        <v>216.314266</v>
      </c>
      <c r="C685" s="2">
        <v>1</v>
      </c>
      <c r="H685">
        <v>218.46035699999999</v>
      </c>
      <c r="I685" s="3">
        <v>4</v>
      </c>
      <c r="P685">
        <v>2</v>
      </c>
      <c r="Q685" t="str">
        <f t="shared" si="11"/>
        <v>14</v>
      </c>
    </row>
    <row r="686" spans="1:17" x14ac:dyDescent="0.25">
      <c r="A686">
        <v>685</v>
      </c>
      <c r="B686">
        <v>216.32194999999999</v>
      </c>
      <c r="C686" s="2">
        <v>1</v>
      </c>
      <c r="H686">
        <v>218.449726</v>
      </c>
      <c r="I686" s="3">
        <v>4</v>
      </c>
      <c r="P686">
        <v>2</v>
      </c>
      <c r="Q686" t="str">
        <f t="shared" si="11"/>
        <v>14</v>
      </c>
    </row>
    <row r="687" spans="1:17" x14ac:dyDescent="0.25">
      <c r="A687">
        <v>686</v>
      </c>
      <c r="B687">
        <v>216.25632200000001</v>
      </c>
      <c r="C687" s="2">
        <v>1</v>
      </c>
      <c r="H687">
        <v>218.405518</v>
      </c>
      <c r="I687" s="3">
        <v>4</v>
      </c>
      <c r="P687">
        <v>2</v>
      </c>
      <c r="Q687" t="str">
        <f t="shared" si="11"/>
        <v>14</v>
      </c>
    </row>
    <row r="688" spans="1:17" x14ac:dyDescent="0.25">
      <c r="A688">
        <v>687</v>
      </c>
      <c r="F688">
        <v>217.77723800000001</v>
      </c>
      <c r="G688" s="5">
        <v>3</v>
      </c>
      <c r="H688">
        <v>218.44251600000001</v>
      </c>
      <c r="I688" s="3">
        <v>4</v>
      </c>
      <c r="P688">
        <v>2</v>
      </c>
      <c r="Q688" t="str">
        <f t="shared" si="11"/>
        <v>34</v>
      </c>
    </row>
    <row r="689" spans="1:17" x14ac:dyDescent="0.25">
      <c r="A689">
        <v>688</v>
      </c>
      <c r="F689">
        <v>217.705399</v>
      </c>
      <c r="G689" s="5">
        <v>3</v>
      </c>
      <c r="H689">
        <v>218.485198</v>
      </c>
      <c r="I689" s="3">
        <v>4</v>
      </c>
      <c r="P689">
        <v>2</v>
      </c>
      <c r="Q689" t="str">
        <f t="shared" si="11"/>
        <v>34</v>
      </c>
    </row>
    <row r="690" spans="1:17" x14ac:dyDescent="0.25">
      <c r="A690">
        <v>689</v>
      </c>
      <c r="F690">
        <v>217.665086</v>
      </c>
      <c r="G690" s="5">
        <v>3</v>
      </c>
      <c r="H690">
        <v>218.508881</v>
      </c>
      <c r="I690" s="3">
        <v>4</v>
      </c>
      <c r="P690">
        <v>2</v>
      </c>
      <c r="Q690" t="str">
        <f t="shared" si="11"/>
        <v>34</v>
      </c>
    </row>
    <row r="691" spans="1:17" x14ac:dyDescent="0.25">
      <c r="A691">
        <v>690</v>
      </c>
      <c r="F691">
        <v>217.729029</v>
      </c>
      <c r="G691" s="5">
        <v>3</v>
      </c>
      <c r="H691">
        <v>218.51493299999998</v>
      </c>
      <c r="I691" s="3">
        <v>4</v>
      </c>
      <c r="P691">
        <v>2</v>
      </c>
      <c r="Q691" t="str">
        <f t="shared" si="11"/>
        <v>34</v>
      </c>
    </row>
    <row r="692" spans="1:17" x14ac:dyDescent="0.25">
      <c r="A692">
        <v>691</v>
      </c>
      <c r="F692">
        <v>217.74839700000001</v>
      </c>
      <c r="G692" s="5">
        <v>3</v>
      </c>
      <c r="H692">
        <v>218.55398299999999</v>
      </c>
      <c r="I692" s="3">
        <v>4</v>
      </c>
      <c r="P692">
        <v>2</v>
      </c>
      <c r="Q692" t="str">
        <f t="shared" si="11"/>
        <v>34</v>
      </c>
    </row>
    <row r="693" spans="1:17" x14ac:dyDescent="0.25">
      <c r="A693">
        <v>692</v>
      </c>
      <c r="F693">
        <v>217.774869</v>
      </c>
      <c r="G693" s="5">
        <v>3</v>
      </c>
      <c r="H693">
        <v>218.500777</v>
      </c>
      <c r="I693" s="3">
        <v>4</v>
      </c>
      <c r="P693">
        <v>2</v>
      </c>
      <c r="Q693" t="str">
        <f t="shared" si="11"/>
        <v>34</v>
      </c>
    </row>
    <row r="694" spans="1:17" x14ac:dyDescent="0.25">
      <c r="A694">
        <v>693</v>
      </c>
      <c r="D694">
        <v>201.03447199999999</v>
      </c>
      <c r="E694" s="4">
        <v>2</v>
      </c>
      <c r="F694">
        <v>217.76171199999999</v>
      </c>
      <c r="G694" s="5">
        <v>3</v>
      </c>
      <c r="H694">
        <v>218.46035699999999</v>
      </c>
      <c r="I694" s="3">
        <v>4</v>
      </c>
      <c r="P694">
        <v>3</v>
      </c>
      <c r="Q694" t="str">
        <f t="shared" si="11"/>
        <v>234</v>
      </c>
    </row>
    <row r="695" spans="1:17" x14ac:dyDescent="0.25">
      <c r="A695">
        <v>694</v>
      </c>
      <c r="D695">
        <v>201.058153</v>
      </c>
      <c r="E695" s="4">
        <v>2</v>
      </c>
      <c r="F695">
        <v>217.64050800000001</v>
      </c>
      <c r="G695" s="5">
        <v>3</v>
      </c>
      <c r="P695">
        <v>2</v>
      </c>
      <c r="Q695" t="str">
        <f t="shared" si="11"/>
        <v>23</v>
      </c>
    </row>
    <row r="696" spans="1:17" x14ac:dyDescent="0.25">
      <c r="A696">
        <v>695</v>
      </c>
      <c r="D696">
        <v>201.062838</v>
      </c>
      <c r="E696" s="4">
        <v>2</v>
      </c>
      <c r="F696">
        <v>217.77723800000001</v>
      </c>
      <c r="G696" s="5">
        <v>3</v>
      </c>
      <c r="P696">
        <v>2</v>
      </c>
      <c r="Q696" t="str">
        <f t="shared" si="11"/>
        <v>23</v>
      </c>
    </row>
    <row r="697" spans="1:17" x14ac:dyDescent="0.25">
      <c r="A697">
        <v>696</v>
      </c>
      <c r="D697">
        <v>201.042261</v>
      </c>
      <c r="E697" s="4">
        <v>2</v>
      </c>
      <c r="P697">
        <v>1</v>
      </c>
      <c r="Q697" t="str">
        <f t="shared" si="11"/>
        <v>2</v>
      </c>
    </row>
    <row r="698" spans="1:17" x14ac:dyDescent="0.25">
      <c r="A698">
        <v>697</v>
      </c>
      <c r="D698">
        <v>201.04483999999999</v>
      </c>
      <c r="E698" s="4">
        <v>2</v>
      </c>
      <c r="P698">
        <v>1</v>
      </c>
      <c r="Q698" t="str">
        <f t="shared" si="11"/>
        <v>2</v>
      </c>
    </row>
    <row r="699" spans="1:17" x14ac:dyDescent="0.25">
      <c r="A699">
        <v>698</v>
      </c>
      <c r="D699">
        <v>201.031363</v>
      </c>
      <c r="E699" s="4">
        <v>2</v>
      </c>
      <c r="P699">
        <v>1</v>
      </c>
      <c r="Q699" t="str">
        <f t="shared" si="11"/>
        <v>2</v>
      </c>
    </row>
    <row r="700" spans="1:17" x14ac:dyDescent="0.25">
      <c r="A700">
        <v>699</v>
      </c>
      <c r="D700">
        <v>201.06099499999999</v>
      </c>
      <c r="E700" s="4">
        <v>2</v>
      </c>
      <c r="P700">
        <v>1</v>
      </c>
      <c r="Q700" t="str">
        <f t="shared" si="11"/>
        <v>2</v>
      </c>
    </row>
    <row r="701" spans="1:17" x14ac:dyDescent="0.25">
      <c r="A701">
        <v>700</v>
      </c>
      <c r="D701">
        <v>201.04957400000001</v>
      </c>
      <c r="E701" s="4">
        <v>2</v>
      </c>
      <c r="P701">
        <v>1</v>
      </c>
      <c r="Q701" t="str">
        <f t="shared" si="11"/>
        <v>2</v>
      </c>
    </row>
    <row r="702" spans="1:17" x14ac:dyDescent="0.25">
      <c r="A702">
        <v>701</v>
      </c>
      <c r="B702">
        <v>193.97404699999998</v>
      </c>
      <c r="C702" s="2">
        <v>1</v>
      </c>
      <c r="D702">
        <v>201.09310399999998</v>
      </c>
      <c r="E702" s="4">
        <v>2</v>
      </c>
      <c r="P702">
        <v>2</v>
      </c>
      <c r="Q702" t="str">
        <f t="shared" si="11"/>
        <v>12</v>
      </c>
    </row>
    <row r="703" spans="1:17" x14ac:dyDescent="0.25">
      <c r="A703">
        <v>702</v>
      </c>
      <c r="B703">
        <v>194.071471</v>
      </c>
      <c r="C703" s="2">
        <v>1</v>
      </c>
      <c r="D703">
        <v>201.03447199999999</v>
      </c>
      <c r="E703" s="4">
        <v>2</v>
      </c>
      <c r="P703">
        <v>2</v>
      </c>
      <c r="Q703" t="str">
        <f t="shared" si="11"/>
        <v>12</v>
      </c>
    </row>
    <row r="704" spans="1:17" x14ac:dyDescent="0.25">
      <c r="A704">
        <v>703</v>
      </c>
      <c r="B704">
        <v>194.027941</v>
      </c>
      <c r="C704" s="2">
        <v>1</v>
      </c>
      <c r="P704">
        <v>1</v>
      </c>
      <c r="Q704" t="str">
        <f t="shared" si="11"/>
        <v>1</v>
      </c>
    </row>
    <row r="705" spans="1:17" x14ac:dyDescent="0.25">
      <c r="A705">
        <v>704</v>
      </c>
      <c r="B705">
        <v>193.973208</v>
      </c>
      <c r="C705" s="2">
        <v>1</v>
      </c>
      <c r="P705">
        <v>1</v>
      </c>
      <c r="Q705" t="str">
        <f t="shared" si="11"/>
        <v>1</v>
      </c>
    </row>
    <row r="706" spans="1:17" x14ac:dyDescent="0.25">
      <c r="A706">
        <v>705</v>
      </c>
      <c r="B706">
        <v>193.969786</v>
      </c>
      <c r="C706" s="2">
        <v>1</v>
      </c>
      <c r="P706">
        <v>1</v>
      </c>
      <c r="Q706" t="str">
        <f t="shared" ref="Q706:Q769" si="12">CONCATENATE(C706,E706,G706,I706)</f>
        <v>1</v>
      </c>
    </row>
    <row r="707" spans="1:17" x14ac:dyDescent="0.25">
      <c r="A707">
        <v>706</v>
      </c>
      <c r="B707">
        <v>194.070525</v>
      </c>
      <c r="C707" s="2">
        <v>1</v>
      </c>
      <c r="H707">
        <v>195.88331099999999</v>
      </c>
      <c r="I707" s="3">
        <v>4</v>
      </c>
      <c r="P707">
        <v>2</v>
      </c>
      <c r="Q707" t="str">
        <f t="shared" si="12"/>
        <v>14</v>
      </c>
    </row>
    <row r="708" spans="1:17" x14ac:dyDescent="0.25">
      <c r="A708">
        <v>707</v>
      </c>
      <c r="B708">
        <v>193.97404699999998</v>
      </c>
      <c r="C708" s="2">
        <v>1</v>
      </c>
      <c r="H708">
        <v>195.85068000000001</v>
      </c>
      <c r="I708" s="3">
        <v>4</v>
      </c>
      <c r="P708">
        <v>2</v>
      </c>
      <c r="Q708" t="str">
        <f t="shared" si="12"/>
        <v>14</v>
      </c>
    </row>
    <row r="709" spans="1:17" x14ac:dyDescent="0.25">
      <c r="A709">
        <v>708</v>
      </c>
      <c r="F709">
        <v>194.88136500000002</v>
      </c>
      <c r="G709" s="5">
        <v>3</v>
      </c>
      <c r="H709">
        <v>195.85631000000001</v>
      </c>
      <c r="I709" s="3">
        <v>4</v>
      </c>
      <c r="P709">
        <v>2</v>
      </c>
      <c r="Q709" t="str">
        <f t="shared" si="12"/>
        <v>34</v>
      </c>
    </row>
    <row r="710" spans="1:17" x14ac:dyDescent="0.25">
      <c r="A710">
        <v>709</v>
      </c>
      <c r="F710">
        <v>194.88715200000001</v>
      </c>
      <c r="G710" s="5">
        <v>3</v>
      </c>
      <c r="H710">
        <v>195.86915400000001</v>
      </c>
      <c r="I710" s="3">
        <v>4</v>
      </c>
      <c r="P710">
        <v>2</v>
      </c>
      <c r="Q710" t="str">
        <f t="shared" si="12"/>
        <v>34</v>
      </c>
    </row>
    <row r="711" spans="1:17" x14ac:dyDescent="0.25">
      <c r="A711">
        <v>710</v>
      </c>
      <c r="F711">
        <v>194.89904999999999</v>
      </c>
      <c r="G711" s="5">
        <v>3</v>
      </c>
      <c r="H711">
        <v>195.90162900000001</v>
      </c>
      <c r="I711" s="3">
        <v>4</v>
      </c>
      <c r="P711">
        <v>2</v>
      </c>
      <c r="Q711" t="str">
        <f t="shared" si="12"/>
        <v>34</v>
      </c>
    </row>
    <row r="712" spans="1:17" x14ac:dyDescent="0.25">
      <c r="A712">
        <v>711</v>
      </c>
      <c r="F712">
        <v>194.89662799999999</v>
      </c>
      <c r="G712" s="5">
        <v>3</v>
      </c>
      <c r="H712">
        <v>195.89315299999998</v>
      </c>
      <c r="I712" s="3">
        <v>4</v>
      </c>
      <c r="P712">
        <v>2</v>
      </c>
      <c r="Q712" t="str">
        <f t="shared" si="12"/>
        <v>34</v>
      </c>
    </row>
    <row r="713" spans="1:17" x14ac:dyDescent="0.25">
      <c r="A713">
        <v>712</v>
      </c>
      <c r="F713">
        <v>194.875258</v>
      </c>
      <c r="G713" s="5">
        <v>3</v>
      </c>
      <c r="H713">
        <v>195.83999499999999</v>
      </c>
      <c r="I713" s="3">
        <v>4</v>
      </c>
      <c r="P713">
        <v>2</v>
      </c>
      <c r="Q713" t="str">
        <f t="shared" si="12"/>
        <v>34</v>
      </c>
    </row>
    <row r="714" spans="1:17" x14ac:dyDescent="0.25">
      <c r="A714">
        <v>713</v>
      </c>
      <c r="F714">
        <v>194.907996</v>
      </c>
      <c r="G714" s="5">
        <v>3</v>
      </c>
      <c r="H714">
        <v>195.895365</v>
      </c>
      <c r="I714" s="3">
        <v>4</v>
      </c>
      <c r="P714">
        <v>2</v>
      </c>
      <c r="Q714" t="str">
        <f t="shared" si="12"/>
        <v>34</v>
      </c>
    </row>
    <row r="715" spans="1:17" x14ac:dyDescent="0.25">
      <c r="A715">
        <v>714</v>
      </c>
      <c r="D715">
        <v>177.08688999999998</v>
      </c>
      <c r="E715" s="4">
        <v>2</v>
      </c>
      <c r="F715">
        <v>194.882735</v>
      </c>
      <c r="G715" s="5">
        <v>3</v>
      </c>
      <c r="H715">
        <v>195.88331099999999</v>
      </c>
      <c r="I715" s="3">
        <v>4</v>
      </c>
      <c r="P715">
        <v>3</v>
      </c>
      <c r="Q715" t="str">
        <f t="shared" si="12"/>
        <v>234</v>
      </c>
    </row>
    <row r="716" spans="1:17" x14ac:dyDescent="0.25">
      <c r="A716">
        <v>715</v>
      </c>
      <c r="D716">
        <v>177.06168</v>
      </c>
      <c r="E716" s="4">
        <v>2</v>
      </c>
      <c r="F716">
        <v>194.85199599999999</v>
      </c>
      <c r="G716" s="5">
        <v>3</v>
      </c>
      <c r="P716">
        <v>2</v>
      </c>
      <c r="Q716" t="str">
        <f t="shared" si="12"/>
        <v>23</v>
      </c>
    </row>
    <row r="717" spans="1:17" x14ac:dyDescent="0.25">
      <c r="A717">
        <v>716</v>
      </c>
      <c r="D717">
        <v>177.06162899999998</v>
      </c>
      <c r="E717" s="4">
        <v>2</v>
      </c>
      <c r="F717">
        <v>194.88136500000002</v>
      </c>
      <c r="G717" s="5">
        <v>3</v>
      </c>
      <c r="P717">
        <v>2</v>
      </c>
      <c r="Q717" t="str">
        <f t="shared" si="12"/>
        <v>23</v>
      </c>
    </row>
    <row r="718" spans="1:17" x14ac:dyDescent="0.25">
      <c r="A718">
        <v>717</v>
      </c>
      <c r="D718">
        <v>177.06031100000001</v>
      </c>
      <c r="E718" s="4">
        <v>2</v>
      </c>
      <c r="P718">
        <v>1</v>
      </c>
      <c r="Q718" t="str">
        <f t="shared" si="12"/>
        <v>2</v>
      </c>
    </row>
    <row r="719" spans="1:17" x14ac:dyDescent="0.25">
      <c r="A719">
        <v>718</v>
      </c>
      <c r="D719">
        <v>177.05010300000001</v>
      </c>
      <c r="E719" s="4">
        <v>2</v>
      </c>
      <c r="P719">
        <v>1</v>
      </c>
      <c r="Q719" t="str">
        <f t="shared" si="12"/>
        <v>2</v>
      </c>
    </row>
    <row r="720" spans="1:17" x14ac:dyDescent="0.25">
      <c r="A720">
        <v>719</v>
      </c>
      <c r="D720">
        <v>177.036417</v>
      </c>
      <c r="E720" s="4">
        <v>2</v>
      </c>
      <c r="P720">
        <v>1</v>
      </c>
      <c r="Q720" t="str">
        <f t="shared" si="12"/>
        <v>2</v>
      </c>
    </row>
    <row r="721" spans="1:17" x14ac:dyDescent="0.25">
      <c r="A721">
        <v>720</v>
      </c>
      <c r="B721">
        <v>171.20531299999999</v>
      </c>
      <c r="C721" s="2">
        <v>1</v>
      </c>
      <c r="D721">
        <v>177.048891</v>
      </c>
      <c r="E721" s="4">
        <v>2</v>
      </c>
      <c r="P721">
        <v>2</v>
      </c>
      <c r="Q721" t="str">
        <f t="shared" si="12"/>
        <v>12</v>
      </c>
    </row>
    <row r="722" spans="1:17" x14ac:dyDescent="0.25">
      <c r="A722">
        <v>721</v>
      </c>
      <c r="B722">
        <v>171.18489099999999</v>
      </c>
      <c r="C722" s="2">
        <v>1</v>
      </c>
      <c r="D722">
        <v>177.08688999999998</v>
      </c>
      <c r="E722" s="4">
        <v>2</v>
      </c>
      <c r="P722">
        <v>2</v>
      </c>
      <c r="Q722" t="str">
        <f t="shared" si="12"/>
        <v>12</v>
      </c>
    </row>
    <row r="723" spans="1:17" x14ac:dyDescent="0.25">
      <c r="A723">
        <v>722</v>
      </c>
      <c r="B723">
        <v>171.14962800000001</v>
      </c>
      <c r="C723" s="2">
        <v>1</v>
      </c>
      <c r="D723">
        <v>177.08688999999998</v>
      </c>
      <c r="E723" s="4">
        <v>2</v>
      </c>
      <c r="P723">
        <v>2</v>
      </c>
      <c r="Q723" t="str">
        <f t="shared" si="12"/>
        <v>12</v>
      </c>
    </row>
    <row r="724" spans="1:17" x14ac:dyDescent="0.25">
      <c r="A724">
        <v>723</v>
      </c>
      <c r="B724">
        <v>171.15541899999999</v>
      </c>
      <c r="C724" s="2">
        <v>1</v>
      </c>
      <c r="P724">
        <v>1</v>
      </c>
      <c r="Q724" t="str">
        <f t="shared" si="12"/>
        <v>1</v>
      </c>
    </row>
    <row r="725" spans="1:17" x14ac:dyDescent="0.25">
      <c r="A725">
        <v>724</v>
      </c>
      <c r="B725">
        <v>171.12078500000001</v>
      </c>
      <c r="C725" s="2">
        <v>1</v>
      </c>
      <c r="P725">
        <v>1</v>
      </c>
      <c r="Q725" t="str">
        <f t="shared" si="12"/>
        <v>1</v>
      </c>
    </row>
    <row r="726" spans="1:17" x14ac:dyDescent="0.25">
      <c r="A726">
        <v>725</v>
      </c>
      <c r="B726">
        <v>171.11426</v>
      </c>
      <c r="C726" s="2">
        <v>1</v>
      </c>
      <c r="P726">
        <v>1</v>
      </c>
      <c r="Q726" t="str">
        <f t="shared" si="12"/>
        <v>1</v>
      </c>
    </row>
    <row r="727" spans="1:17" x14ac:dyDescent="0.25">
      <c r="A727">
        <v>726</v>
      </c>
      <c r="B727">
        <v>171.20531299999999</v>
      </c>
      <c r="C727" s="2">
        <v>1</v>
      </c>
      <c r="P727">
        <v>1</v>
      </c>
      <c r="Q727" t="str">
        <f t="shared" si="12"/>
        <v>1</v>
      </c>
    </row>
    <row r="728" spans="1:17" x14ac:dyDescent="0.25">
      <c r="A728">
        <v>727</v>
      </c>
      <c r="H728">
        <v>171.06846999999999</v>
      </c>
      <c r="I728" s="3">
        <v>4</v>
      </c>
      <c r="P728">
        <v>1</v>
      </c>
      <c r="Q728" t="str">
        <f t="shared" si="12"/>
        <v>4</v>
      </c>
    </row>
    <row r="729" spans="1:17" x14ac:dyDescent="0.25">
      <c r="A729">
        <v>728</v>
      </c>
      <c r="F729">
        <v>171.08125899999999</v>
      </c>
      <c r="G729" s="5">
        <v>3</v>
      </c>
      <c r="H729">
        <v>171.05436500000002</v>
      </c>
      <c r="I729" s="3">
        <v>4</v>
      </c>
      <c r="P729">
        <v>2</v>
      </c>
      <c r="Q729" t="str">
        <f t="shared" si="12"/>
        <v>34</v>
      </c>
    </row>
    <row r="730" spans="1:17" x14ac:dyDescent="0.25">
      <c r="A730">
        <v>729</v>
      </c>
      <c r="F730">
        <v>171.03257600000001</v>
      </c>
      <c r="G730" s="5">
        <v>3</v>
      </c>
      <c r="H730">
        <v>170.966893</v>
      </c>
      <c r="I730" s="3">
        <v>4</v>
      </c>
      <c r="P730">
        <v>2</v>
      </c>
      <c r="Q730" t="str">
        <f t="shared" si="12"/>
        <v>34</v>
      </c>
    </row>
    <row r="731" spans="1:17" x14ac:dyDescent="0.25">
      <c r="A731">
        <v>730</v>
      </c>
      <c r="F731">
        <v>171.02141799999998</v>
      </c>
      <c r="G731" s="5">
        <v>3</v>
      </c>
      <c r="H731">
        <v>170.98447099999998</v>
      </c>
      <c r="I731" s="3">
        <v>4</v>
      </c>
      <c r="P731">
        <v>2</v>
      </c>
      <c r="Q731" t="str">
        <f t="shared" si="12"/>
        <v>34</v>
      </c>
    </row>
    <row r="732" spans="1:17" x14ac:dyDescent="0.25">
      <c r="A732">
        <v>731</v>
      </c>
      <c r="F732">
        <v>171.01920699999999</v>
      </c>
      <c r="G732" s="5">
        <v>3</v>
      </c>
      <c r="H732">
        <v>171.04457500000001</v>
      </c>
      <c r="I732" s="3">
        <v>4</v>
      </c>
      <c r="P732">
        <v>2</v>
      </c>
      <c r="Q732" t="str">
        <f t="shared" si="12"/>
        <v>34</v>
      </c>
    </row>
    <row r="733" spans="1:17" x14ac:dyDescent="0.25">
      <c r="A733">
        <v>732</v>
      </c>
      <c r="F733">
        <v>171.00899699999999</v>
      </c>
      <c r="G733" s="5">
        <v>3</v>
      </c>
      <c r="H733">
        <v>171.06389100000001</v>
      </c>
      <c r="I733" s="3">
        <v>4</v>
      </c>
      <c r="P733">
        <v>2</v>
      </c>
      <c r="Q733" t="str">
        <f t="shared" si="12"/>
        <v>34</v>
      </c>
    </row>
    <row r="734" spans="1:17" x14ac:dyDescent="0.25">
      <c r="A734">
        <v>733</v>
      </c>
      <c r="F734">
        <v>171.01367999999999</v>
      </c>
      <c r="G734" s="5">
        <v>3</v>
      </c>
      <c r="H734">
        <v>171.05889200000001</v>
      </c>
      <c r="I734" s="3">
        <v>4</v>
      </c>
      <c r="P734">
        <v>2</v>
      </c>
      <c r="Q734" t="str">
        <f t="shared" si="12"/>
        <v>34</v>
      </c>
    </row>
    <row r="735" spans="1:17" x14ac:dyDescent="0.25">
      <c r="A735">
        <v>734</v>
      </c>
      <c r="F735">
        <v>171.02820600000001</v>
      </c>
      <c r="G735" s="5">
        <v>3</v>
      </c>
      <c r="H735">
        <v>171.09483900000001</v>
      </c>
      <c r="I735" s="3">
        <v>4</v>
      </c>
      <c r="P735">
        <v>2</v>
      </c>
      <c r="Q735" t="str">
        <f t="shared" si="12"/>
        <v>34</v>
      </c>
    </row>
    <row r="736" spans="1:17" x14ac:dyDescent="0.25">
      <c r="A736">
        <v>735</v>
      </c>
      <c r="F736">
        <v>171.08125899999999</v>
      </c>
      <c r="G736" s="5">
        <v>3</v>
      </c>
      <c r="H736">
        <v>171.09483900000001</v>
      </c>
      <c r="I736" s="3">
        <v>4</v>
      </c>
      <c r="P736">
        <v>2</v>
      </c>
      <c r="Q736" t="str">
        <f t="shared" si="12"/>
        <v>34</v>
      </c>
    </row>
    <row r="737" spans="1:17" x14ac:dyDescent="0.25">
      <c r="A737">
        <v>736</v>
      </c>
      <c r="D737">
        <v>155.15436499999998</v>
      </c>
      <c r="E737" s="4">
        <v>2</v>
      </c>
      <c r="P737">
        <v>1</v>
      </c>
      <c r="Q737" t="str">
        <f t="shared" si="12"/>
        <v>2</v>
      </c>
    </row>
    <row r="738" spans="1:17" x14ac:dyDescent="0.25">
      <c r="A738">
        <v>737</v>
      </c>
      <c r="D738">
        <v>155.15436499999998</v>
      </c>
      <c r="E738" s="4">
        <v>2</v>
      </c>
      <c r="P738">
        <v>1</v>
      </c>
      <c r="Q738" t="str">
        <f t="shared" si="12"/>
        <v>2</v>
      </c>
    </row>
    <row r="739" spans="1:17" x14ac:dyDescent="0.25">
      <c r="A739">
        <v>738</v>
      </c>
      <c r="D739">
        <v>155.035312</v>
      </c>
      <c r="E739" s="4">
        <v>2</v>
      </c>
      <c r="P739">
        <v>1</v>
      </c>
      <c r="Q739" t="str">
        <f t="shared" si="12"/>
        <v>2</v>
      </c>
    </row>
    <row r="740" spans="1:17" x14ac:dyDescent="0.25">
      <c r="A740">
        <v>739</v>
      </c>
      <c r="B740">
        <v>151.727102</v>
      </c>
      <c r="C740" s="2">
        <v>1</v>
      </c>
      <c r="D740">
        <v>155.11578700000001</v>
      </c>
      <c r="E740" s="4">
        <v>2</v>
      </c>
      <c r="P740">
        <v>2</v>
      </c>
      <c r="Q740" t="str">
        <f t="shared" si="12"/>
        <v>12</v>
      </c>
    </row>
    <row r="741" spans="1:17" x14ac:dyDescent="0.25">
      <c r="A741">
        <v>740</v>
      </c>
      <c r="B741">
        <v>151.727102</v>
      </c>
      <c r="C741" s="2">
        <v>1</v>
      </c>
      <c r="D741">
        <v>155.10931299999999</v>
      </c>
      <c r="E741" s="4">
        <v>2</v>
      </c>
      <c r="P741">
        <v>2</v>
      </c>
      <c r="Q741" t="str">
        <f t="shared" si="12"/>
        <v>12</v>
      </c>
    </row>
    <row r="742" spans="1:17" x14ac:dyDescent="0.25">
      <c r="A742">
        <v>741</v>
      </c>
      <c r="B742">
        <v>151.691576</v>
      </c>
      <c r="C742" s="2">
        <v>1</v>
      </c>
      <c r="D742">
        <v>155.112155</v>
      </c>
      <c r="E742" s="4">
        <v>2</v>
      </c>
      <c r="P742">
        <v>2</v>
      </c>
      <c r="Q742" t="str">
        <f t="shared" si="12"/>
        <v>12</v>
      </c>
    </row>
    <row r="743" spans="1:17" x14ac:dyDescent="0.25">
      <c r="A743">
        <v>742</v>
      </c>
      <c r="B743">
        <v>151.72325999999998</v>
      </c>
      <c r="C743" s="2">
        <v>1</v>
      </c>
      <c r="D743">
        <v>155.15436499999998</v>
      </c>
      <c r="E743" s="4">
        <v>2</v>
      </c>
      <c r="P743">
        <v>2</v>
      </c>
      <c r="Q743" t="str">
        <f t="shared" si="12"/>
        <v>12</v>
      </c>
    </row>
    <row r="744" spans="1:17" x14ac:dyDescent="0.25">
      <c r="A744">
        <v>743</v>
      </c>
      <c r="B744">
        <v>151.72894500000001</v>
      </c>
      <c r="C744" s="2">
        <v>1</v>
      </c>
      <c r="D744">
        <v>155.15436499999998</v>
      </c>
      <c r="E744" s="4">
        <v>2</v>
      </c>
      <c r="P744">
        <v>2</v>
      </c>
      <c r="Q744" t="str">
        <f t="shared" si="12"/>
        <v>12</v>
      </c>
    </row>
    <row r="745" spans="1:17" x14ac:dyDescent="0.25">
      <c r="A745">
        <v>744</v>
      </c>
      <c r="B745">
        <v>151.764365</v>
      </c>
      <c r="C745" s="2">
        <v>1</v>
      </c>
      <c r="P745">
        <v>1</v>
      </c>
      <c r="Q745" t="str">
        <f t="shared" si="12"/>
        <v>1</v>
      </c>
    </row>
    <row r="746" spans="1:17" x14ac:dyDescent="0.25">
      <c r="A746">
        <v>745</v>
      </c>
      <c r="B746">
        <v>151.727102</v>
      </c>
      <c r="C746" s="2">
        <v>1</v>
      </c>
      <c r="P746">
        <v>1</v>
      </c>
      <c r="Q746" t="str">
        <f t="shared" si="12"/>
        <v>1</v>
      </c>
    </row>
    <row r="747" spans="1:17" x14ac:dyDescent="0.25">
      <c r="A747">
        <v>746</v>
      </c>
      <c r="B747">
        <v>151.727102</v>
      </c>
      <c r="C747" s="2">
        <v>1</v>
      </c>
      <c r="P747">
        <v>1</v>
      </c>
      <c r="Q747" t="str">
        <f t="shared" si="12"/>
        <v>1</v>
      </c>
    </row>
    <row r="748" spans="1:17" x14ac:dyDescent="0.25">
      <c r="A748">
        <v>747</v>
      </c>
      <c r="F748">
        <v>152.05478600000001</v>
      </c>
      <c r="G748" s="5">
        <v>3</v>
      </c>
      <c r="H748">
        <v>151.27715499999999</v>
      </c>
      <c r="I748" s="3">
        <v>4</v>
      </c>
      <c r="P748">
        <v>2</v>
      </c>
      <c r="Q748" t="str">
        <f t="shared" si="12"/>
        <v>34</v>
      </c>
    </row>
    <row r="749" spans="1:17" x14ac:dyDescent="0.25">
      <c r="A749">
        <v>748</v>
      </c>
      <c r="F749">
        <v>152.05478600000001</v>
      </c>
      <c r="G749" s="5">
        <v>3</v>
      </c>
      <c r="H749">
        <v>151.27715499999999</v>
      </c>
      <c r="I749" s="3">
        <v>4</v>
      </c>
      <c r="P749">
        <v>2</v>
      </c>
      <c r="Q749" t="str">
        <f t="shared" si="12"/>
        <v>34</v>
      </c>
    </row>
    <row r="750" spans="1:17" x14ac:dyDescent="0.25">
      <c r="A750">
        <v>749</v>
      </c>
      <c r="F750">
        <v>152.01847100000001</v>
      </c>
      <c r="G750" s="5">
        <v>3</v>
      </c>
      <c r="H750">
        <v>151.27715499999999</v>
      </c>
      <c r="I750" s="3">
        <v>4</v>
      </c>
      <c r="P750">
        <v>2</v>
      </c>
      <c r="Q750" t="str">
        <f t="shared" si="12"/>
        <v>34</v>
      </c>
    </row>
    <row r="751" spans="1:17" x14ac:dyDescent="0.25">
      <c r="A751">
        <v>750</v>
      </c>
      <c r="F751">
        <v>152.01441800000001</v>
      </c>
      <c r="G751" s="5">
        <v>3</v>
      </c>
      <c r="H751">
        <v>151.27715499999999</v>
      </c>
      <c r="I751" s="3">
        <v>4</v>
      </c>
      <c r="P751">
        <v>2</v>
      </c>
      <c r="Q751" t="str">
        <f t="shared" si="12"/>
        <v>34</v>
      </c>
    </row>
    <row r="752" spans="1:17" x14ac:dyDescent="0.25">
      <c r="A752">
        <v>751</v>
      </c>
      <c r="F752">
        <v>151.99805000000001</v>
      </c>
      <c r="G752" s="5">
        <v>3</v>
      </c>
      <c r="H752">
        <v>151.27715499999999</v>
      </c>
      <c r="I752" s="3">
        <v>4</v>
      </c>
      <c r="P752">
        <v>2</v>
      </c>
      <c r="Q752" t="str">
        <f t="shared" si="12"/>
        <v>34</v>
      </c>
    </row>
    <row r="753" spans="1:17" x14ac:dyDescent="0.25">
      <c r="A753">
        <v>752</v>
      </c>
      <c r="F753">
        <v>152.015049</v>
      </c>
      <c r="G753" s="5">
        <v>3</v>
      </c>
      <c r="H753">
        <v>151.27715499999999</v>
      </c>
      <c r="I753" s="3">
        <v>4</v>
      </c>
      <c r="P753">
        <v>2</v>
      </c>
      <c r="Q753" t="str">
        <f t="shared" si="12"/>
        <v>34</v>
      </c>
    </row>
    <row r="754" spans="1:17" x14ac:dyDescent="0.25">
      <c r="A754">
        <v>753</v>
      </c>
      <c r="F754">
        <v>152.00147100000001</v>
      </c>
      <c r="G754" s="5">
        <v>3</v>
      </c>
      <c r="H754">
        <v>151.27715499999999</v>
      </c>
      <c r="I754" s="3">
        <v>4</v>
      </c>
      <c r="P754">
        <v>2</v>
      </c>
      <c r="Q754" t="str">
        <f t="shared" si="12"/>
        <v>34</v>
      </c>
    </row>
    <row r="755" spans="1:17" x14ac:dyDescent="0.25">
      <c r="A755">
        <v>754</v>
      </c>
      <c r="F755">
        <v>152.05478600000001</v>
      </c>
      <c r="G755" s="5">
        <v>3</v>
      </c>
      <c r="H755">
        <v>151.27715499999999</v>
      </c>
      <c r="I755" s="3">
        <v>4</v>
      </c>
      <c r="P755">
        <v>2</v>
      </c>
      <c r="Q755" t="str">
        <f t="shared" si="12"/>
        <v>34</v>
      </c>
    </row>
    <row r="756" spans="1:17" x14ac:dyDescent="0.25">
      <c r="A756">
        <v>755</v>
      </c>
      <c r="P756">
        <v>0</v>
      </c>
      <c r="Q756" t="str">
        <f t="shared" si="12"/>
        <v/>
      </c>
    </row>
    <row r="757" spans="1:17" x14ac:dyDescent="0.25">
      <c r="A757">
        <v>756</v>
      </c>
      <c r="P757">
        <v>0</v>
      </c>
      <c r="Q757" t="str">
        <f t="shared" si="12"/>
        <v/>
      </c>
    </row>
    <row r="758" spans="1:17" x14ac:dyDescent="0.25">
      <c r="A758">
        <v>757</v>
      </c>
      <c r="B758">
        <v>122.72562900000001</v>
      </c>
      <c r="C758" s="2">
        <v>1</v>
      </c>
      <c r="P758">
        <v>1</v>
      </c>
      <c r="Q758" t="str">
        <f t="shared" si="12"/>
        <v>1</v>
      </c>
    </row>
    <row r="759" spans="1:17" x14ac:dyDescent="0.25">
      <c r="A759">
        <v>758</v>
      </c>
      <c r="B759">
        <v>122.75247300000001</v>
      </c>
      <c r="C759" s="2">
        <v>1</v>
      </c>
      <c r="P759">
        <v>1</v>
      </c>
      <c r="Q759" t="str">
        <f t="shared" si="12"/>
        <v>1</v>
      </c>
    </row>
    <row r="760" spans="1:17" x14ac:dyDescent="0.25">
      <c r="A760">
        <v>759</v>
      </c>
      <c r="B760">
        <v>122.731526</v>
      </c>
      <c r="C760" s="2">
        <v>1</v>
      </c>
      <c r="P760">
        <v>1</v>
      </c>
      <c r="Q760" t="str">
        <f t="shared" si="12"/>
        <v>1</v>
      </c>
    </row>
    <row r="761" spans="1:17" x14ac:dyDescent="0.25">
      <c r="A761">
        <v>760</v>
      </c>
      <c r="B761">
        <v>122.72394600000001</v>
      </c>
      <c r="C761" s="2">
        <v>1</v>
      </c>
      <c r="D761">
        <v>117.874368</v>
      </c>
      <c r="E761" s="4">
        <v>2</v>
      </c>
      <c r="P761">
        <v>2</v>
      </c>
      <c r="Q761" t="str">
        <f t="shared" si="12"/>
        <v>12</v>
      </c>
    </row>
    <row r="762" spans="1:17" x14ac:dyDescent="0.25">
      <c r="A762">
        <v>761</v>
      </c>
      <c r="B762">
        <v>122.75989200000001</v>
      </c>
      <c r="C762" s="2">
        <v>1</v>
      </c>
      <c r="D762">
        <v>117.85662900000001</v>
      </c>
      <c r="E762" s="4">
        <v>2</v>
      </c>
      <c r="P762">
        <v>2</v>
      </c>
      <c r="Q762" t="str">
        <f t="shared" si="12"/>
        <v>12</v>
      </c>
    </row>
    <row r="763" spans="1:17" x14ac:dyDescent="0.25">
      <c r="A763">
        <v>762</v>
      </c>
      <c r="B763">
        <v>122.78484</v>
      </c>
      <c r="C763" s="2">
        <v>1</v>
      </c>
      <c r="D763">
        <v>117.84763000000001</v>
      </c>
      <c r="E763" s="4">
        <v>2</v>
      </c>
      <c r="P763">
        <v>2</v>
      </c>
      <c r="Q763" t="str">
        <f t="shared" si="12"/>
        <v>12</v>
      </c>
    </row>
    <row r="764" spans="1:17" x14ac:dyDescent="0.25">
      <c r="A764">
        <v>763</v>
      </c>
      <c r="B764">
        <v>122.72405300000001</v>
      </c>
      <c r="C764" s="2">
        <v>1</v>
      </c>
      <c r="D764">
        <v>117.88373700000001</v>
      </c>
      <c r="E764" s="4">
        <v>2</v>
      </c>
      <c r="P764">
        <v>2</v>
      </c>
      <c r="Q764" t="str">
        <f t="shared" si="12"/>
        <v>12</v>
      </c>
    </row>
    <row r="765" spans="1:17" x14ac:dyDescent="0.25">
      <c r="A765">
        <v>764</v>
      </c>
      <c r="B765">
        <v>122.72405300000001</v>
      </c>
      <c r="C765" s="2">
        <v>1</v>
      </c>
      <c r="D765">
        <v>117.90836400000001</v>
      </c>
      <c r="E765" s="4">
        <v>2</v>
      </c>
      <c r="P765">
        <v>2</v>
      </c>
      <c r="Q765" t="str">
        <f t="shared" si="12"/>
        <v>12</v>
      </c>
    </row>
    <row r="766" spans="1:17" x14ac:dyDescent="0.25">
      <c r="A766">
        <v>765</v>
      </c>
      <c r="D766">
        <v>117.88299600000001</v>
      </c>
      <c r="E766" s="4">
        <v>2</v>
      </c>
      <c r="P766">
        <v>1</v>
      </c>
      <c r="Q766" t="str">
        <f t="shared" si="12"/>
        <v>2</v>
      </c>
    </row>
    <row r="767" spans="1:17" x14ac:dyDescent="0.25">
      <c r="A767">
        <v>766</v>
      </c>
      <c r="D767">
        <v>117.84115700000001</v>
      </c>
      <c r="E767" s="4">
        <v>2</v>
      </c>
      <c r="P767">
        <v>1</v>
      </c>
      <c r="Q767" t="str">
        <f t="shared" si="12"/>
        <v>2</v>
      </c>
    </row>
    <row r="768" spans="1:17" x14ac:dyDescent="0.25">
      <c r="A768">
        <v>767</v>
      </c>
      <c r="D768">
        <v>117.874368</v>
      </c>
      <c r="E768" s="4">
        <v>2</v>
      </c>
      <c r="F768">
        <v>118.68442200000001</v>
      </c>
      <c r="G768" s="5">
        <v>3</v>
      </c>
      <c r="P768">
        <v>2</v>
      </c>
      <c r="Q768" t="str">
        <f t="shared" si="12"/>
        <v>23</v>
      </c>
    </row>
    <row r="769" spans="1:17" x14ac:dyDescent="0.25">
      <c r="A769">
        <v>768</v>
      </c>
      <c r="F769">
        <v>118.726842</v>
      </c>
      <c r="G769" s="5">
        <v>3</v>
      </c>
      <c r="P769">
        <v>1</v>
      </c>
      <c r="Q769" t="str">
        <f t="shared" si="12"/>
        <v>3</v>
      </c>
    </row>
    <row r="770" spans="1:17" x14ac:dyDescent="0.25">
      <c r="A770">
        <v>769</v>
      </c>
      <c r="F770">
        <v>118.68499800000001</v>
      </c>
      <c r="G770" s="5">
        <v>3</v>
      </c>
      <c r="H770">
        <v>116.73626400000001</v>
      </c>
      <c r="I770" s="3">
        <v>4</v>
      </c>
      <c r="P770">
        <v>2</v>
      </c>
      <c r="Q770" t="str">
        <f t="shared" ref="Q770:Q833" si="13">CONCATENATE(C770,E770,G770,I770)</f>
        <v>34</v>
      </c>
    </row>
    <row r="771" spans="1:17" x14ac:dyDescent="0.25">
      <c r="A771">
        <v>770</v>
      </c>
      <c r="F771">
        <v>118.65247100000001</v>
      </c>
      <c r="G771" s="5">
        <v>3</v>
      </c>
      <c r="H771">
        <v>116.76026200000001</v>
      </c>
      <c r="I771" s="3">
        <v>4</v>
      </c>
      <c r="P771">
        <v>2</v>
      </c>
      <c r="Q771" t="str">
        <f t="shared" si="13"/>
        <v>34</v>
      </c>
    </row>
    <row r="772" spans="1:17" x14ac:dyDescent="0.25">
      <c r="A772">
        <v>771</v>
      </c>
      <c r="F772">
        <v>118.62326100000001</v>
      </c>
      <c r="G772" s="5">
        <v>3</v>
      </c>
      <c r="H772">
        <v>116.69715600000001</v>
      </c>
      <c r="I772" s="3">
        <v>4</v>
      </c>
      <c r="P772">
        <v>2</v>
      </c>
      <c r="Q772" t="str">
        <f t="shared" si="13"/>
        <v>34</v>
      </c>
    </row>
    <row r="773" spans="1:17" x14ac:dyDescent="0.25">
      <c r="A773">
        <v>772</v>
      </c>
      <c r="F773">
        <v>118.57078600000001</v>
      </c>
      <c r="G773" s="5">
        <v>3</v>
      </c>
      <c r="H773">
        <v>116.71105300000001</v>
      </c>
      <c r="I773" s="3">
        <v>4</v>
      </c>
      <c r="P773">
        <v>2</v>
      </c>
      <c r="Q773" t="str">
        <f t="shared" si="13"/>
        <v>34</v>
      </c>
    </row>
    <row r="774" spans="1:17" x14ac:dyDescent="0.25">
      <c r="A774">
        <v>773</v>
      </c>
      <c r="F774">
        <v>118.68442200000001</v>
      </c>
      <c r="G774" s="5">
        <v>3</v>
      </c>
      <c r="H774">
        <v>116.72957700000001</v>
      </c>
      <c r="I774" s="3">
        <v>4</v>
      </c>
      <c r="P774">
        <v>2</v>
      </c>
      <c r="Q774" t="str">
        <f t="shared" si="13"/>
        <v>34</v>
      </c>
    </row>
    <row r="775" spans="1:17" x14ac:dyDescent="0.25">
      <c r="A775">
        <v>774</v>
      </c>
      <c r="F775">
        <v>118.68442200000001</v>
      </c>
      <c r="G775" s="5">
        <v>3</v>
      </c>
      <c r="H775">
        <v>116.723264</v>
      </c>
      <c r="I775" s="3">
        <v>4</v>
      </c>
      <c r="P775">
        <v>2</v>
      </c>
      <c r="Q775" t="str">
        <f t="shared" si="13"/>
        <v>34</v>
      </c>
    </row>
    <row r="776" spans="1:17" x14ac:dyDescent="0.25">
      <c r="A776">
        <v>775</v>
      </c>
      <c r="B776">
        <v>97.676263000000006</v>
      </c>
      <c r="C776" s="2">
        <v>1</v>
      </c>
      <c r="H776">
        <v>116.723264</v>
      </c>
      <c r="I776" s="3">
        <v>4</v>
      </c>
      <c r="P776">
        <v>2</v>
      </c>
      <c r="Q776" t="str">
        <f t="shared" si="13"/>
        <v>14</v>
      </c>
    </row>
    <row r="777" spans="1:17" x14ac:dyDescent="0.25">
      <c r="A777">
        <v>776</v>
      </c>
      <c r="B777">
        <v>97.66905100000001</v>
      </c>
      <c r="C777" s="2">
        <v>1</v>
      </c>
      <c r="P777">
        <v>1</v>
      </c>
      <c r="Q777" t="str">
        <f t="shared" si="13"/>
        <v>1</v>
      </c>
    </row>
    <row r="778" spans="1:17" x14ac:dyDescent="0.25">
      <c r="A778">
        <v>777</v>
      </c>
      <c r="B778">
        <v>97.65489500000001</v>
      </c>
      <c r="C778" s="2">
        <v>1</v>
      </c>
      <c r="P778">
        <v>1</v>
      </c>
      <c r="Q778" t="str">
        <f t="shared" si="13"/>
        <v>1</v>
      </c>
    </row>
    <row r="779" spans="1:17" x14ac:dyDescent="0.25">
      <c r="A779">
        <v>778</v>
      </c>
      <c r="B779">
        <v>97.660159000000007</v>
      </c>
      <c r="C779" s="2">
        <v>1</v>
      </c>
      <c r="D779">
        <v>92.690158000000011</v>
      </c>
      <c r="E779" s="4">
        <v>2</v>
      </c>
      <c r="P779">
        <v>2</v>
      </c>
      <c r="Q779" t="str">
        <f t="shared" si="13"/>
        <v>12</v>
      </c>
    </row>
    <row r="780" spans="1:17" x14ac:dyDescent="0.25">
      <c r="A780">
        <v>779</v>
      </c>
      <c r="B780">
        <v>97.61542</v>
      </c>
      <c r="C780" s="2">
        <v>1</v>
      </c>
      <c r="D780">
        <v>92.68642100000001</v>
      </c>
      <c r="E780" s="4">
        <v>2</v>
      </c>
      <c r="P780">
        <v>2</v>
      </c>
      <c r="Q780" t="str">
        <f t="shared" si="13"/>
        <v>12</v>
      </c>
    </row>
    <row r="781" spans="1:17" x14ac:dyDescent="0.25">
      <c r="A781">
        <v>780</v>
      </c>
      <c r="B781">
        <v>97.676314000000005</v>
      </c>
      <c r="C781" s="2">
        <v>1</v>
      </c>
      <c r="D781">
        <v>92.701421000000011</v>
      </c>
      <c r="E781" s="4">
        <v>2</v>
      </c>
      <c r="P781">
        <v>2</v>
      </c>
      <c r="Q781" t="str">
        <f t="shared" si="13"/>
        <v>12</v>
      </c>
    </row>
    <row r="782" spans="1:17" x14ac:dyDescent="0.25">
      <c r="A782">
        <v>781</v>
      </c>
      <c r="B782">
        <v>97.676263000000006</v>
      </c>
      <c r="C782" s="2">
        <v>1</v>
      </c>
      <c r="D782">
        <v>92.701737000000008</v>
      </c>
      <c r="E782" s="4">
        <v>2</v>
      </c>
      <c r="P782">
        <v>2</v>
      </c>
      <c r="Q782" t="str">
        <f t="shared" si="13"/>
        <v>12</v>
      </c>
    </row>
    <row r="783" spans="1:17" x14ac:dyDescent="0.25">
      <c r="A783">
        <v>782</v>
      </c>
      <c r="D783">
        <v>92.683000000000007</v>
      </c>
      <c r="E783" s="4">
        <v>2</v>
      </c>
      <c r="P783">
        <v>1</v>
      </c>
      <c r="Q783" t="str">
        <f t="shared" si="13"/>
        <v>2</v>
      </c>
    </row>
    <row r="784" spans="1:17" x14ac:dyDescent="0.25">
      <c r="A784">
        <v>783</v>
      </c>
      <c r="D784">
        <v>92.704842000000014</v>
      </c>
      <c r="E784" s="4">
        <v>2</v>
      </c>
      <c r="P784">
        <v>1</v>
      </c>
      <c r="Q784" t="str">
        <f t="shared" si="13"/>
        <v>2</v>
      </c>
    </row>
    <row r="785" spans="1:17" x14ac:dyDescent="0.25">
      <c r="A785">
        <v>784</v>
      </c>
      <c r="D785">
        <v>92.624633000000003</v>
      </c>
      <c r="E785" s="4">
        <v>2</v>
      </c>
      <c r="P785">
        <v>1</v>
      </c>
      <c r="Q785" t="str">
        <f t="shared" si="13"/>
        <v>2</v>
      </c>
    </row>
    <row r="786" spans="1:17" x14ac:dyDescent="0.25">
      <c r="A786">
        <v>785</v>
      </c>
      <c r="D786">
        <v>92.690158000000011</v>
      </c>
      <c r="E786" s="4">
        <v>2</v>
      </c>
      <c r="P786">
        <v>1</v>
      </c>
      <c r="Q786" t="str">
        <f t="shared" si="13"/>
        <v>2</v>
      </c>
    </row>
    <row r="787" spans="1:17" x14ac:dyDescent="0.25">
      <c r="A787">
        <v>786</v>
      </c>
      <c r="P787">
        <v>0</v>
      </c>
      <c r="Q787" t="str">
        <f t="shared" si="13"/>
        <v/>
      </c>
    </row>
    <row r="788" spans="1:17" x14ac:dyDescent="0.25">
      <c r="A788">
        <v>787</v>
      </c>
      <c r="F788">
        <v>91.119578000000004</v>
      </c>
      <c r="G788" s="5">
        <v>3</v>
      </c>
      <c r="H788">
        <v>90.341577999999998</v>
      </c>
      <c r="I788" s="3">
        <v>4</v>
      </c>
      <c r="P788">
        <v>2</v>
      </c>
      <c r="Q788" t="str">
        <f t="shared" si="13"/>
        <v>34</v>
      </c>
    </row>
    <row r="789" spans="1:17" x14ac:dyDescent="0.25">
      <c r="A789">
        <v>788</v>
      </c>
      <c r="F789">
        <v>91.183000000000007</v>
      </c>
      <c r="G789" s="5">
        <v>3</v>
      </c>
      <c r="H789">
        <v>90.341577999999998</v>
      </c>
      <c r="I789" s="3">
        <v>4</v>
      </c>
      <c r="P789">
        <v>2</v>
      </c>
      <c r="Q789" t="str">
        <f t="shared" si="13"/>
        <v>34</v>
      </c>
    </row>
    <row r="790" spans="1:17" x14ac:dyDescent="0.25">
      <c r="A790">
        <v>789</v>
      </c>
      <c r="F790">
        <v>91.105946000000003</v>
      </c>
      <c r="G790" s="5">
        <v>3</v>
      </c>
      <c r="H790">
        <v>90.294684000000004</v>
      </c>
      <c r="I790" s="3">
        <v>4</v>
      </c>
      <c r="P790">
        <v>2</v>
      </c>
      <c r="Q790" t="str">
        <f t="shared" si="13"/>
        <v>34</v>
      </c>
    </row>
    <row r="791" spans="1:17" x14ac:dyDescent="0.25">
      <c r="A791">
        <v>790</v>
      </c>
      <c r="F791">
        <v>91.079842000000014</v>
      </c>
      <c r="G791" s="5">
        <v>3</v>
      </c>
      <c r="H791">
        <v>90.349685000000008</v>
      </c>
      <c r="I791" s="3">
        <v>4</v>
      </c>
      <c r="P791">
        <v>2</v>
      </c>
      <c r="Q791" t="str">
        <f t="shared" si="13"/>
        <v>34</v>
      </c>
    </row>
    <row r="792" spans="1:17" x14ac:dyDescent="0.25">
      <c r="A792">
        <v>791</v>
      </c>
      <c r="F792">
        <v>91.107633000000007</v>
      </c>
      <c r="G792" s="5">
        <v>3</v>
      </c>
      <c r="H792">
        <v>90.321000000000012</v>
      </c>
      <c r="I792" s="3">
        <v>4</v>
      </c>
      <c r="P792">
        <v>2</v>
      </c>
      <c r="Q792" t="str">
        <f t="shared" si="13"/>
        <v>34</v>
      </c>
    </row>
    <row r="793" spans="1:17" x14ac:dyDescent="0.25">
      <c r="A793">
        <v>792</v>
      </c>
      <c r="F793">
        <v>91.123948000000013</v>
      </c>
      <c r="G793" s="5">
        <v>3</v>
      </c>
      <c r="H793">
        <v>90.350947000000005</v>
      </c>
      <c r="I793" s="3">
        <v>4</v>
      </c>
      <c r="P793">
        <v>2</v>
      </c>
      <c r="Q793" t="str">
        <f t="shared" si="13"/>
        <v>34</v>
      </c>
    </row>
    <row r="794" spans="1:17" x14ac:dyDescent="0.25">
      <c r="A794">
        <v>793</v>
      </c>
      <c r="F794">
        <v>91.114158000000003</v>
      </c>
      <c r="G794" s="5">
        <v>3</v>
      </c>
      <c r="H794">
        <v>90.35794700000001</v>
      </c>
      <c r="I794" s="3">
        <v>4</v>
      </c>
      <c r="P794">
        <v>2</v>
      </c>
      <c r="Q794" t="str">
        <f t="shared" si="13"/>
        <v>34</v>
      </c>
    </row>
    <row r="795" spans="1:17" x14ac:dyDescent="0.25">
      <c r="A795">
        <v>794</v>
      </c>
      <c r="B795">
        <v>76.406105000000011</v>
      </c>
      <c r="C795" s="2">
        <v>1</v>
      </c>
      <c r="F795">
        <v>91.119578000000004</v>
      </c>
      <c r="G795" s="5">
        <v>3</v>
      </c>
      <c r="H795">
        <v>90.330159000000009</v>
      </c>
      <c r="I795" s="3">
        <v>4</v>
      </c>
      <c r="P795">
        <v>3</v>
      </c>
      <c r="Q795" t="str">
        <f t="shared" si="13"/>
        <v>134</v>
      </c>
    </row>
    <row r="796" spans="1:17" x14ac:dyDescent="0.25">
      <c r="A796">
        <v>795</v>
      </c>
      <c r="B796">
        <v>76.411737000000002</v>
      </c>
      <c r="C796" s="2">
        <v>1</v>
      </c>
      <c r="H796">
        <v>90.341577999999998</v>
      </c>
      <c r="I796" s="3">
        <v>4</v>
      </c>
      <c r="P796">
        <v>2</v>
      </c>
      <c r="Q796" t="str">
        <f t="shared" si="13"/>
        <v>14</v>
      </c>
    </row>
    <row r="797" spans="1:17" x14ac:dyDescent="0.25">
      <c r="A797">
        <v>796</v>
      </c>
      <c r="B797">
        <v>76.389579000000012</v>
      </c>
      <c r="C797" s="2">
        <v>1</v>
      </c>
      <c r="H797">
        <v>90.341577999999998</v>
      </c>
      <c r="I797" s="3">
        <v>4</v>
      </c>
      <c r="P797">
        <v>2</v>
      </c>
      <c r="Q797" t="str">
        <f t="shared" si="13"/>
        <v>14</v>
      </c>
    </row>
    <row r="798" spans="1:17" x14ac:dyDescent="0.25">
      <c r="A798">
        <v>797</v>
      </c>
      <c r="B798">
        <v>76.396632000000011</v>
      </c>
      <c r="C798" s="2">
        <v>1</v>
      </c>
      <c r="P798">
        <v>1</v>
      </c>
      <c r="Q798" t="str">
        <f t="shared" si="13"/>
        <v>1</v>
      </c>
    </row>
    <row r="799" spans="1:17" x14ac:dyDescent="0.25">
      <c r="A799">
        <v>798</v>
      </c>
      <c r="B799">
        <v>76.369368000000009</v>
      </c>
      <c r="C799" s="2">
        <v>1</v>
      </c>
      <c r="P799">
        <v>1</v>
      </c>
      <c r="Q799" t="str">
        <f t="shared" si="13"/>
        <v>1</v>
      </c>
    </row>
    <row r="800" spans="1:17" x14ac:dyDescent="0.25">
      <c r="A800">
        <v>799</v>
      </c>
      <c r="B800">
        <v>76.425948000000005</v>
      </c>
      <c r="C800" s="2">
        <v>1</v>
      </c>
      <c r="D800">
        <v>71.689474000000004</v>
      </c>
      <c r="E800" s="4">
        <v>2</v>
      </c>
      <c r="P800">
        <v>2</v>
      </c>
      <c r="Q800" t="str">
        <f t="shared" si="13"/>
        <v>12</v>
      </c>
    </row>
    <row r="801" spans="1:17" x14ac:dyDescent="0.25">
      <c r="A801">
        <v>800</v>
      </c>
      <c r="B801">
        <v>76.390737000000001</v>
      </c>
      <c r="C801" s="2">
        <v>1</v>
      </c>
      <c r="D801">
        <v>71.684211000000005</v>
      </c>
      <c r="E801" s="4">
        <v>2</v>
      </c>
      <c r="P801">
        <v>2</v>
      </c>
      <c r="Q801" t="str">
        <f t="shared" si="13"/>
        <v>12</v>
      </c>
    </row>
    <row r="802" spans="1:17" x14ac:dyDescent="0.25">
      <c r="A802">
        <v>801</v>
      </c>
      <c r="B802">
        <v>76.406105000000011</v>
      </c>
      <c r="C802" s="2">
        <v>1</v>
      </c>
      <c r="D802">
        <v>71.695790000000002</v>
      </c>
      <c r="E802" s="4">
        <v>2</v>
      </c>
      <c r="P802">
        <v>2</v>
      </c>
      <c r="Q802" t="str">
        <f t="shared" si="13"/>
        <v>12</v>
      </c>
    </row>
    <row r="803" spans="1:17" x14ac:dyDescent="0.25">
      <c r="A803">
        <v>802</v>
      </c>
      <c r="D803">
        <v>71.701737000000008</v>
      </c>
      <c r="E803" s="4">
        <v>2</v>
      </c>
      <c r="P803">
        <v>1</v>
      </c>
      <c r="Q803" t="str">
        <f t="shared" si="13"/>
        <v>2</v>
      </c>
    </row>
    <row r="804" spans="1:17" x14ac:dyDescent="0.25">
      <c r="A804">
        <v>803</v>
      </c>
      <c r="D804">
        <v>71.676211000000009</v>
      </c>
      <c r="E804" s="4">
        <v>2</v>
      </c>
      <c r="P804">
        <v>1</v>
      </c>
      <c r="Q804" t="str">
        <f t="shared" si="13"/>
        <v>2</v>
      </c>
    </row>
    <row r="805" spans="1:17" x14ac:dyDescent="0.25">
      <c r="A805">
        <v>804</v>
      </c>
      <c r="D805">
        <v>71.636316000000008</v>
      </c>
      <c r="E805" s="4">
        <v>2</v>
      </c>
      <c r="P805">
        <v>1</v>
      </c>
      <c r="Q805" t="str">
        <f t="shared" si="13"/>
        <v>2</v>
      </c>
    </row>
    <row r="806" spans="1:17" x14ac:dyDescent="0.25">
      <c r="A806">
        <v>805</v>
      </c>
      <c r="D806">
        <v>71.71010600000001</v>
      </c>
      <c r="E806" s="4">
        <v>2</v>
      </c>
      <c r="P806">
        <v>1</v>
      </c>
      <c r="Q806" t="str">
        <f t="shared" si="13"/>
        <v>2</v>
      </c>
    </row>
    <row r="807" spans="1:17" x14ac:dyDescent="0.25">
      <c r="A807">
        <v>806</v>
      </c>
      <c r="D807">
        <v>71.667211000000009</v>
      </c>
      <c r="E807" s="4">
        <v>2</v>
      </c>
      <c r="P807">
        <v>1</v>
      </c>
      <c r="Q807" t="str">
        <f t="shared" si="13"/>
        <v>2</v>
      </c>
    </row>
    <row r="808" spans="1:17" x14ac:dyDescent="0.25">
      <c r="A808">
        <v>807</v>
      </c>
      <c r="F808">
        <v>72.38600000000001</v>
      </c>
      <c r="G808" s="5">
        <v>3</v>
      </c>
      <c r="P808">
        <v>1</v>
      </c>
      <c r="Q808" t="str">
        <f t="shared" si="13"/>
        <v>3</v>
      </c>
    </row>
    <row r="809" spans="1:17" x14ac:dyDescent="0.25">
      <c r="A809">
        <v>808</v>
      </c>
      <c r="F809">
        <v>72.407526000000004</v>
      </c>
      <c r="G809" s="5">
        <v>3</v>
      </c>
      <c r="P809">
        <v>1</v>
      </c>
      <c r="Q809" t="str">
        <f t="shared" si="13"/>
        <v>3</v>
      </c>
    </row>
    <row r="810" spans="1:17" x14ac:dyDescent="0.25">
      <c r="A810">
        <v>809</v>
      </c>
      <c r="F810">
        <v>72.423632000000012</v>
      </c>
      <c r="G810" s="5">
        <v>3</v>
      </c>
      <c r="H810">
        <v>70.738158000000013</v>
      </c>
      <c r="I810" s="3">
        <v>4</v>
      </c>
      <c r="P810">
        <v>2</v>
      </c>
      <c r="Q810" t="str">
        <f t="shared" si="13"/>
        <v>34</v>
      </c>
    </row>
    <row r="811" spans="1:17" x14ac:dyDescent="0.25">
      <c r="A811">
        <v>810</v>
      </c>
      <c r="F811">
        <v>72.384737000000001</v>
      </c>
      <c r="G811" s="5">
        <v>3</v>
      </c>
      <c r="H811">
        <v>70.776211000000004</v>
      </c>
      <c r="I811" s="3">
        <v>4</v>
      </c>
      <c r="P811">
        <v>2</v>
      </c>
      <c r="Q811" t="str">
        <f t="shared" si="13"/>
        <v>34</v>
      </c>
    </row>
    <row r="812" spans="1:17" x14ac:dyDescent="0.25">
      <c r="A812">
        <v>811</v>
      </c>
      <c r="F812">
        <v>72.409790000000001</v>
      </c>
      <c r="G812" s="5">
        <v>3</v>
      </c>
      <c r="H812">
        <v>70.722895000000008</v>
      </c>
      <c r="I812" s="3">
        <v>4</v>
      </c>
      <c r="P812">
        <v>2</v>
      </c>
      <c r="Q812" t="str">
        <f t="shared" si="13"/>
        <v>34</v>
      </c>
    </row>
    <row r="813" spans="1:17" x14ac:dyDescent="0.25">
      <c r="A813">
        <v>812</v>
      </c>
      <c r="B813">
        <v>54.680683000000002</v>
      </c>
      <c r="C813" s="2">
        <v>1</v>
      </c>
      <c r="F813">
        <v>72.393053000000009</v>
      </c>
      <c r="G813" s="5">
        <v>3</v>
      </c>
      <c r="H813">
        <v>70.744421000000003</v>
      </c>
      <c r="I813" s="3">
        <v>4</v>
      </c>
      <c r="P813">
        <v>3</v>
      </c>
      <c r="Q813" t="str">
        <f t="shared" si="13"/>
        <v>134</v>
      </c>
    </row>
    <row r="814" spans="1:17" x14ac:dyDescent="0.25">
      <c r="A814">
        <v>813</v>
      </c>
      <c r="B814">
        <v>54.674049000000004</v>
      </c>
      <c r="C814" s="2">
        <v>1</v>
      </c>
      <c r="F814">
        <v>72.349895000000004</v>
      </c>
      <c r="G814" s="5">
        <v>3</v>
      </c>
      <c r="H814">
        <v>70.711000000000013</v>
      </c>
      <c r="I814" s="3">
        <v>4</v>
      </c>
      <c r="P814">
        <v>3</v>
      </c>
      <c r="Q814" t="str">
        <f t="shared" si="13"/>
        <v>134</v>
      </c>
    </row>
    <row r="815" spans="1:17" x14ac:dyDescent="0.25">
      <c r="A815">
        <v>814</v>
      </c>
      <c r="B815">
        <v>54.681311999999998</v>
      </c>
      <c r="C815" s="2">
        <v>1</v>
      </c>
      <c r="F815">
        <v>72.381211000000008</v>
      </c>
      <c r="G815" s="5">
        <v>3</v>
      </c>
      <c r="H815">
        <v>70.751000000000005</v>
      </c>
      <c r="I815" s="3">
        <v>4</v>
      </c>
      <c r="P815">
        <v>3</v>
      </c>
      <c r="Q815" t="str">
        <f t="shared" si="13"/>
        <v>134</v>
      </c>
    </row>
    <row r="816" spans="1:17" x14ac:dyDescent="0.25">
      <c r="A816">
        <v>815</v>
      </c>
      <c r="B816">
        <v>54.673628999999998</v>
      </c>
      <c r="C816" s="2">
        <v>1</v>
      </c>
      <c r="H816">
        <v>70.759895</v>
      </c>
      <c r="I816" s="3">
        <v>4</v>
      </c>
      <c r="P816">
        <v>2</v>
      </c>
      <c r="Q816" t="str">
        <f t="shared" si="13"/>
        <v>14</v>
      </c>
    </row>
    <row r="817" spans="1:17" x14ac:dyDescent="0.25">
      <c r="A817">
        <v>816</v>
      </c>
      <c r="B817">
        <v>54.657474000000001</v>
      </c>
      <c r="C817" s="2">
        <v>1</v>
      </c>
      <c r="H817">
        <v>70.74584200000001</v>
      </c>
      <c r="I817" s="3">
        <v>4</v>
      </c>
      <c r="P817">
        <v>2</v>
      </c>
      <c r="Q817" t="str">
        <f t="shared" si="13"/>
        <v>14</v>
      </c>
    </row>
    <row r="818" spans="1:17" x14ac:dyDescent="0.25">
      <c r="A818">
        <v>817</v>
      </c>
      <c r="B818">
        <v>54.671576999999999</v>
      </c>
      <c r="C818" s="2">
        <v>1</v>
      </c>
      <c r="H818">
        <v>70.751000000000005</v>
      </c>
      <c r="I818" s="3">
        <v>4</v>
      </c>
      <c r="P818">
        <v>2</v>
      </c>
      <c r="Q818" t="str">
        <f t="shared" si="13"/>
        <v>14</v>
      </c>
    </row>
    <row r="819" spans="1:17" x14ac:dyDescent="0.25">
      <c r="A819">
        <v>818</v>
      </c>
      <c r="B819">
        <v>54.627322999999997</v>
      </c>
      <c r="C819" s="2">
        <v>1</v>
      </c>
      <c r="P819">
        <v>1</v>
      </c>
      <c r="Q819" t="str">
        <f t="shared" si="13"/>
        <v>1</v>
      </c>
    </row>
    <row r="820" spans="1:17" x14ac:dyDescent="0.25">
      <c r="A820">
        <v>819</v>
      </c>
      <c r="B820">
        <v>54.626376999999998</v>
      </c>
      <c r="C820" s="2">
        <v>1</v>
      </c>
      <c r="D820">
        <v>47.171398000000003</v>
      </c>
      <c r="E820" s="4">
        <v>2</v>
      </c>
      <c r="P820">
        <v>2</v>
      </c>
      <c r="Q820" t="str">
        <f t="shared" si="13"/>
        <v>12</v>
      </c>
    </row>
    <row r="821" spans="1:17" x14ac:dyDescent="0.25">
      <c r="A821">
        <v>820</v>
      </c>
      <c r="B821">
        <v>54.631427000000002</v>
      </c>
      <c r="C821" s="2">
        <v>1</v>
      </c>
      <c r="D821">
        <v>47.097782000000002</v>
      </c>
      <c r="E821" s="4">
        <v>2</v>
      </c>
      <c r="P821">
        <v>2</v>
      </c>
      <c r="Q821" t="str">
        <f t="shared" si="13"/>
        <v>12</v>
      </c>
    </row>
    <row r="822" spans="1:17" x14ac:dyDescent="0.25">
      <c r="A822">
        <v>821</v>
      </c>
      <c r="B822">
        <v>54.680683000000002</v>
      </c>
      <c r="C822" s="2">
        <v>1</v>
      </c>
      <c r="D822">
        <v>47.109569</v>
      </c>
      <c r="E822" s="4">
        <v>2</v>
      </c>
      <c r="P822">
        <v>2</v>
      </c>
      <c r="Q822" t="str">
        <f t="shared" si="13"/>
        <v>12</v>
      </c>
    </row>
    <row r="823" spans="1:17" x14ac:dyDescent="0.25">
      <c r="A823">
        <v>822</v>
      </c>
      <c r="D823">
        <v>47.103465999999997</v>
      </c>
      <c r="E823" s="4">
        <v>2</v>
      </c>
      <c r="P823">
        <v>1</v>
      </c>
      <c r="Q823" t="str">
        <f t="shared" si="13"/>
        <v>2</v>
      </c>
    </row>
    <row r="824" spans="1:17" x14ac:dyDescent="0.25">
      <c r="A824">
        <v>823</v>
      </c>
      <c r="D824">
        <v>47.141143</v>
      </c>
      <c r="E824" s="4">
        <v>2</v>
      </c>
      <c r="P824">
        <v>1</v>
      </c>
      <c r="Q824" t="str">
        <f t="shared" si="13"/>
        <v>2</v>
      </c>
    </row>
    <row r="825" spans="1:17" x14ac:dyDescent="0.25">
      <c r="A825">
        <v>824</v>
      </c>
      <c r="D825">
        <v>47.148665999999999</v>
      </c>
      <c r="E825" s="4">
        <v>2</v>
      </c>
      <c r="P825">
        <v>1</v>
      </c>
      <c r="Q825" t="str">
        <f t="shared" si="13"/>
        <v>2</v>
      </c>
    </row>
    <row r="826" spans="1:17" x14ac:dyDescent="0.25">
      <c r="A826">
        <v>825</v>
      </c>
      <c r="D826">
        <v>47.115516</v>
      </c>
      <c r="E826" s="4">
        <v>2</v>
      </c>
      <c r="P826">
        <v>1</v>
      </c>
      <c r="Q826" t="str">
        <f t="shared" si="13"/>
        <v>2</v>
      </c>
    </row>
    <row r="827" spans="1:17" x14ac:dyDescent="0.25">
      <c r="A827">
        <v>826</v>
      </c>
      <c r="D827">
        <v>47.121093000000002</v>
      </c>
      <c r="E827" s="4">
        <v>2</v>
      </c>
      <c r="P827">
        <v>1</v>
      </c>
      <c r="Q827" t="str">
        <f t="shared" si="13"/>
        <v>2</v>
      </c>
    </row>
    <row r="828" spans="1:17" x14ac:dyDescent="0.25">
      <c r="A828">
        <v>827</v>
      </c>
      <c r="D828">
        <v>47.207335999999998</v>
      </c>
      <c r="E828" s="4">
        <v>2</v>
      </c>
      <c r="P828">
        <v>1</v>
      </c>
      <c r="Q828" t="str">
        <f t="shared" si="13"/>
        <v>2</v>
      </c>
    </row>
    <row r="829" spans="1:17" x14ac:dyDescent="0.25">
      <c r="A829">
        <v>828</v>
      </c>
      <c r="D829">
        <v>47.200865999999998</v>
      </c>
      <c r="E829" s="4">
        <v>2</v>
      </c>
      <c r="P829">
        <v>1</v>
      </c>
      <c r="Q829" t="str">
        <f t="shared" si="13"/>
        <v>2</v>
      </c>
    </row>
    <row r="830" spans="1:17" x14ac:dyDescent="0.25">
      <c r="A830">
        <v>829</v>
      </c>
      <c r="F830">
        <v>49.235939000000002</v>
      </c>
      <c r="G830" s="5">
        <v>3</v>
      </c>
      <c r="P830">
        <v>1</v>
      </c>
      <c r="Q830" t="str">
        <f t="shared" si="13"/>
        <v>3</v>
      </c>
    </row>
    <row r="831" spans="1:17" x14ac:dyDescent="0.25">
      <c r="A831">
        <v>830</v>
      </c>
      <c r="F831">
        <v>49.231205000000003</v>
      </c>
      <c r="G831" s="5">
        <v>3</v>
      </c>
      <c r="P831">
        <v>1</v>
      </c>
      <c r="Q831" t="str">
        <f t="shared" si="13"/>
        <v>3</v>
      </c>
    </row>
    <row r="832" spans="1:17" x14ac:dyDescent="0.25">
      <c r="A832">
        <v>831</v>
      </c>
      <c r="F832">
        <v>49.216735</v>
      </c>
      <c r="G832" s="5">
        <v>3</v>
      </c>
      <c r="H832">
        <v>45.741874000000003</v>
      </c>
      <c r="I832" s="3">
        <v>4</v>
      </c>
      <c r="P832">
        <v>2</v>
      </c>
      <c r="Q832" t="str">
        <f t="shared" si="13"/>
        <v>34</v>
      </c>
    </row>
    <row r="833" spans="1:17" x14ac:dyDescent="0.25">
      <c r="A833">
        <v>832</v>
      </c>
      <c r="B833">
        <v>34.101295</v>
      </c>
      <c r="C833" s="2">
        <v>1</v>
      </c>
      <c r="F833">
        <v>49.150539000000002</v>
      </c>
      <c r="G833" s="5">
        <v>3</v>
      </c>
      <c r="H833">
        <v>45.814067000000001</v>
      </c>
      <c r="I833" s="3">
        <v>4</v>
      </c>
      <c r="P833">
        <v>3</v>
      </c>
      <c r="Q833" t="str">
        <f t="shared" si="13"/>
        <v>134</v>
      </c>
    </row>
    <row r="834" spans="1:17" x14ac:dyDescent="0.25">
      <c r="A834">
        <v>833</v>
      </c>
      <c r="B834">
        <v>34.107030000000002</v>
      </c>
      <c r="C834" s="2">
        <v>1</v>
      </c>
      <c r="F834">
        <v>49.142330000000001</v>
      </c>
      <c r="G834" s="5">
        <v>3</v>
      </c>
      <c r="H834">
        <v>45.720191999999997</v>
      </c>
      <c r="I834" s="3">
        <v>4</v>
      </c>
      <c r="P834">
        <v>3</v>
      </c>
      <c r="Q834" t="str">
        <f t="shared" ref="Q834:Q897" si="14">CONCATENATE(C834,E834,G834,I834)</f>
        <v>134</v>
      </c>
    </row>
    <row r="835" spans="1:17" x14ac:dyDescent="0.25">
      <c r="A835">
        <v>834</v>
      </c>
      <c r="B835">
        <v>34.110714000000002</v>
      </c>
      <c r="C835" s="2">
        <v>1</v>
      </c>
      <c r="F835">
        <v>49.153376999999999</v>
      </c>
      <c r="G835" s="5">
        <v>3</v>
      </c>
      <c r="H835">
        <v>45.723190000000002</v>
      </c>
      <c r="I835" s="3">
        <v>4</v>
      </c>
      <c r="P835">
        <v>3</v>
      </c>
      <c r="Q835" t="str">
        <f t="shared" si="14"/>
        <v>134</v>
      </c>
    </row>
    <row r="836" spans="1:17" x14ac:dyDescent="0.25">
      <c r="A836">
        <v>835</v>
      </c>
      <c r="B836">
        <v>34.107137000000002</v>
      </c>
      <c r="C836" s="2">
        <v>1</v>
      </c>
      <c r="F836">
        <v>49.235939000000002</v>
      </c>
      <c r="G836" s="5">
        <v>3</v>
      </c>
      <c r="H836">
        <v>45.676096999999999</v>
      </c>
      <c r="I836" s="3">
        <v>4</v>
      </c>
      <c r="P836">
        <v>3</v>
      </c>
      <c r="Q836" t="str">
        <f t="shared" si="14"/>
        <v>134</v>
      </c>
    </row>
    <row r="837" spans="1:17" x14ac:dyDescent="0.25">
      <c r="A837">
        <v>836</v>
      </c>
      <c r="B837">
        <v>34.114398999999999</v>
      </c>
      <c r="C837" s="2">
        <v>1</v>
      </c>
      <c r="F837">
        <v>49.235939000000002</v>
      </c>
      <c r="G837" s="5">
        <v>3</v>
      </c>
      <c r="H837">
        <v>45.688938</v>
      </c>
      <c r="I837" s="3">
        <v>4</v>
      </c>
      <c r="P837">
        <v>3</v>
      </c>
      <c r="Q837" t="str">
        <f t="shared" si="14"/>
        <v>134</v>
      </c>
    </row>
    <row r="838" spans="1:17" x14ac:dyDescent="0.25">
      <c r="A838">
        <v>837</v>
      </c>
      <c r="B838">
        <v>34.138445000000004</v>
      </c>
      <c r="C838" s="2">
        <v>1</v>
      </c>
      <c r="F838">
        <v>49.183529</v>
      </c>
      <c r="G838" s="5">
        <v>3</v>
      </c>
      <c r="H838">
        <v>45.718090000000004</v>
      </c>
      <c r="I838" s="3">
        <v>4</v>
      </c>
      <c r="P838">
        <v>3</v>
      </c>
      <c r="Q838" t="str">
        <f t="shared" si="14"/>
        <v>134</v>
      </c>
    </row>
    <row r="839" spans="1:17" x14ac:dyDescent="0.25">
      <c r="A839">
        <v>838</v>
      </c>
      <c r="B839">
        <v>34.119081000000001</v>
      </c>
      <c r="C839" s="2">
        <v>1</v>
      </c>
      <c r="H839">
        <v>45.691935999999998</v>
      </c>
      <c r="I839" s="3">
        <v>4</v>
      </c>
      <c r="P839">
        <v>2</v>
      </c>
      <c r="Q839" t="str">
        <f t="shared" si="14"/>
        <v>14</v>
      </c>
    </row>
    <row r="840" spans="1:17" x14ac:dyDescent="0.25">
      <c r="A840">
        <v>839</v>
      </c>
      <c r="B840">
        <v>34.088615000000004</v>
      </c>
      <c r="C840" s="2">
        <v>1</v>
      </c>
      <c r="H840">
        <v>45.688045000000002</v>
      </c>
      <c r="I840" s="3">
        <v>4</v>
      </c>
      <c r="P840">
        <v>2</v>
      </c>
      <c r="Q840" t="str">
        <f t="shared" si="14"/>
        <v>14</v>
      </c>
    </row>
    <row r="841" spans="1:17" x14ac:dyDescent="0.25">
      <c r="A841">
        <v>840</v>
      </c>
      <c r="B841">
        <v>34.057829999999996</v>
      </c>
      <c r="C841" s="2">
        <v>1</v>
      </c>
      <c r="H841">
        <v>45.693882000000002</v>
      </c>
      <c r="I841" s="3">
        <v>4</v>
      </c>
      <c r="P841">
        <v>2</v>
      </c>
      <c r="Q841" t="str">
        <f t="shared" si="14"/>
        <v>14</v>
      </c>
    </row>
    <row r="842" spans="1:17" x14ac:dyDescent="0.25">
      <c r="A842">
        <v>841</v>
      </c>
      <c r="B842">
        <v>34.054462000000001</v>
      </c>
      <c r="C842" s="2">
        <v>1</v>
      </c>
      <c r="H842">
        <v>45.677044000000002</v>
      </c>
      <c r="I842" s="3">
        <v>4</v>
      </c>
      <c r="P842">
        <v>2</v>
      </c>
      <c r="Q842" t="str">
        <f t="shared" si="14"/>
        <v>14</v>
      </c>
    </row>
    <row r="843" spans="1:17" x14ac:dyDescent="0.25">
      <c r="A843">
        <v>842</v>
      </c>
      <c r="B843">
        <v>33.979270999999997</v>
      </c>
      <c r="C843" s="2">
        <v>1</v>
      </c>
      <c r="H843">
        <v>45.608482000000002</v>
      </c>
      <c r="I843" s="3">
        <v>4</v>
      </c>
      <c r="P843">
        <v>2</v>
      </c>
      <c r="Q843" t="str">
        <f t="shared" si="14"/>
        <v>14</v>
      </c>
    </row>
    <row r="844" spans="1:17" x14ac:dyDescent="0.25">
      <c r="A844">
        <v>843</v>
      </c>
      <c r="B844">
        <v>34.089559000000001</v>
      </c>
      <c r="C844" s="2">
        <v>1</v>
      </c>
      <c r="D844">
        <v>26.272609000000003</v>
      </c>
      <c r="E844" s="4">
        <v>2</v>
      </c>
      <c r="P844">
        <v>2</v>
      </c>
      <c r="Q844" t="str">
        <f t="shared" si="14"/>
        <v>12</v>
      </c>
    </row>
    <row r="845" spans="1:17" x14ac:dyDescent="0.25">
      <c r="A845">
        <v>844</v>
      </c>
      <c r="B845">
        <v>34.101295</v>
      </c>
      <c r="C845" s="2">
        <v>1</v>
      </c>
      <c r="D845">
        <v>26.282554000000005</v>
      </c>
      <c r="E845" s="4">
        <v>2</v>
      </c>
      <c r="P845">
        <v>2</v>
      </c>
      <c r="Q845" t="str">
        <f t="shared" si="14"/>
        <v>12</v>
      </c>
    </row>
    <row r="846" spans="1:17" x14ac:dyDescent="0.25">
      <c r="A846">
        <v>845</v>
      </c>
      <c r="D846">
        <v>26.292026</v>
      </c>
      <c r="E846" s="4">
        <v>2</v>
      </c>
      <c r="P846">
        <v>1</v>
      </c>
      <c r="Q846" t="str">
        <f t="shared" si="14"/>
        <v>2</v>
      </c>
    </row>
    <row r="847" spans="1:17" x14ac:dyDescent="0.25">
      <c r="A847">
        <v>846</v>
      </c>
      <c r="D847">
        <v>26.292026</v>
      </c>
      <c r="E847" s="4">
        <v>2</v>
      </c>
      <c r="J847">
        <v>38.111091000000002</v>
      </c>
      <c r="K847" t="s">
        <v>22</v>
      </c>
      <c r="Q847" t="str">
        <f t="shared" si="14"/>
        <v>2</v>
      </c>
    </row>
    <row r="848" spans="1:17" x14ac:dyDescent="0.25">
      <c r="A848">
        <v>847</v>
      </c>
      <c r="Q848" t="str">
        <f t="shared" si="14"/>
        <v/>
      </c>
    </row>
    <row r="849" spans="1:17" x14ac:dyDescent="0.25">
      <c r="A849">
        <v>848</v>
      </c>
      <c r="J849">
        <v>38.111091000000002</v>
      </c>
      <c r="K849" t="s">
        <v>22</v>
      </c>
      <c r="Q849" t="str">
        <f t="shared" si="14"/>
        <v/>
      </c>
    </row>
    <row r="850" spans="1:17" x14ac:dyDescent="0.25">
      <c r="A850">
        <v>849</v>
      </c>
      <c r="B850">
        <v>33.229910000000004</v>
      </c>
      <c r="C850" s="2">
        <v>1</v>
      </c>
      <c r="P850">
        <v>1</v>
      </c>
      <c r="Q850" t="str">
        <f t="shared" si="14"/>
        <v>1</v>
      </c>
    </row>
    <row r="851" spans="1:17" x14ac:dyDescent="0.25">
      <c r="A851">
        <v>850</v>
      </c>
      <c r="B851">
        <v>33.211123999999998</v>
      </c>
      <c r="C851" s="2">
        <v>1</v>
      </c>
      <c r="P851">
        <v>1</v>
      </c>
      <c r="Q851" t="str">
        <f t="shared" si="14"/>
        <v>1</v>
      </c>
    </row>
    <row r="852" spans="1:17" x14ac:dyDescent="0.25">
      <c r="A852">
        <v>851</v>
      </c>
      <c r="B852">
        <v>33.181708999999998</v>
      </c>
      <c r="C852" s="2">
        <v>1</v>
      </c>
      <c r="P852">
        <v>1</v>
      </c>
      <c r="Q852" t="str">
        <f t="shared" si="14"/>
        <v>1</v>
      </c>
    </row>
    <row r="853" spans="1:17" x14ac:dyDescent="0.25">
      <c r="A853">
        <v>852</v>
      </c>
      <c r="B853">
        <v>33.190656000000004</v>
      </c>
      <c r="C853" s="2">
        <v>1</v>
      </c>
      <c r="P853">
        <v>1</v>
      </c>
      <c r="Q853" t="str">
        <f t="shared" si="14"/>
        <v>1</v>
      </c>
    </row>
    <row r="854" spans="1:17" x14ac:dyDescent="0.25">
      <c r="A854">
        <v>853</v>
      </c>
      <c r="B854">
        <v>33.179235000000006</v>
      </c>
      <c r="C854" s="2">
        <v>1</v>
      </c>
      <c r="P854">
        <v>1</v>
      </c>
      <c r="Q854" t="str">
        <f t="shared" si="14"/>
        <v>1</v>
      </c>
    </row>
    <row r="855" spans="1:17" x14ac:dyDescent="0.25">
      <c r="A855">
        <v>854</v>
      </c>
      <c r="B855">
        <v>33.183551000000001</v>
      </c>
      <c r="C855" s="2">
        <v>1</v>
      </c>
      <c r="P855">
        <v>1</v>
      </c>
      <c r="Q855" t="str">
        <f t="shared" si="14"/>
        <v>1</v>
      </c>
    </row>
    <row r="856" spans="1:17" x14ac:dyDescent="0.25">
      <c r="A856">
        <v>855</v>
      </c>
      <c r="B856">
        <v>33.169763000000003</v>
      </c>
      <c r="C856" s="2">
        <v>1</v>
      </c>
      <c r="P856">
        <v>1</v>
      </c>
      <c r="Q856" t="str">
        <f t="shared" si="14"/>
        <v>1</v>
      </c>
    </row>
    <row r="857" spans="1:17" x14ac:dyDescent="0.25">
      <c r="A857">
        <v>856</v>
      </c>
      <c r="B857">
        <v>33.196124999999995</v>
      </c>
      <c r="C857" s="2">
        <v>1</v>
      </c>
      <c r="P857">
        <v>1</v>
      </c>
      <c r="Q857" t="str">
        <f t="shared" si="14"/>
        <v>1</v>
      </c>
    </row>
    <row r="858" spans="1:17" x14ac:dyDescent="0.25">
      <c r="A858">
        <v>857</v>
      </c>
      <c r="B858">
        <v>33.199707000000004</v>
      </c>
      <c r="C858" s="2">
        <v>1</v>
      </c>
      <c r="P858">
        <v>1</v>
      </c>
      <c r="Q858" t="str">
        <f t="shared" si="14"/>
        <v>1</v>
      </c>
    </row>
    <row r="859" spans="1:17" x14ac:dyDescent="0.25">
      <c r="A859">
        <v>858</v>
      </c>
      <c r="B859">
        <v>33.195602000000001</v>
      </c>
      <c r="C859" s="2">
        <v>1</v>
      </c>
      <c r="P859">
        <v>1</v>
      </c>
      <c r="Q859" t="str">
        <f t="shared" si="14"/>
        <v>1</v>
      </c>
    </row>
    <row r="860" spans="1:17" x14ac:dyDescent="0.25">
      <c r="A860">
        <v>859</v>
      </c>
      <c r="B860">
        <v>33.157662999999999</v>
      </c>
      <c r="C860" s="2">
        <v>1</v>
      </c>
      <c r="D860">
        <v>41.133735000000001</v>
      </c>
      <c r="E860" s="4">
        <v>2</v>
      </c>
      <c r="P860">
        <v>2</v>
      </c>
      <c r="Q860" t="str">
        <f t="shared" si="14"/>
        <v>12</v>
      </c>
    </row>
    <row r="861" spans="1:17" x14ac:dyDescent="0.25">
      <c r="A861">
        <v>860</v>
      </c>
      <c r="B861">
        <v>33.178920000000005</v>
      </c>
      <c r="C861" s="2">
        <v>1</v>
      </c>
      <c r="D861">
        <v>41.265704999999997</v>
      </c>
      <c r="E861" s="4">
        <v>2</v>
      </c>
      <c r="P861">
        <v>2</v>
      </c>
      <c r="Q861" t="str">
        <f t="shared" si="14"/>
        <v>12</v>
      </c>
    </row>
    <row r="862" spans="1:17" x14ac:dyDescent="0.25">
      <c r="A862">
        <v>861</v>
      </c>
      <c r="D862">
        <v>41.331901000000002</v>
      </c>
      <c r="E862" s="4">
        <v>2</v>
      </c>
      <c r="P862">
        <v>1</v>
      </c>
      <c r="Q862" t="str">
        <f t="shared" si="14"/>
        <v>2</v>
      </c>
    </row>
    <row r="863" spans="1:17" x14ac:dyDescent="0.25">
      <c r="A863">
        <v>862</v>
      </c>
      <c r="D863">
        <v>41.308802999999997</v>
      </c>
      <c r="E863" s="4">
        <v>2</v>
      </c>
      <c r="P863">
        <v>1</v>
      </c>
      <c r="Q863" t="str">
        <f t="shared" si="14"/>
        <v>2</v>
      </c>
    </row>
    <row r="864" spans="1:17" x14ac:dyDescent="0.25">
      <c r="A864">
        <v>863</v>
      </c>
      <c r="D864">
        <v>41.334533</v>
      </c>
      <c r="E864" s="4">
        <v>2</v>
      </c>
      <c r="F864">
        <v>33.519267999999997</v>
      </c>
      <c r="G864" s="5">
        <v>3</v>
      </c>
      <c r="P864">
        <v>2</v>
      </c>
      <c r="Q864" t="str">
        <f t="shared" si="14"/>
        <v>23</v>
      </c>
    </row>
    <row r="865" spans="1:17" x14ac:dyDescent="0.25">
      <c r="A865">
        <v>864</v>
      </c>
      <c r="D865">
        <v>41.337795</v>
      </c>
      <c r="E865" s="4">
        <v>2</v>
      </c>
      <c r="F865">
        <v>33.529842000000002</v>
      </c>
      <c r="G865" s="5">
        <v>3</v>
      </c>
      <c r="P865">
        <v>2</v>
      </c>
      <c r="Q865" t="str">
        <f t="shared" si="14"/>
        <v>23</v>
      </c>
    </row>
    <row r="866" spans="1:17" x14ac:dyDescent="0.25">
      <c r="A866">
        <v>865</v>
      </c>
      <c r="D866">
        <v>41.340060999999999</v>
      </c>
      <c r="E866" s="4">
        <v>2</v>
      </c>
      <c r="F866">
        <v>33.502586000000001</v>
      </c>
      <c r="G866" s="5">
        <v>3</v>
      </c>
      <c r="P866">
        <v>2</v>
      </c>
      <c r="Q866" t="str">
        <f t="shared" si="14"/>
        <v>23</v>
      </c>
    </row>
    <row r="867" spans="1:17" x14ac:dyDescent="0.25">
      <c r="A867">
        <v>866</v>
      </c>
      <c r="D867">
        <v>41.308540000000001</v>
      </c>
      <c r="E867" s="4">
        <v>2</v>
      </c>
      <c r="F867">
        <v>33.517316000000001</v>
      </c>
      <c r="G867" s="5">
        <v>3</v>
      </c>
      <c r="P867">
        <v>2</v>
      </c>
      <c r="Q867" t="str">
        <f t="shared" si="14"/>
        <v>23</v>
      </c>
    </row>
    <row r="868" spans="1:17" x14ac:dyDescent="0.25">
      <c r="A868">
        <v>867</v>
      </c>
      <c r="D868">
        <v>41.339373999999999</v>
      </c>
      <c r="E868" s="4">
        <v>2</v>
      </c>
      <c r="F868">
        <v>33.536262000000001</v>
      </c>
      <c r="G868" s="5">
        <v>3</v>
      </c>
      <c r="P868">
        <v>2</v>
      </c>
      <c r="Q868" t="str">
        <f t="shared" si="14"/>
        <v>23</v>
      </c>
    </row>
    <row r="869" spans="1:17" x14ac:dyDescent="0.25">
      <c r="A869">
        <v>868</v>
      </c>
      <c r="D869">
        <v>41.382418999999999</v>
      </c>
      <c r="E869" s="4">
        <v>2</v>
      </c>
      <c r="F869">
        <v>33.524107000000001</v>
      </c>
      <c r="G869" s="5">
        <v>3</v>
      </c>
      <c r="P869">
        <v>2</v>
      </c>
      <c r="Q869" t="str">
        <f t="shared" si="14"/>
        <v>23</v>
      </c>
    </row>
    <row r="870" spans="1:17" x14ac:dyDescent="0.25">
      <c r="A870">
        <v>869</v>
      </c>
      <c r="D870">
        <v>41.265704999999997</v>
      </c>
      <c r="E870" s="4">
        <v>2</v>
      </c>
      <c r="F870">
        <v>33.570464999999999</v>
      </c>
      <c r="G870" s="5">
        <v>3</v>
      </c>
      <c r="P870">
        <v>2</v>
      </c>
      <c r="Q870" t="str">
        <f t="shared" si="14"/>
        <v>23</v>
      </c>
    </row>
    <row r="871" spans="1:17" x14ac:dyDescent="0.25">
      <c r="A871">
        <v>870</v>
      </c>
      <c r="D871">
        <v>41.265704999999997</v>
      </c>
      <c r="E871" s="4">
        <v>2</v>
      </c>
      <c r="F871">
        <v>33.519267999999997</v>
      </c>
      <c r="G871" s="5">
        <v>3</v>
      </c>
      <c r="P871">
        <v>2</v>
      </c>
      <c r="Q871" t="str">
        <f t="shared" si="14"/>
        <v>23</v>
      </c>
    </row>
    <row r="872" spans="1:17" x14ac:dyDescent="0.25">
      <c r="A872">
        <v>871</v>
      </c>
      <c r="F872">
        <v>33.519267999999997</v>
      </c>
      <c r="G872" s="5">
        <v>3</v>
      </c>
      <c r="H872">
        <v>39.296356000000003</v>
      </c>
      <c r="I872" s="3">
        <v>4</v>
      </c>
      <c r="P872">
        <v>2</v>
      </c>
      <c r="Q872" t="str">
        <f t="shared" si="14"/>
        <v>34</v>
      </c>
    </row>
    <row r="873" spans="1:17" x14ac:dyDescent="0.25">
      <c r="A873">
        <v>872</v>
      </c>
      <c r="F873">
        <v>33.519267999999997</v>
      </c>
      <c r="G873" s="5">
        <v>3</v>
      </c>
      <c r="H873">
        <v>39.292194000000002</v>
      </c>
      <c r="I873" s="3">
        <v>4</v>
      </c>
      <c r="P873">
        <v>2</v>
      </c>
      <c r="Q873" t="str">
        <f t="shared" si="14"/>
        <v>34</v>
      </c>
    </row>
    <row r="874" spans="1:17" x14ac:dyDescent="0.25">
      <c r="A874">
        <v>873</v>
      </c>
      <c r="F874">
        <v>33.519267999999997</v>
      </c>
      <c r="G874" s="5">
        <v>3</v>
      </c>
      <c r="H874">
        <v>39.303775000000002</v>
      </c>
      <c r="I874" s="3">
        <v>4</v>
      </c>
      <c r="P874">
        <v>2</v>
      </c>
      <c r="Q874" t="str">
        <f t="shared" si="14"/>
        <v>34</v>
      </c>
    </row>
    <row r="875" spans="1:17" x14ac:dyDescent="0.25">
      <c r="A875">
        <v>874</v>
      </c>
      <c r="B875">
        <v>54.836330000000004</v>
      </c>
      <c r="C875" s="2">
        <v>1</v>
      </c>
      <c r="F875">
        <v>33.519267999999997</v>
      </c>
      <c r="G875" s="5">
        <v>3</v>
      </c>
      <c r="H875">
        <v>39.307296000000001</v>
      </c>
      <c r="I875" s="3">
        <v>4</v>
      </c>
      <c r="P875">
        <v>3</v>
      </c>
      <c r="Q875" t="str">
        <f t="shared" si="14"/>
        <v>134</v>
      </c>
    </row>
    <row r="876" spans="1:17" x14ac:dyDescent="0.25">
      <c r="A876">
        <v>875</v>
      </c>
      <c r="B876">
        <v>54.801338000000001</v>
      </c>
      <c r="C876" s="2">
        <v>1</v>
      </c>
      <c r="H876">
        <v>39.312247999999997</v>
      </c>
      <c r="I876" s="3">
        <v>4</v>
      </c>
      <c r="P876">
        <v>2</v>
      </c>
      <c r="Q876" t="str">
        <f t="shared" si="14"/>
        <v>14</v>
      </c>
    </row>
    <row r="877" spans="1:17" x14ac:dyDescent="0.25">
      <c r="A877">
        <v>876</v>
      </c>
      <c r="B877">
        <v>54.753928999999999</v>
      </c>
      <c r="C877" s="2">
        <v>1</v>
      </c>
      <c r="H877">
        <v>39.352553999999998</v>
      </c>
      <c r="I877" s="3">
        <v>4</v>
      </c>
      <c r="P877">
        <v>2</v>
      </c>
      <c r="Q877" t="str">
        <f t="shared" si="14"/>
        <v>14</v>
      </c>
    </row>
    <row r="878" spans="1:17" x14ac:dyDescent="0.25">
      <c r="A878">
        <v>877</v>
      </c>
      <c r="B878">
        <v>54.746982000000003</v>
      </c>
      <c r="C878" s="2">
        <v>1</v>
      </c>
      <c r="H878">
        <v>39.323611999999997</v>
      </c>
      <c r="I878" s="3">
        <v>4</v>
      </c>
      <c r="P878">
        <v>2</v>
      </c>
      <c r="Q878" t="str">
        <f t="shared" si="14"/>
        <v>14</v>
      </c>
    </row>
    <row r="879" spans="1:17" x14ac:dyDescent="0.25">
      <c r="A879">
        <v>878</v>
      </c>
      <c r="B879">
        <v>54.741142000000004</v>
      </c>
      <c r="C879" s="2">
        <v>1</v>
      </c>
      <c r="H879">
        <v>39.314402999999999</v>
      </c>
      <c r="I879" s="3">
        <v>4</v>
      </c>
      <c r="P879">
        <v>2</v>
      </c>
      <c r="Q879" t="str">
        <f t="shared" si="14"/>
        <v>14</v>
      </c>
    </row>
    <row r="880" spans="1:17" x14ac:dyDescent="0.25">
      <c r="A880">
        <v>879</v>
      </c>
      <c r="B880">
        <v>54.738036999999998</v>
      </c>
      <c r="C880" s="2">
        <v>1</v>
      </c>
      <c r="H880">
        <v>39.378914000000002</v>
      </c>
      <c r="I880" s="3">
        <v>4</v>
      </c>
      <c r="P880">
        <v>2</v>
      </c>
      <c r="Q880" t="str">
        <f t="shared" si="14"/>
        <v>14</v>
      </c>
    </row>
    <row r="881" spans="1:17" x14ac:dyDescent="0.25">
      <c r="A881">
        <v>880</v>
      </c>
      <c r="B881">
        <v>54.741142000000004</v>
      </c>
      <c r="C881" s="2">
        <v>1</v>
      </c>
      <c r="H881">
        <v>39.296356000000003</v>
      </c>
      <c r="I881" s="3">
        <v>4</v>
      </c>
      <c r="P881">
        <v>2</v>
      </c>
      <c r="Q881" t="str">
        <f t="shared" si="14"/>
        <v>14</v>
      </c>
    </row>
    <row r="882" spans="1:17" x14ac:dyDescent="0.25">
      <c r="A882">
        <v>881</v>
      </c>
      <c r="B882">
        <v>54.771186</v>
      </c>
      <c r="C882" s="2">
        <v>1</v>
      </c>
      <c r="P882">
        <v>1</v>
      </c>
      <c r="Q882" t="str">
        <f t="shared" si="14"/>
        <v>1</v>
      </c>
    </row>
    <row r="883" spans="1:17" x14ac:dyDescent="0.25">
      <c r="A883">
        <v>882</v>
      </c>
      <c r="B883">
        <v>54.782027999999997</v>
      </c>
      <c r="C883" s="2">
        <v>1</v>
      </c>
      <c r="P883">
        <v>1</v>
      </c>
      <c r="Q883" t="str">
        <f t="shared" si="14"/>
        <v>1</v>
      </c>
    </row>
    <row r="884" spans="1:17" x14ac:dyDescent="0.25">
      <c r="A884">
        <v>883</v>
      </c>
      <c r="B884">
        <v>54.854328000000002</v>
      </c>
      <c r="C884" s="2">
        <v>1</v>
      </c>
      <c r="P884">
        <v>1</v>
      </c>
      <c r="Q884" t="str">
        <f t="shared" si="14"/>
        <v>1</v>
      </c>
    </row>
    <row r="885" spans="1:17" x14ac:dyDescent="0.25">
      <c r="A885">
        <v>884</v>
      </c>
      <c r="B885">
        <v>54.816124000000002</v>
      </c>
      <c r="C885" s="2">
        <v>1</v>
      </c>
      <c r="P885">
        <v>1</v>
      </c>
      <c r="Q885" t="str">
        <f t="shared" si="14"/>
        <v>1</v>
      </c>
    </row>
    <row r="886" spans="1:17" x14ac:dyDescent="0.25">
      <c r="A886">
        <v>885</v>
      </c>
      <c r="B886">
        <v>54.816124000000002</v>
      </c>
      <c r="C886" s="2">
        <v>1</v>
      </c>
      <c r="P886">
        <v>1</v>
      </c>
      <c r="Q886" t="str">
        <f t="shared" si="14"/>
        <v>1</v>
      </c>
    </row>
    <row r="887" spans="1:17" x14ac:dyDescent="0.25">
      <c r="A887">
        <v>886</v>
      </c>
      <c r="D887">
        <v>63.884430000000002</v>
      </c>
      <c r="E887" s="4">
        <v>2</v>
      </c>
      <c r="P887">
        <v>1</v>
      </c>
      <c r="Q887" t="str">
        <f t="shared" si="14"/>
        <v>2</v>
      </c>
    </row>
    <row r="888" spans="1:17" x14ac:dyDescent="0.25">
      <c r="A888">
        <v>887</v>
      </c>
      <c r="D888">
        <v>63.897060000000003</v>
      </c>
      <c r="E888" s="4">
        <v>2</v>
      </c>
      <c r="P888">
        <v>1</v>
      </c>
      <c r="Q888" t="str">
        <f t="shared" si="14"/>
        <v>2</v>
      </c>
    </row>
    <row r="889" spans="1:17" x14ac:dyDescent="0.25">
      <c r="A889">
        <v>888</v>
      </c>
      <c r="D889">
        <v>63.936576000000002</v>
      </c>
      <c r="E889" s="4">
        <v>2</v>
      </c>
      <c r="P889">
        <v>1</v>
      </c>
      <c r="Q889" t="str">
        <f t="shared" si="14"/>
        <v>2</v>
      </c>
    </row>
    <row r="890" spans="1:17" x14ac:dyDescent="0.25">
      <c r="A890">
        <v>889</v>
      </c>
      <c r="D890">
        <v>63.949362999999998</v>
      </c>
      <c r="E890" s="4">
        <v>2</v>
      </c>
      <c r="F890">
        <v>56.706389999999999</v>
      </c>
      <c r="G890" s="5">
        <v>3</v>
      </c>
      <c r="P890">
        <v>2</v>
      </c>
      <c r="Q890" t="str">
        <f t="shared" si="14"/>
        <v>23</v>
      </c>
    </row>
    <row r="891" spans="1:17" x14ac:dyDescent="0.25">
      <c r="A891">
        <v>890</v>
      </c>
      <c r="D891">
        <v>63.920791000000001</v>
      </c>
      <c r="E891" s="4">
        <v>2</v>
      </c>
      <c r="F891">
        <v>56.705654000000003</v>
      </c>
      <c r="G891" s="5">
        <v>3</v>
      </c>
      <c r="P891">
        <v>2</v>
      </c>
      <c r="Q891" t="str">
        <f t="shared" si="14"/>
        <v>23</v>
      </c>
    </row>
    <row r="892" spans="1:17" x14ac:dyDescent="0.25">
      <c r="A892">
        <v>891</v>
      </c>
      <c r="D892">
        <v>63.914420999999997</v>
      </c>
      <c r="E892" s="4">
        <v>2</v>
      </c>
      <c r="F892">
        <v>56.693023000000004</v>
      </c>
      <c r="G892" s="5">
        <v>3</v>
      </c>
      <c r="P892">
        <v>2</v>
      </c>
      <c r="Q892" t="str">
        <f t="shared" si="14"/>
        <v>23</v>
      </c>
    </row>
    <row r="893" spans="1:17" x14ac:dyDescent="0.25">
      <c r="A893">
        <v>892</v>
      </c>
      <c r="D893">
        <v>63.926105</v>
      </c>
      <c r="E893" s="4">
        <v>2</v>
      </c>
      <c r="F893">
        <v>56.709021999999997</v>
      </c>
      <c r="G893" s="5">
        <v>3</v>
      </c>
      <c r="P893">
        <v>2</v>
      </c>
      <c r="Q893" t="str">
        <f t="shared" si="14"/>
        <v>23</v>
      </c>
    </row>
    <row r="894" spans="1:17" x14ac:dyDescent="0.25">
      <c r="A894">
        <v>893</v>
      </c>
      <c r="D894">
        <v>63.988303999999999</v>
      </c>
      <c r="E894" s="4">
        <v>2</v>
      </c>
      <c r="F894">
        <v>56.66666</v>
      </c>
      <c r="G894" s="5">
        <v>3</v>
      </c>
      <c r="P894">
        <v>2</v>
      </c>
      <c r="Q894" t="str">
        <f t="shared" si="14"/>
        <v>23</v>
      </c>
    </row>
    <row r="895" spans="1:17" x14ac:dyDescent="0.25">
      <c r="A895">
        <v>894</v>
      </c>
      <c r="D895">
        <v>63.823126999999999</v>
      </c>
      <c r="E895" s="4">
        <v>2</v>
      </c>
      <c r="F895">
        <v>56.670870999999998</v>
      </c>
      <c r="G895" s="5">
        <v>3</v>
      </c>
      <c r="H895">
        <v>61.056476000000004</v>
      </c>
      <c r="I895" s="3">
        <v>4</v>
      </c>
      <c r="P895">
        <v>3</v>
      </c>
      <c r="Q895" t="str">
        <f t="shared" si="14"/>
        <v>234</v>
      </c>
    </row>
    <row r="896" spans="1:17" x14ac:dyDescent="0.25">
      <c r="A896">
        <v>895</v>
      </c>
      <c r="F896">
        <v>56.689342000000003</v>
      </c>
      <c r="G896" s="5">
        <v>3</v>
      </c>
      <c r="H896">
        <v>61.049636</v>
      </c>
      <c r="I896" s="3">
        <v>4</v>
      </c>
      <c r="P896">
        <v>2</v>
      </c>
      <c r="Q896" t="str">
        <f t="shared" si="14"/>
        <v>34</v>
      </c>
    </row>
    <row r="897" spans="1:17" x14ac:dyDescent="0.25">
      <c r="A897">
        <v>896</v>
      </c>
      <c r="F897">
        <v>56.715178999999999</v>
      </c>
      <c r="G897" s="5">
        <v>3</v>
      </c>
      <c r="H897">
        <v>61.062686999999997</v>
      </c>
      <c r="I897" s="3">
        <v>4</v>
      </c>
      <c r="P897">
        <v>2</v>
      </c>
      <c r="Q897" t="str">
        <f t="shared" si="14"/>
        <v>34</v>
      </c>
    </row>
    <row r="898" spans="1:17" x14ac:dyDescent="0.25">
      <c r="A898">
        <v>897</v>
      </c>
      <c r="F898">
        <v>56.621986</v>
      </c>
      <c r="G898" s="5">
        <v>3</v>
      </c>
      <c r="H898">
        <v>61.036589999999997</v>
      </c>
      <c r="I898" s="3">
        <v>4</v>
      </c>
      <c r="P898">
        <v>2</v>
      </c>
      <c r="Q898" t="str">
        <f t="shared" ref="Q898:Q961" si="15">CONCATENATE(C898,E898,G898,I898)</f>
        <v>34</v>
      </c>
    </row>
    <row r="899" spans="1:17" x14ac:dyDescent="0.25">
      <c r="A899">
        <v>898</v>
      </c>
      <c r="F899">
        <v>56.706389999999999</v>
      </c>
      <c r="G899" s="5">
        <v>3</v>
      </c>
      <c r="H899">
        <v>61.034117999999999</v>
      </c>
      <c r="I899" s="3">
        <v>4</v>
      </c>
      <c r="P899">
        <v>2</v>
      </c>
      <c r="Q899" t="str">
        <f t="shared" si="15"/>
        <v>34</v>
      </c>
    </row>
    <row r="900" spans="1:17" x14ac:dyDescent="0.25">
      <c r="A900">
        <v>899</v>
      </c>
      <c r="F900">
        <v>56.706389999999999</v>
      </c>
      <c r="G900" s="5">
        <v>3</v>
      </c>
      <c r="H900">
        <v>61.033588000000002</v>
      </c>
      <c r="I900" s="3">
        <v>4</v>
      </c>
      <c r="P900">
        <v>2</v>
      </c>
      <c r="Q900" t="str">
        <f t="shared" si="15"/>
        <v>34</v>
      </c>
    </row>
    <row r="901" spans="1:17" x14ac:dyDescent="0.25">
      <c r="A901">
        <v>900</v>
      </c>
      <c r="H901">
        <v>61.066893999999998</v>
      </c>
      <c r="I901" s="3">
        <v>4</v>
      </c>
      <c r="P901">
        <v>1</v>
      </c>
      <c r="Q901" t="str">
        <f t="shared" si="15"/>
        <v>4</v>
      </c>
    </row>
    <row r="902" spans="1:17" x14ac:dyDescent="0.25">
      <c r="A902">
        <v>901</v>
      </c>
      <c r="B902">
        <v>77.251316000000003</v>
      </c>
      <c r="C902" s="2">
        <v>1</v>
      </c>
      <c r="H902">
        <v>61.082419999999999</v>
      </c>
      <c r="I902" s="3">
        <v>4</v>
      </c>
      <c r="P902">
        <v>2</v>
      </c>
      <c r="Q902" t="str">
        <f t="shared" si="15"/>
        <v>14</v>
      </c>
    </row>
    <row r="903" spans="1:17" x14ac:dyDescent="0.25">
      <c r="A903">
        <v>902</v>
      </c>
      <c r="B903">
        <v>77.281053000000014</v>
      </c>
      <c r="C903" s="2">
        <v>1</v>
      </c>
      <c r="H903">
        <v>61.143664999999999</v>
      </c>
      <c r="I903" s="3">
        <v>4</v>
      </c>
      <c r="P903">
        <v>2</v>
      </c>
      <c r="Q903" t="str">
        <f t="shared" si="15"/>
        <v>14</v>
      </c>
    </row>
    <row r="904" spans="1:17" x14ac:dyDescent="0.25">
      <c r="A904">
        <v>903</v>
      </c>
      <c r="B904">
        <v>77.276263</v>
      </c>
      <c r="C904" s="2">
        <v>1</v>
      </c>
      <c r="H904">
        <v>61.056476000000004</v>
      </c>
      <c r="I904" s="3">
        <v>4</v>
      </c>
      <c r="P904">
        <v>2</v>
      </c>
      <c r="Q904" t="str">
        <f t="shared" si="15"/>
        <v>14</v>
      </c>
    </row>
    <row r="905" spans="1:17" x14ac:dyDescent="0.25">
      <c r="A905">
        <v>904</v>
      </c>
      <c r="B905">
        <v>77.271948000000009</v>
      </c>
      <c r="C905" s="2">
        <v>1</v>
      </c>
      <c r="P905">
        <v>1</v>
      </c>
      <c r="Q905" t="str">
        <f t="shared" si="15"/>
        <v>1</v>
      </c>
    </row>
    <row r="906" spans="1:17" x14ac:dyDescent="0.25">
      <c r="A906">
        <v>905</v>
      </c>
      <c r="B906">
        <v>77.263527000000011</v>
      </c>
      <c r="C906" s="2">
        <v>1</v>
      </c>
      <c r="P906">
        <v>1</v>
      </c>
      <c r="Q906" t="str">
        <f t="shared" si="15"/>
        <v>1</v>
      </c>
    </row>
    <row r="907" spans="1:17" x14ac:dyDescent="0.25">
      <c r="A907">
        <v>906</v>
      </c>
      <c r="B907">
        <v>77.268526000000008</v>
      </c>
      <c r="C907" s="2">
        <v>1</v>
      </c>
      <c r="P907">
        <v>1</v>
      </c>
      <c r="Q907" t="str">
        <f t="shared" si="15"/>
        <v>1</v>
      </c>
    </row>
    <row r="908" spans="1:17" x14ac:dyDescent="0.25">
      <c r="A908">
        <v>907</v>
      </c>
      <c r="B908">
        <v>77.277895000000001</v>
      </c>
      <c r="C908" s="2">
        <v>1</v>
      </c>
      <c r="P908">
        <v>1</v>
      </c>
      <c r="Q908" t="str">
        <f t="shared" si="15"/>
        <v>1</v>
      </c>
    </row>
    <row r="909" spans="1:17" x14ac:dyDescent="0.25">
      <c r="A909">
        <v>908</v>
      </c>
      <c r="B909">
        <v>77.262737000000001</v>
      </c>
      <c r="C909" s="2">
        <v>1</v>
      </c>
      <c r="D909">
        <v>82.370211000000012</v>
      </c>
      <c r="E909" s="4">
        <v>2</v>
      </c>
      <c r="P909">
        <v>2</v>
      </c>
      <c r="Q909" t="str">
        <f t="shared" si="15"/>
        <v>12</v>
      </c>
    </row>
    <row r="910" spans="1:17" x14ac:dyDescent="0.25">
      <c r="A910">
        <v>909</v>
      </c>
      <c r="B910">
        <v>77.251316000000003</v>
      </c>
      <c r="C910" s="2">
        <v>1</v>
      </c>
      <c r="D910">
        <v>82.344632000000004</v>
      </c>
      <c r="E910" s="4">
        <v>2</v>
      </c>
      <c r="P910">
        <v>2</v>
      </c>
      <c r="Q910" t="str">
        <f t="shared" si="15"/>
        <v>12</v>
      </c>
    </row>
    <row r="911" spans="1:17" x14ac:dyDescent="0.25">
      <c r="A911">
        <v>910</v>
      </c>
      <c r="B911">
        <v>77.251316000000003</v>
      </c>
      <c r="C911" s="2">
        <v>1</v>
      </c>
      <c r="D911">
        <v>82.348631000000012</v>
      </c>
      <c r="E911" s="4">
        <v>2</v>
      </c>
      <c r="P911">
        <v>2</v>
      </c>
      <c r="Q911" t="str">
        <f t="shared" si="15"/>
        <v>12</v>
      </c>
    </row>
    <row r="912" spans="1:17" x14ac:dyDescent="0.25">
      <c r="A912">
        <v>911</v>
      </c>
      <c r="D912">
        <v>82.342579000000001</v>
      </c>
      <c r="E912" s="4">
        <v>2</v>
      </c>
      <c r="P912">
        <v>1</v>
      </c>
      <c r="Q912" t="str">
        <f t="shared" si="15"/>
        <v>2</v>
      </c>
    </row>
    <row r="913" spans="1:17" x14ac:dyDescent="0.25">
      <c r="A913">
        <v>912</v>
      </c>
      <c r="D913">
        <v>82.281000000000006</v>
      </c>
      <c r="E913" s="4">
        <v>2</v>
      </c>
      <c r="P913">
        <v>1</v>
      </c>
      <c r="Q913" t="str">
        <f t="shared" si="15"/>
        <v>2</v>
      </c>
    </row>
    <row r="914" spans="1:17" x14ac:dyDescent="0.25">
      <c r="A914">
        <v>913</v>
      </c>
      <c r="D914">
        <v>82.314000000000007</v>
      </c>
      <c r="E914" s="4">
        <v>2</v>
      </c>
      <c r="P914">
        <v>1</v>
      </c>
      <c r="Q914" t="str">
        <f t="shared" si="15"/>
        <v>2</v>
      </c>
    </row>
    <row r="915" spans="1:17" x14ac:dyDescent="0.25">
      <c r="A915">
        <v>914</v>
      </c>
      <c r="D915">
        <v>82.304369000000008</v>
      </c>
      <c r="E915" s="4">
        <v>2</v>
      </c>
      <c r="F915">
        <v>79.613685000000004</v>
      </c>
      <c r="G915" s="5">
        <v>3</v>
      </c>
      <c r="P915">
        <v>2</v>
      </c>
      <c r="Q915" t="str">
        <f t="shared" si="15"/>
        <v>23</v>
      </c>
    </row>
    <row r="916" spans="1:17" x14ac:dyDescent="0.25">
      <c r="A916">
        <v>915</v>
      </c>
      <c r="D916">
        <v>82.350421000000011</v>
      </c>
      <c r="E916" s="4">
        <v>2</v>
      </c>
      <c r="F916">
        <v>272.94491599999998</v>
      </c>
      <c r="G916" s="5">
        <v>3</v>
      </c>
      <c r="P916">
        <v>2</v>
      </c>
      <c r="Q916" t="str">
        <f t="shared" si="15"/>
        <v>23</v>
      </c>
    </row>
    <row r="917" spans="1:17" x14ac:dyDescent="0.25">
      <c r="A917">
        <v>916</v>
      </c>
      <c r="D917">
        <v>82.370211000000012</v>
      </c>
      <c r="E917" s="4">
        <v>2</v>
      </c>
      <c r="F917">
        <v>273.201797</v>
      </c>
      <c r="G917" s="5">
        <v>3</v>
      </c>
      <c r="H917">
        <v>81.292788999999999</v>
      </c>
      <c r="I917" s="3">
        <v>4</v>
      </c>
      <c r="P917">
        <v>3</v>
      </c>
      <c r="Q917" t="str">
        <f t="shared" si="15"/>
        <v>234</v>
      </c>
    </row>
    <row r="918" spans="1:17" x14ac:dyDescent="0.25">
      <c r="A918">
        <v>917</v>
      </c>
      <c r="F918">
        <v>79.582158000000007</v>
      </c>
      <c r="G918" s="5">
        <v>3</v>
      </c>
      <c r="H918">
        <v>81.278053</v>
      </c>
      <c r="I918" s="3">
        <v>4</v>
      </c>
      <c r="P918">
        <v>2</v>
      </c>
      <c r="Q918" t="str">
        <f t="shared" si="15"/>
        <v>34</v>
      </c>
    </row>
    <row r="919" spans="1:17" x14ac:dyDescent="0.25">
      <c r="A919">
        <v>918</v>
      </c>
      <c r="F919">
        <v>79.581368000000012</v>
      </c>
      <c r="G919" s="5">
        <v>3</v>
      </c>
      <c r="H919">
        <v>81.310738000000015</v>
      </c>
      <c r="I919" s="3">
        <v>4</v>
      </c>
      <c r="P919">
        <v>2</v>
      </c>
      <c r="Q919" t="str">
        <f t="shared" si="15"/>
        <v>34</v>
      </c>
    </row>
    <row r="920" spans="1:17" x14ac:dyDescent="0.25">
      <c r="A920">
        <v>919</v>
      </c>
      <c r="F920">
        <v>79.59157900000001</v>
      </c>
      <c r="G920" s="5">
        <v>3</v>
      </c>
      <c r="H920">
        <v>81.319895000000002</v>
      </c>
      <c r="I920" s="3">
        <v>4</v>
      </c>
      <c r="P920">
        <v>2</v>
      </c>
      <c r="Q920" t="str">
        <f t="shared" si="15"/>
        <v>34</v>
      </c>
    </row>
    <row r="921" spans="1:17" x14ac:dyDescent="0.25">
      <c r="A921">
        <v>920</v>
      </c>
      <c r="F921">
        <v>79.541473000000011</v>
      </c>
      <c r="G921" s="5">
        <v>3</v>
      </c>
      <c r="H921">
        <v>81.345106000000001</v>
      </c>
      <c r="I921" s="3">
        <v>4</v>
      </c>
      <c r="P921">
        <v>2</v>
      </c>
      <c r="Q921" t="str">
        <f t="shared" si="15"/>
        <v>34</v>
      </c>
    </row>
    <row r="922" spans="1:17" x14ac:dyDescent="0.25">
      <c r="A922">
        <v>921</v>
      </c>
      <c r="F922">
        <v>79.562158000000011</v>
      </c>
      <c r="G922" s="5">
        <v>3</v>
      </c>
      <c r="H922">
        <v>81.323158000000006</v>
      </c>
      <c r="I922" s="3">
        <v>4</v>
      </c>
      <c r="P922">
        <v>2</v>
      </c>
      <c r="Q922" t="str">
        <f t="shared" si="15"/>
        <v>34</v>
      </c>
    </row>
    <row r="923" spans="1:17" x14ac:dyDescent="0.25">
      <c r="A923">
        <v>922</v>
      </c>
      <c r="F923">
        <v>79.613685000000004</v>
      </c>
      <c r="G923" s="5">
        <v>3</v>
      </c>
      <c r="H923">
        <v>81.30194800000001</v>
      </c>
      <c r="I923" s="3">
        <v>4</v>
      </c>
      <c r="P923">
        <v>2</v>
      </c>
      <c r="Q923" t="str">
        <f t="shared" si="15"/>
        <v>34</v>
      </c>
    </row>
    <row r="924" spans="1:17" x14ac:dyDescent="0.25">
      <c r="A924">
        <v>923</v>
      </c>
      <c r="H924">
        <v>81.370369000000011</v>
      </c>
      <c r="I924" s="3">
        <v>4</v>
      </c>
      <c r="P924">
        <v>1</v>
      </c>
      <c r="Q924" t="str">
        <f t="shared" si="15"/>
        <v>4</v>
      </c>
    </row>
    <row r="925" spans="1:17" x14ac:dyDescent="0.25">
      <c r="A925">
        <v>924</v>
      </c>
      <c r="B925">
        <v>98.458842000000004</v>
      </c>
      <c r="C925" s="2">
        <v>1</v>
      </c>
      <c r="H925">
        <v>81.292788999999999</v>
      </c>
      <c r="I925" s="3">
        <v>4</v>
      </c>
      <c r="P925">
        <v>2</v>
      </c>
      <c r="Q925" t="str">
        <f t="shared" si="15"/>
        <v>14</v>
      </c>
    </row>
    <row r="926" spans="1:17" x14ac:dyDescent="0.25">
      <c r="A926">
        <v>925</v>
      </c>
      <c r="B926">
        <v>98.453790000000012</v>
      </c>
      <c r="C926" s="2">
        <v>1</v>
      </c>
      <c r="P926">
        <v>1</v>
      </c>
      <c r="Q926" t="str">
        <f t="shared" si="15"/>
        <v>1</v>
      </c>
    </row>
    <row r="927" spans="1:17" x14ac:dyDescent="0.25">
      <c r="A927">
        <v>926</v>
      </c>
      <c r="B927">
        <v>98.399735000000007</v>
      </c>
      <c r="C927" s="2">
        <v>1</v>
      </c>
      <c r="P927">
        <v>1</v>
      </c>
      <c r="Q927" t="str">
        <f t="shared" si="15"/>
        <v>1</v>
      </c>
    </row>
    <row r="928" spans="1:17" x14ac:dyDescent="0.25">
      <c r="A928">
        <v>927</v>
      </c>
      <c r="B928">
        <v>98.419999000000004</v>
      </c>
      <c r="C928" s="2">
        <v>1</v>
      </c>
      <c r="P928">
        <v>1</v>
      </c>
      <c r="Q928" t="str">
        <f t="shared" si="15"/>
        <v>1</v>
      </c>
    </row>
    <row r="929" spans="1:17" x14ac:dyDescent="0.25">
      <c r="A929">
        <v>928</v>
      </c>
      <c r="B929">
        <v>98.420316000000014</v>
      </c>
      <c r="C929" s="2">
        <v>1</v>
      </c>
      <c r="P929">
        <v>1</v>
      </c>
      <c r="Q929" t="str">
        <f t="shared" si="15"/>
        <v>1</v>
      </c>
    </row>
    <row r="930" spans="1:17" x14ac:dyDescent="0.25">
      <c r="A930">
        <v>929</v>
      </c>
      <c r="B930">
        <v>98.419789000000009</v>
      </c>
      <c r="C930" s="2">
        <v>1</v>
      </c>
      <c r="P930">
        <v>1</v>
      </c>
      <c r="Q930" t="str">
        <f t="shared" si="15"/>
        <v>1</v>
      </c>
    </row>
    <row r="931" spans="1:17" x14ac:dyDescent="0.25">
      <c r="A931">
        <v>930</v>
      </c>
      <c r="B931">
        <v>98.434789000000009</v>
      </c>
      <c r="C931" s="2">
        <v>1</v>
      </c>
      <c r="D931">
        <v>105.332475</v>
      </c>
      <c r="E931" s="4">
        <v>2</v>
      </c>
      <c r="P931">
        <v>2</v>
      </c>
      <c r="Q931" t="str">
        <f t="shared" si="15"/>
        <v>12</v>
      </c>
    </row>
    <row r="932" spans="1:17" x14ac:dyDescent="0.25">
      <c r="A932">
        <v>931</v>
      </c>
      <c r="B932">
        <v>98.50878800000001</v>
      </c>
      <c r="C932" s="2">
        <v>1</v>
      </c>
      <c r="D932">
        <v>105.38736800000001</v>
      </c>
      <c r="E932" s="4">
        <v>2</v>
      </c>
      <c r="P932">
        <v>2</v>
      </c>
      <c r="Q932" t="str">
        <f t="shared" si="15"/>
        <v>12</v>
      </c>
    </row>
    <row r="933" spans="1:17" x14ac:dyDescent="0.25">
      <c r="A933">
        <v>932</v>
      </c>
      <c r="B933">
        <v>98.467790000000008</v>
      </c>
      <c r="C933" s="2">
        <v>1</v>
      </c>
      <c r="D933">
        <v>105.33784200000001</v>
      </c>
      <c r="E933" s="4">
        <v>2</v>
      </c>
      <c r="P933">
        <v>2</v>
      </c>
      <c r="Q933" t="str">
        <f t="shared" si="15"/>
        <v>12</v>
      </c>
    </row>
    <row r="934" spans="1:17" x14ac:dyDescent="0.25">
      <c r="A934">
        <v>933</v>
      </c>
      <c r="D934">
        <v>105.36358000000001</v>
      </c>
      <c r="E934" s="4">
        <v>2</v>
      </c>
      <c r="P934">
        <v>1</v>
      </c>
      <c r="Q934" t="str">
        <f t="shared" si="15"/>
        <v>2</v>
      </c>
    </row>
    <row r="935" spans="1:17" x14ac:dyDescent="0.25">
      <c r="A935">
        <v>934</v>
      </c>
      <c r="D935">
        <v>105.33726200000001</v>
      </c>
      <c r="E935" s="4">
        <v>2</v>
      </c>
      <c r="P935">
        <v>1</v>
      </c>
      <c r="Q935" t="str">
        <f t="shared" si="15"/>
        <v>2</v>
      </c>
    </row>
    <row r="936" spans="1:17" x14ac:dyDescent="0.25">
      <c r="A936">
        <v>935</v>
      </c>
      <c r="D936">
        <v>105.30342200000001</v>
      </c>
      <c r="E936" s="4">
        <v>2</v>
      </c>
      <c r="P936">
        <v>1</v>
      </c>
      <c r="Q936" t="str">
        <f t="shared" si="15"/>
        <v>2</v>
      </c>
    </row>
    <row r="937" spans="1:17" x14ac:dyDescent="0.25">
      <c r="A937">
        <v>936</v>
      </c>
      <c r="D937">
        <v>105.34931700000001</v>
      </c>
      <c r="E937" s="4">
        <v>2</v>
      </c>
      <c r="P937">
        <v>1</v>
      </c>
      <c r="Q937" t="str">
        <f t="shared" si="15"/>
        <v>2</v>
      </c>
    </row>
    <row r="938" spans="1:17" x14ac:dyDescent="0.25">
      <c r="A938">
        <v>937</v>
      </c>
      <c r="D938">
        <v>105.332475</v>
      </c>
      <c r="E938" s="4">
        <v>2</v>
      </c>
      <c r="F938">
        <v>102.849</v>
      </c>
      <c r="G938" s="5">
        <v>3</v>
      </c>
      <c r="P938">
        <v>2</v>
      </c>
      <c r="Q938" t="str">
        <f t="shared" si="15"/>
        <v>23</v>
      </c>
    </row>
    <row r="939" spans="1:17" x14ac:dyDescent="0.25">
      <c r="A939">
        <v>938</v>
      </c>
      <c r="F939">
        <v>102.90468700000001</v>
      </c>
      <c r="G939" s="5">
        <v>3</v>
      </c>
      <c r="H939">
        <v>104.688264</v>
      </c>
      <c r="I939" s="3">
        <v>4</v>
      </c>
      <c r="P939">
        <v>2</v>
      </c>
      <c r="Q939" t="str">
        <f t="shared" si="15"/>
        <v>34</v>
      </c>
    </row>
    <row r="940" spans="1:17" x14ac:dyDescent="0.25">
      <c r="A940">
        <v>939</v>
      </c>
      <c r="F940">
        <v>102.92710600000001</v>
      </c>
      <c r="G940" s="5">
        <v>3</v>
      </c>
      <c r="H940">
        <v>104.752053</v>
      </c>
      <c r="I940" s="3">
        <v>4</v>
      </c>
      <c r="P940">
        <v>2</v>
      </c>
      <c r="Q940" t="str">
        <f t="shared" si="15"/>
        <v>34</v>
      </c>
    </row>
    <row r="941" spans="1:17" x14ac:dyDescent="0.25">
      <c r="A941">
        <v>940</v>
      </c>
      <c r="F941">
        <v>102.844262</v>
      </c>
      <c r="G941" s="5">
        <v>3</v>
      </c>
      <c r="H941">
        <v>104.70315600000001</v>
      </c>
      <c r="I941" s="3">
        <v>4</v>
      </c>
      <c r="P941">
        <v>2</v>
      </c>
      <c r="Q941" t="str">
        <f t="shared" si="15"/>
        <v>34</v>
      </c>
    </row>
    <row r="942" spans="1:17" x14ac:dyDescent="0.25">
      <c r="A942">
        <v>941</v>
      </c>
      <c r="F942">
        <v>102.83452700000001</v>
      </c>
      <c r="G942" s="5">
        <v>3</v>
      </c>
      <c r="H942">
        <v>104.701104</v>
      </c>
      <c r="I942" s="3">
        <v>4</v>
      </c>
      <c r="P942">
        <v>2</v>
      </c>
      <c r="Q942" t="str">
        <f t="shared" si="15"/>
        <v>34</v>
      </c>
    </row>
    <row r="943" spans="1:17" x14ac:dyDescent="0.25">
      <c r="A943">
        <v>942</v>
      </c>
      <c r="F943">
        <v>102.85810600000001</v>
      </c>
      <c r="G943" s="5">
        <v>3</v>
      </c>
      <c r="H943">
        <v>104.728211</v>
      </c>
      <c r="I943" s="3">
        <v>4</v>
      </c>
      <c r="P943">
        <v>2</v>
      </c>
      <c r="Q943" t="str">
        <f t="shared" si="15"/>
        <v>34</v>
      </c>
    </row>
    <row r="944" spans="1:17" x14ac:dyDescent="0.25">
      <c r="A944">
        <v>943</v>
      </c>
      <c r="F944">
        <v>102.833314</v>
      </c>
      <c r="G944" s="5">
        <v>3</v>
      </c>
      <c r="H944">
        <v>104.76589300000001</v>
      </c>
      <c r="I944" s="3">
        <v>4</v>
      </c>
      <c r="P944">
        <v>2</v>
      </c>
      <c r="Q944" t="str">
        <f t="shared" si="15"/>
        <v>34</v>
      </c>
    </row>
    <row r="945" spans="1:17" x14ac:dyDescent="0.25">
      <c r="A945">
        <v>944</v>
      </c>
      <c r="F945">
        <v>102.849</v>
      </c>
      <c r="G945" s="5">
        <v>3</v>
      </c>
      <c r="H945">
        <v>104.76178800000001</v>
      </c>
      <c r="I945" s="3">
        <v>4</v>
      </c>
      <c r="P945">
        <v>2</v>
      </c>
      <c r="Q945" t="str">
        <f t="shared" si="15"/>
        <v>34</v>
      </c>
    </row>
    <row r="946" spans="1:17" x14ac:dyDescent="0.25">
      <c r="A946">
        <v>945</v>
      </c>
      <c r="F946">
        <v>102.849</v>
      </c>
      <c r="G946" s="5">
        <v>3</v>
      </c>
      <c r="H946">
        <v>104.761212</v>
      </c>
      <c r="I946" s="3">
        <v>4</v>
      </c>
      <c r="P946">
        <v>2</v>
      </c>
      <c r="Q946" t="str">
        <f t="shared" si="15"/>
        <v>34</v>
      </c>
    </row>
    <row r="947" spans="1:17" x14ac:dyDescent="0.25">
      <c r="A947">
        <v>946</v>
      </c>
      <c r="B947">
        <v>124.61057400000001</v>
      </c>
      <c r="C947" s="2">
        <v>1</v>
      </c>
      <c r="H947">
        <v>104.688264</v>
      </c>
      <c r="I947" s="3">
        <v>4</v>
      </c>
      <c r="P947">
        <v>2</v>
      </c>
      <c r="Q947" t="str">
        <f t="shared" si="15"/>
        <v>14</v>
      </c>
    </row>
    <row r="948" spans="1:17" x14ac:dyDescent="0.25">
      <c r="A948">
        <v>947</v>
      </c>
      <c r="B948">
        <v>124.641896</v>
      </c>
      <c r="C948" s="2">
        <v>1</v>
      </c>
      <c r="P948">
        <v>1</v>
      </c>
      <c r="Q948" t="str">
        <f t="shared" si="15"/>
        <v>1</v>
      </c>
    </row>
    <row r="949" spans="1:17" x14ac:dyDescent="0.25">
      <c r="A949">
        <v>948</v>
      </c>
      <c r="B949">
        <v>124.62405500000001</v>
      </c>
      <c r="C949" s="2">
        <v>1</v>
      </c>
      <c r="P949">
        <v>1</v>
      </c>
      <c r="Q949" t="str">
        <f t="shared" si="15"/>
        <v>1</v>
      </c>
    </row>
    <row r="950" spans="1:17" x14ac:dyDescent="0.25">
      <c r="A950">
        <v>949</v>
      </c>
      <c r="B950">
        <v>124.655473</v>
      </c>
      <c r="C950" s="2">
        <v>1</v>
      </c>
      <c r="P950">
        <v>1</v>
      </c>
      <c r="Q950" t="str">
        <f t="shared" si="15"/>
        <v>1</v>
      </c>
    </row>
    <row r="951" spans="1:17" x14ac:dyDescent="0.25">
      <c r="A951">
        <v>950</v>
      </c>
      <c r="B951">
        <v>124.670838</v>
      </c>
      <c r="C951" s="2">
        <v>1</v>
      </c>
      <c r="P951">
        <v>1</v>
      </c>
      <c r="Q951" t="str">
        <f t="shared" si="15"/>
        <v>1</v>
      </c>
    </row>
    <row r="952" spans="1:17" x14ac:dyDescent="0.25">
      <c r="A952">
        <v>951</v>
      </c>
      <c r="B952">
        <v>124.67115500000001</v>
      </c>
      <c r="C952" s="2">
        <v>1</v>
      </c>
      <c r="P952">
        <v>1</v>
      </c>
      <c r="Q952" t="str">
        <f t="shared" si="15"/>
        <v>1</v>
      </c>
    </row>
    <row r="953" spans="1:17" x14ac:dyDescent="0.25">
      <c r="A953">
        <v>952</v>
      </c>
      <c r="B953">
        <v>124.69210500000001</v>
      </c>
      <c r="C953" s="2">
        <v>1</v>
      </c>
      <c r="D953">
        <v>130.91925900000001</v>
      </c>
      <c r="E953" s="4">
        <v>2</v>
      </c>
      <c r="P953">
        <v>2</v>
      </c>
      <c r="Q953" t="str">
        <f t="shared" si="15"/>
        <v>12</v>
      </c>
    </row>
    <row r="954" spans="1:17" x14ac:dyDescent="0.25">
      <c r="A954">
        <v>953</v>
      </c>
      <c r="B954">
        <v>124.79684200000001</v>
      </c>
      <c r="C954" s="2">
        <v>1</v>
      </c>
      <c r="D954">
        <v>130.95173700000001</v>
      </c>
      <c r="E954" s="4">
        <v>2</v>
      </c>
      <c r="P954">
        <v>2</v>
      </c>
      <c r="Q954" t="str">
        <f t="shared" si="15"/>
        <v>12</v>
      </c>
    </row>
    <row r="955" spans="1:17" x14ac:dyDescent="0.25">
      <c r="A955">
        <v>954</v>
      </c>
      <c r="B955">
        <v>124.61057400000001</v>
      </c>
      <c r="C955" s="2">
        <v>1</v>
      </c>
      <c r="D955">
        <v>131.003365</v>
      </c>
      <c r="E955" s="4">
        <v>2</v>
      </c>
      <c r="P955">
        <v>2</v>
      </c>
      <c r="Q955" t="str">
        <f t="shared" si="15"/>
        <v>12</v>
      </c>
    </row>
    <row r="956" spans="1:17" x14ac:dyDescent="0.25">
      <c r="A956">
        <v>955</v>
      </c>
      <c r="D956">
        <v>130.95963399999999</v>
      </c>
      <c r="E956" s="4">
        <v>2</v>
      </c>
      <c r="P956">
        <v>1</v>
      </c>
      <c r="Q956" t="str">
        <f t="shared" si="15"/>
        <v>2</v>
      </c>
    </row>
    <row r="957" spans="1:17" x14ac:dyDescent="0.25">
      <c r="A957">
        <v>956</v>
      </c>
      <c r="D957">
        <v>130.89084300000002</v>
      </c>
      <c r="E957" s="4">
        <v>2</v>
      </c>
      <c r="P957">
        <v>1</v>
      </c>
      <c r="Q957" t="str">
        <f t="shared" si="15"/>
        <v>2</v>
      </c>
    </row>
    <row r="958" spans="1:17" x14ac:dyDescent="0.25">
      <c r="A958">
        <v>957</v>
      </c>
      <c r="D958">
        <v>130.920209</v>
      </c>
      <c r="E958" s="4">
        <v>2</v>
      </c>
      <c r="P958">
        <v>1</v>
      </c>
      <c r="Q958" t="str">
        <f t="shared" si="15"/>
        <v>2</v>
      </c>
    </row>
    <row r="959" spans="1:17" x14ac:dyDescent="0.25">
      <c r="A959">
        <v>958</v>
      </c>
      <c r="D959">
        <v>130.91925900000001</v>
      </c>
      <c r="E959" s="4">
        <v>2</v>
      </c>
      <c r="F959">
        <v>129.91620699999999</v>
      </c>
      <c r="G959" s="5">
        <v>3</v>
      </c>
      <c r="P959">
        <v>2</v>
      </c>
      <c r="Q959" t="str">
        <f t="shared" si="15"/>
        <v>23</v>
      </c>
    </row>
    <row r="960" spans="1:17" x14ac:dyDescent="0.25">
      <c r="A960">
        <v>959</v>
      </c>
      <c r="F960">
        <v>129.939843</v>
      </c>
      <c r="G960" s="5">
        <v>3</v>
      </c>
      <c r="P960">
        <v>1</v>
      </c>
      <c r="Q960" t="str">
        <f t="shared" si="15"/>
        <v>3</v>
      </c>
    </row>
    <row r="961" spans="1:17" x14ac:dyDescent="0.25">
      <c r="A961">
        <v>960</v>
      </c>
      <c r="F961">
        <v>129.927266</v>
      </c>
      <c r="G961" s="5">
        <v>3</v>
      </c>
      <c r="H961">
        <v>131.86162999999999</v>
      </c>
      <c r="I961" s="3">
        <v>4</v>
      </c>
      <c r="P961">
        <v>2</v>
      </c>
      <c r="Q961" t="str">
        <f t="shared" si="15"/>
        <v>34</v>
      </c>
    </row>
    <row r="962" spans="1:17" x14ac:dyDescent="0.25">
      <c r="A962">
        <v>961</v>
      </c>
      <c r="F962">
        <v>129.91631799999999</v>
      </c>
      <c r="G962" s="5">
        <v>3</v>
      </c>
      <c r="H962">
        <v>131.86162999999999</v>
      </c>
      <c r="I962" s="3">
        <v>4</v>
      </c>
      <c r="P962">
        <v>2</v>
      </c>
      <c r="Q962" t="str">
        <f t="shared" ref="Q962:Q1025" si="16">CONCATENATE(C962,E962,G962,I962)</f>
        <v>34</v>
      </c>
    </row>
    <row r="963" spans="1:17" x14ac:dyDescent="0.25">
      <c r="A963">
        <v>962</v>
      </c>
      <c r="F963">
        <v>129.915524</v>
      </c>
      <c r="G963" s="5">
        <v>3</v>
      </c>
      <c r="H963">
        <v>131.81199700000002</v>
      </c>
      <c r="I963" s="3">
        <v>4</v>
      </c>
      <c r="P963">
        <v>2</v>
      </c>
      <c r="Q963" t="str">
        <f t="shared" si="16"/>
        <v>34</v>
      </c>
    </row>
    <row r="964" spans="1:17" x14ac:dyDescent="0.25">
      <c r="A964">
        <v>963</v>
      </c>
      <c r="F964">
        <v>130.01173900000001</v>
      </c>
      <c r="G964" s="5">
        <v>3</v>
      </c>
      <c r="H964">
        <v>131.84531500000003</v>
      </c>
      <c r="I964" s="3">
        <v>4</v>
      </c>
      <c r="P964">
        <v>2</v>
      </c>
      <c r="Q964" t="str">
        <f t="shared" si="16"/>
        <v>34</v>
      </c>
    </row>
    <row r="965" spans="1:17" x14ac:dyDescent="0.25">
      <c r="A965">
        <v>964</v>
      </c>
      <c r="F965">
        <v>130.09447599999999</v>
      </c>
      <c r="G965" s="5">
        <v>3</v>
      </c>
      <c r="H965">
        <v>131.80678599999999</v>
      </c>
      <c r="I965" s="3">
        <v>4</v>
      </c>
      <c r="P965">
        <v>2</v>
      </c>
      <c r="Q965" t="str">
        <f t="shared" si="16"/>
        <v>34</v>
      </c>
    </row>
    <row r="966" spans="1:17" x14ac:dyDescent="0.25">
      <c r="A966">
        <v>965</v>
      </c>
      <c r="F966">
        <v>129.91620699999999</v>
      </c>
      <c r="G966" s="5">
        <v>3</v>
      </c>
      <c r="H966">
        <v>131.86110400000001</v>
      </c>
      <c r="I966" s="3">
        <v>4</v>
      </c>
      <c r="P966">
        <v>2</v>
      </c>
      <c r="Q966" t="str">
        <f t="shared" si="16"/>
        <v>34</v>
      </c>
    </row>
    <row r="967" spans="1:17" x14ac:dyDescent="0.25">
      <c r="A967">
        <v>966</v>
      </c>
      <c r="H967">
        <v>131.90331400000002</v>
      </c>
      <c r="I967" s="3">
        <v>4</v>
      </c>
      <c r="P967">
        <v>1</v>
      </c>
      <c r="Q967" t="str">
        <f t="shared" si="16"/>
        <v>4</v>
      </c>
    </row>
    <row r="968" spans="1:17" x14ac:dyDescent="0.25">
      <c r="A968">
        <v>967</v>
      </c>
      <c r="B968">
        <v>155.95920799999999</v>
      </c>
      <c r="C968" s="2">
        <v>1</v>
      </c>
      <c r="H968">
        <v>131.86162999999999</v>
      </c>
      <c r="I968" s="3">
        <v>4</v>
      </c>
      <c r="P968">
        <v>2</v>
      </c>
      <c r="Q968" t="str">
        <f t="shared" si="16"/>
        <v>14</v>
      </c>
    </row>
    <row r="969" spans="1:17" x14ac:dyDescent="0.25">
      <c r="A969">
        <v>968</v>
      </c>
      <c r="B969">
        <v>155.91962799999999</v>
      </c>
      <c r="C969" s="2">
        <v>1</v>
      </c>
      <c r="P969">
        <v>1</v>
      </c>
      <c r="Q969" t="str">
        <f t="shared" si="16"/>
        <v>1</v>
      </c>
    </row>
    <row r="970" spans="1:17" x14ac:dyDescent="0.25">
      <c r="A970">
        <v>969</v>
      </c>
      <c r="B970">
        <v>155.935734</v>
      </c>
      <c r="C970" s="2">
        <v>1</v>
      </c>
      <c r="P970">
        <v>1</v>
      </c>
      <c r="Q970" t="str">
        <f t="shared" si="16"/>
        <v>1</v>
      </c>
    </row>
    <row r="971" spans="1:17" x14ac:dyDescent="0.25">
      <c r="A971">
        <v>970</v>
      </c>
      <c r="B971">
        <v>155.89110199999999</v>
      </c>
      <c r="C971" s="2">
        <v>1</v>
      </c>
      <c r="P971">
        <v>1</v>
      </c>
      <c r="Q971" t="str">
        <f t="shared" si="16"/>
        <v>1</v>
      </c>
    </row>
    <row r="972" spans="1:17" x14ac:dyDescent="0.25">
      <c r="A972">
        <v>971</v>
      </c>
      <c r="B972">
        <v>155.93047100000001</v>
      </c>
      <c r="C972" s="2">
        <v>1</v>
      </c>
      <c r="D972">
        <v>160.39689099999998</v>
      </c>
      <c r="E972" s="4">
        <v>2</v>
      </c>
      <c r="P972">
        <v>2</v>
      </c>
      <c r="Q972" t="str">
        <f t="shared" si="16"/>
        <v>12</v>
      </c>
    </row>
    <row r="973" spans="1:17" x14ac:dyDescent="0.25">
      <c r="A973">
        <v>972</v>
      </c>
      <c r="B973">
        <v>155.95420799999999</v>
      </c>
      <c r="C973" s="2">
        <v>1</v>
      </c>
      <c r="D973">
        <v>160.40083899999999</v>
      </c>
      <c r="E973" s="4">
        <v>2</v>
      </c>
      <c r="P973">
        <v>2</v>
      </c>
      <c r="Q973" t="str">
        <f t="shared" si="16"/>
        <v>12</v>
      </c>
    </row>
    <row r="974" spans="1:17" x14ac:dyDescent="0.25">
      <c r="A974">
        <v>973</v>
      </c>
      <c r="B974">
        <v>155.839733</v>
      </c>
      <c r="C974" s="2">
        <v>1</v>
      </c>
      <c r="D974">
        <v>160.42947000000001</v>
      </c>
      <c r="E974" s="4">
        <v>2</v>
      </c>
      <c r="P974">
        <v>2</v>
      </c>
      <c r="Q974" t="str">
        <f t="shared" si="16"/>
        <v>12</v>
      </c>
    </row>
    <row r="975" spans="1:17" x14ac:dyDescent="0.25">
      <c r="A975">
        <v>974</v>
      </c>
      <c r="B975">
        <v>155.96205</v>
      </c>
      <c r="C975" s="2">
        <v>1</v>
      </c>
      <c r="D975">
        <v>160.40873400000001</v>
      </c>
      <c r="E975" s="4">
        <v>2</v>
      </c>
      <c r="P975">
        <v>2</v>
      </c>
      <c r="Q975" t="str">
        <f t="shared" si="16"/>
        <v>12</v>
      </c>
    </row>
    <row r="976" spans="1:17" x14ac:dyDescent="0.25">
      <c r="A976">
        <v>975</v>
      </c>
      <c r="D976">
        <v>160.395365</v>
      </c>
      <c r="E976" s="4">
        <v>2</v>
      </c>
      <c r="P976">
        <v>1</v>
      </c>
      <c r="Q976" t="str">
        <f t="shared" si="16"/>
        <v>2</v>
      </c>
    </row>
    <row r="977" spans="1:17" x14ac:dyDescent="0.25">
      <c r="A977">
        <v>976</v>
      </c>
      <c r="D977">
        <v>160.41262799999998</v>
      </c>
      <c r="E977" s="4">
        <v>2</v>
      </c>
      <c r="P977">
        <v>1</v>
      </c>
      <c r="Q977" t="str">
        <f t="shared" si="16"/>
        <v>2</v>
      </c>
    </row>
    <row r="978" spans="1:17" x14ac:dyDescent="0.25">
      <c r="A978">
        <v>977</v>
      </c>
      <c r="D978">
        <v>160.420365</v>
      </c>
      <c r="E978" s="4">
        <v>2</v>
      </c>
      <c r="P978">
        <v>1</v>
      </c>
      <c r="Q978" t="str">
        <f t="shared" si="16"/>
        <v>2</v>
      </c>
    </row>
    <row r="979" spans="1:17" x14ac:dyDescent="0.25">
      <c r="A979">
        <v>978</v>
      </c>
      <c r="D979">
        <v>160.39689099999998</v>
      </c>
      <c r="E979" s="4">
        <v>2</v>
      </c>
      <c r="P979">
        <v>1</v>
      </c>
      <c r="Q979" t="str">
        <f t="shared" si="16"/>
        <v>2</v>
      </c>
    </row>
    <row r="980" spans="1:17" x14ac:dyDescent="0.25">
      <c r="A980">
        <v>979</v>
      </c>
      <c r="F980">
        <v>159.92462899999998</v>
      </c>
      <c r="G980" s="5">
        <v>3</v>
      </c>
      <c r="P980">
        <v>1</v>
      </c>
      <c r="Q980" t="str">
        <f t="shared" si="16"/>
        <v>3</v>
      </c>
    </row>
    <row r="981" spans="1:17" x14ac:dyDescent="0.25">
      <c r="A981">
        <v>980</v>
      </c>
      <c r="F981">
        <v>159.92462899999998</v>
      </c>
      <c r="G981" s="5">
        <v>3</v>
      </c>
      <c r="H981">
        <v>161.482891</v>
      </c>
      <c r="I981" s="3">
        <v>4</v>
      </c>
      <c r="P981">
        <v>2</v>
      </c>
      <c r="Q981" t="str">
        <f t="shared" si="16"/>
        <v>34</v>
      </c>
    </row>
    <row r="982" spans="1:17" x14ac:dyDescent="0.25">
      <c r="A982">
        <v>981</v>
      </c>
      <c r="F982">
        <v>159.92462899999998</v>
      </c>
      <c r="G982" s="5">
        <v>3</v>
      </c>
      <c r="H982">
        <v>161.42352299999999</v>
      </c>
      <c r="I982" s="3">
        <v>4</v>
      </c>
      <c r="P982">
        <v>2</v>
      </c>
      <c r="Q982" t="str">
        <f t="shared" si="16"/>
        <v>34</v>
      </c>
    </row>
    <row r="983" spans="1:17" x14ac:dyDescent="0.25">
      <c r="A983">
        <v>982</v>
      </c>
      <c r="F983">
        <v>159.92462899999998</v>
      </c>
      <c r="G983" s="5">
        <v>3</v>
      </c>
      <c r="H983">
        <v>161.44910199999998</v>
      </c>
      <c r="I983" s="3">
        <v>4</v>
      </c>
      <c r="P983">
        <v>2</v>
      </c>
      <c r="Q983" t="str">
        <f t="shared" si="16"/>
        <v>34</v>
      </c>
    </row>
    <row r="984" spans="1:17" x14ac:dyDescent="0.25">
      <c r="A984">
        <v>983</v>
      </c>
      <c r="F984">
        <v>159.92462899999998</v>
      </c>
      <c r="G984" s="5">
        <v>3</v>
      </c>
      <c r="H984">
        <v>161.54652300000001</v>
      </c>
      <c r="I984" s="3">
        <v>4</v>
      </c>
      <c r="P984">
        <v>2</v>
      </c>
      <c r="Q984" t="str">
        <f t="shared" si="16"/>
        <v>34</v>
      </c>
    </row>
    <row r="985" spans="1:17" x14ac:dyDescent="0.25">
      <c r="A985">
        <v>984</v>
      </c>
      <c r="F985">
        <v>159.92462899999998</v>
      </c>
      <c r="G985" s="5">
        <v>3</v>
      </c>
      <c r="H985">
        <v>161.50831299999999</v>
      </c>
      <c r="I985" s="3">
        <v>4</v>
      </c>
      <c r="P985">
        <v>2</v>
      </c>
      <c r="Q985" t="str">
        <f t="shared" si="16"/>
        <v>34</v>
      </c>
    </row>
    <row r="986" spans="1:17" x14ac:dyDescent="0.25">
      <c r="A986">
        <v>985</v>
      </c>
      <c r="F986">
        <v>159.92462899999998</v>
      </c>
      <c r="G986" s="5">
        <v>3</v>
      </c>
      <c r="H986">
        <v>161.46904899999998</v>
      </c>
      <c r="I986" s="3">
        <v>4</v>
      </c>
      <c r="P986">
        <v>2</v>
      </c>
      <c r="Q986" t="str">
        <f t="shared" si="16"/>
        <v>34</v>
      </c>
    </row>
    <row r="987" spans="1:17" x14ac:dyDescent="0.25">
      <c r="A987">
        <v>986</v>
      </c>
      <c r="F987">
        <v>159.92462899999998</v>
      </c>
      <c r="G987" s="5">
        <v>3</v>
      </c>
      <c r="H987">
        <v>161.47715399999998</v>
      </c>
      <c r="I987" s="3">
        <v>4</v>
      </c>
      <c r="P987">
        <v>2</v>
      </c>
      <c r="Q987" t="str">
        <f t="shared" si="16"/>
        <v>34</v>
      </c>
    </row>
    <row r="988" spans="1:17" x14ac:dyDescent="0.25">
      <c r="A988">
        <v>987</v>
      </c>
      <c r="B988">
        <v>178.360153</v>
      </c>
      <c r="C988" s="2">
        <v>1</v>
      </c>
      <c r="H988">
        <v>161.482891</v>
      </c>
      <c r="I988" s="3">
        <v>4</v>
      </c>
      <c r="P988">
        <v>2</v>
      </c>
      <c r="Q988" t="str">
        <f t="shared" si="16"/>
        <v>14</v>
      </c>
    </row>
    <row r="989" spans="1:17" x14ac:dyDescent="0.25">
      <c r="A989">
        <v>988</v>
      </c>
      <c r="B989">
        <v>178.34241900000001</v>
      </c>
      <c r="C989" s="2">
        <v>1</v>
      </c>
      <c r="H989">
        <v>161.482891</v>
      </c>
      <c r="I989" s="3">
        <v>4</v>
      </c>
      <c r="P989">
        <v>2</v>
      </c>
      <c r="Q989" t="str">
        <f t="shared" si="16"/>
        <v>14</v>
      </c>
    </row>
    <row r="990" spans="1:17" x14ac:dyDescent="0.25">
      <c r="A990">
        <v>989</v>
      </c>
      <c r="B990">
        <v>178.340575</v>
      </c>
      <c r="C990" s="2">
        <v>1</v>
      </c>
      <c r="P990">
        <v>1</v>
      </c>
      <c r="Q990" t="str">
        <f t="shared" si="16"/>
        <v>1</v>
      </c>
    </row>
    <row r="991" spans="1:17" x14ac:dyDescent="0.25">
      <c r="A991">
        <v>990</v>
      </c>
      <c r="B991">
        <v>178.33820800000001</v>
      </c>
      <c r="C991" s="2">
        <v>1</v>
      </c>
      <c r="P991">
        <v>1</v>
      </c>
      <c r="Q991" t="str">
        <f t="shared" si="16"/>
        <v>1</v>
      </c>
    </row>
    <row r="992" spans="1:17" x14ac:dyDescent="0.25">
      <c r="A992">
        <v>991</v>
      </c>
      <c r="B992">
        <v>178.32525900000002</v>
      </c>
      <c r="C992" s="2">
        <v>1</v>
      </c>
      <c r="P992">
        <v>1</v>
      </c>
      <c r="Q992" t="str">
        <f t="shared" si="16"/>
        <v>1</v>
      </c>
    </row>
    <row r="993" spans="1:17" x14ac:dyDescent="0.25">
      <c r="A993">
        <v>992</v>
      </c>
      <c r="B993">
        <v>178.329733</v>
      </c>
      <c r="C993" s="2">
        <v>1</v>
      </c>
      <c r="D993">
        <v>184.943468</v>
      </c>
      <c r="E993" s="4">
        <v>2</v>
      </c>
      <c r="P993">
        <v>2</v>
      </c>
      <c r="Q993" t="str">
        <f t="shared" si="16"/>
        <v>12</v>
      </c>
    </row>
    <row r="994" spans="1:17" x14ac:dyDescent="0.25">
      <c r="A994">
        <v>993</v>
      </c>
      <c r="B994">
        <v>178.39436599999999</v>
      </c>
      <c r="C994" s="2">
        <v>1</v>
      </c>
      <c r="D994">
        <v>184.88662600000001</v>
      </c>
      <c r="E994" s="4">
        <v>2</v>
      </c>
      <c r="P994">
        <v>2</v>
      </c>
      <c r="Q994" t="str">
        <f t="shared" si="16"/>
        <v>12</v>
      </c>
    </row>
    <row r="995" spans="1:17" x14ac:dyDescent="0.25">
      <c r="A995">
        <v>994</v>
      </c>
      <c r="B995">
        <v>178.36088999999998</v>
      </c>
      <c r="C995" s="2">
        <v>1</v>
      </c>
      <c r="D995">
        <v>184.95183800000001</v>
      </c>
      <c r="E995" s="4">
        <v>2</v>
      </c>
      <c r="P995">
        <v>2</v>
      </c>
      <c r="Q995" t="str">
        <f t="shared" si="16"/>
        <v>12</v>
      </c>
    </row>
    <row r="996" spans="1:17" x14ac:dyDescent="0.25">
      <c r="A996">
        <v>995</v>
      </c>
      <c r="D996">
        <v>184.92152200000001</v>
      </c>
      <c r="E996" s="4">
        <v>2</v>
      </c>
      <c r="P996">
        <v>1</v>
      </c>
      <c r="Q996" t="str">
        <f t="shared" si="16"/>
        <v>2</v>
      </c>
    </row>
    <row r="997" spans="1:17" x14ac:dyDescent="0.25">
      <c r="A997">
        <v>996</v>
      </c>
      <c r="D997">
        <v>184.94199600000002</v>
      </c>
      <c r="E997" s="4">
        <v>2</v>
      </c>
      <c r="P997">
        <v>1</v>
      </c>
      <c r="Q997" t="str">
        <f t="shared" si="16"/>
        <v>2</v>
      </c>
    </row>
    <row r="998" spans="1:17" x14ac:dyDescent="0.25">
      <c r="A998">
        <v>997</v>
      </c>
      <c r="D998">
        <v>184.85783599999999</v>
      </c>
      <c r="E998" s="4">
        <v>2</v>
      </c>
      <c r="P998">
        <v>1</v>
      </c>
      <c r="Q998" t="str">
        <f t="shared" si="16"/>
        <v>2</v>
      </c>
    </row>
    <row r="999" spans="1:17" x14ac:dyDescent="0.25">
      <c r="A999">
        <v>998</v>
      </c>
      <c r="D999">
        <v>184.943468</v>
      </c>
      <c r="E999" s="4">
        <v>2</v>
      </c>
      <c r="P999">
        <v>1</v>
      </c>
      <c r="Q999" t="str">
        <f t="shared" si="16"/>
        <v>2</v>
      </c>
    </row>
    <row r="1000" spans="1:17" x14ac:dyDescent="0.25">
      <c r="A1000">
        <v>999</v>
      </c>
      <c r="P1000">
        <v>0</v>
      </c>
      <c r="Q1000" t="str">
        <f t="shared" si="16"/>
        <v/>
      </c>
    </row>
    <row r="1001" spans="1:17" x14ac:dyDescent="0.25">
      <c r="A1001">
        <v>1000</v>
      </c>
      <c r="F1001">
        <v>185.69662700000001</v>
      </c>
      <c r="G1001" s="5">
        <v>3</v>
      </c>
      <c r="P1001">
        <v>1</v>
      </c>
      <c r="Q1001" t="str">
        <f t="shared" si="16"/>
        <v>3</v>
      </c>
    </row>
    <row r="1002" spans="1:17" x14ac:dyDescent="0.25">
      <c r="A1002">
        <v>1001</v>
      </c>
      <c r="F1002">
        <v>185.686049</v>
      </c>
      <c r="G1002" s="5">
        <v>3</v>
      </c>
      <c r="H1002">
        <v>186.83341799999999</v>
      </c>
      <c r="I1002" s="3">
        <v>4</v>
      </c>
      <c r="P1002">
        <v>2</v>
      </c>
      <c r="Q1002" t="str">
        <f t="shared" si="16"/>
        <v>34</v>
      </c>
    </row>
    <row r="1003" spans="1:17" x14ac:dyDescent="0.25">
      <c r="A1003">
        <v>1002</v>
      </c>
      <c r="F1003">
        <v>185.68731099999999</v>
      </c>
      <c r="G1003" s="5">
        <v>3</v>
      </c>
      <c r="H1003">
        <v>186.853522</v>
      </c>
      <c r="I1003" s="3">
        <v>4</v>
      </c>
      <c r="P1003">
        <v>2</v>
      </c>
      <c r="Q1003" t="str">
        <f t="shared" si="16"/>
        <v>34</v>
      </c>
    </row>
    <row r="1004" spans="1:17" x14ac:dyDescent="0.25">
      <c r="A1004">
        <v>1003</v>
      </c>
      <c r="F1004">
        <v>185.714629</v>
      </c>
      <c r="G1004" s="5">
        <v>3</v>
      </c>
      <c r="H1004">
        <v>186.81389100000001</v>
      </c>
      <c r="I1004" s="3">
        <v>4</v>
      </c>
      <c r="P1004">
        <v>2</v>
      </c>
      <c r="Q1004" t="str">
        <f t="shared" si="16"/>
        <v>34</v>
      </c>
    </row>
    <row r="1005" spans="1:17" x14ac:dyDescent="0.25">
      <c r="A1005">
        <v>1004</v>
      </c>
      <c r="F1005">
        <v>185.72447</v>
      </c>
      <c r="G1005" s="5">
        <v>3</v>
      </c>
      <c r="H1005">
        <v>186.87325899999999</v>
      </c>
      <c r="I1005" s="3">
        <v>4</v>
      </c>
      <c r="P1005">
        <v>2</v>
      </c>
      <c r="Q1005" t="str">
        <f t="shared" si="16"/>
        <v>34</v>
      </c>
    </row>
    <row r="1006" spans="1:17" x14ac:dyDescent="0.25">
      <c r="A1006">
        <v>1005</v>
      </c>
      <c r="F1006">
        <v>185.678416</v>
      </c>
      <c r="G1006" s="5">
        <v>3</v>
      </c>
      <c r="H1006">
        <v>186.86141800000001</v>
      </c>
      <c r="I1006" s="3">
        <v>4</v>
      </c>
      <c r="P1006">
        <v>2</v>
      </c>
      <c r="Q1006" t="str">
        <f t="shared" si="16"/>
        <v>34</v>
      </c>
    </row>
    <row r="1007" spans="1:17" x14ac:dyDescent="0.25">
      <c r="A1007">
        <v>1006</v>
      </c>
      <c r="F1007">
        <v>185.679472</v>
      </c>
      <c r="G1007" s="5">
        <v>3</v>
      </c>
      <c r="H1007">
        <v>186.88262800000001</v>
      </c>
      <c r="I1007" s="3">
        <v>4</v>
      </c>
      <c r="P1007">
        <v>2</v>
      </c>
      <c r="Q1007" t="str">
        <f t="shared" si="16"/>
        <v>34</v>
      </c>
    </row>
    <row r="1008" spans="1:17" x14ac:dyDescent="0.25">
      <c r="A1008">
        <v>1007</v>
      </c>
      <c r="B1008">
        <v>204.24967800000002</v>
      </c>
      <c r="C1008" s="2">
        <v>1</v>
      </c>
      <c r="F1008">
        <v>185.69662700000001</v>
      </c>
      <c r="G1008" s="5">
        <v>3</v>
      </c>
      <c r="H1008">
        <v>186.854994</v>
      </c>
      <c r="I1008" s="3">
        <v>4</v>
      </c>
      <c r="P1008">
        <v>3</v>
      </c>
      <c r="Q1008" t="str">
        <f t="shared" si="16"/>
        <v>134</v>
      </c>
    </row>
    <row r="1009" spans="1:17" x14ac:dyDescent="0.25">
      <c r="A1009">
        <v>1008</v>
      </c>
      <c r="B1009">
        <v>204.27767800000001</v>
      </c>
      <c r="C1009" s="2">
        <v>1</v>
      </c>
      <c r="F1009">
        <v>185.69662700000001</v>
      </c>
      <c r="G1009" s="5">
        <v>3</v>
      </c>
      <c r="H1009">
        <v>186.895521</v>
      </c>
      <c r="I1009" s="3">
        <v>4</v>
      </c>
      <c r="P1009">
        <v>3</v>
      </c>
      <c r="Q1009" t="str">
        <f t="shared" si="16"/>
        <v>134</v>
      </c>
    </row>
    <row r="1010" spans="1:17" x14ac:dyDescent="0.25">
      <c r="A1010">
        <v>1009</v>
      </c>
      <c r="B1010">
        <v>204.270735</v>
      </c>
      <c r="C1010" s="2">
        <v>1</v>
      </c>
      <c r="H1010">
        <v>186.83341799999999</v>
      </c>
      <c r="I1010" s="3">
        <v>4</v>
      </c>
      <c r="P1010">
        <v>2</v>
      </c>
      <c r="Q1010" t="str">
        <f t="shared" si="16"/>
        <v>14</v>
      </c>
    </row>
    <row r="1011" spans="1:17" x14ac:dyDescent="0.25">
      <c r="A1011">
        <v>1010</v>
      </c>
      <c r="B1011">
        <v>204.27157399999999</v>
      </c>
      <c r="C1011" s="2">
        <v>1</v>
      </c>
      <c r="P1011">
        <v>1</v>
      </c>
      <c r="Q1011" t="str">
        <f t="shared" si="16"/>
        <v>1</v>
      </c>
    </row>
    <row r="1012" spans="1:17" x14ac:dyDescent="0.25">
      <c r="A1012">
        <v>1011</v>
      </c>
      <c r="B1012">
        <v>204.30468200000001</v>
      </c>
      <c r="C1012" s="2">
        <v>1</v>
      </c>
      <c r="P1012">
        <v>1</v>
      </c>
      <c r="Q1012" t="str">
        <f t="shared" si="16"/>
        <v>1</v>
      </c>
    </row>
    <row r="1013" spans="1:17" x14ac:dyDescent="0.25">
      <c r="A1013">
        <v>1012</v>
      </c>
      <c r="B1013">
        <v>204.32168000000001</v>
      </c>
      <c r="C1013" s="2">
        <v>1</v>
      </c>
      <c r="P1013">
        <v>1</v>
      </c>
      <c r="Q1013" t="str">
        <f t="shared" si="16"/>
        <v>1</v>
      </c>
    </row>
    <row r="1014" spans="1:17" x14ac:dyDescent="0.25">
      <c r="A1014">
        <v>1013</v>
      </c>
      <c r="B1014">
        <v>204.30747099999999</v>
      </c>
      <c r="C1014" s="2">
        <v>1</v>
      </c>
      <c r="D1014">
        <v>211.03288900000001</v>
      </c>
      <c r="E1014" s="4">
        <v>2</v>
      </c>
      <c r="P1014">
        <v>2</v>
      </c>
      <c r="Q1014" t="str">
        <f t="shared" si="16"/>
        <v>12</v>
      </c>
    </row>
    <row r="1015" spans="1:17" x14ac:dyDescent="0.25">
      <c r="A1015">
        <v>1014</v>
      </c>
      <c r="B1015">
        <v>204.24967800000002</v>
      </c>
      <c r="C1015" s="2">
        <v>1</v>
      </c>
      <c r="D1015">
        <v>211.129786</v>
      </c>
      <c r="E1015" s="4">
        <v>2</v>
      </c>
      <c r="P1015">
        <v>2</v>
      </c>
      <c r="Q1015" t="str">
        <f t="shared" si="16"/>
        <v>12</v>
      </c>
    </row>
    <row r="1016" spans="1:17" x14ac:dyDescent="0.25">
      <c r="A1016">
        <v>1015</v>
      </c>
      <c r="B1016">
        <v>204.24967800000002</v>
      </c>
      <c r="C1016" s="2">
        <v>1</v>
      </c>
      <c r="D1016">
        <v>211.06752599999999</v>
      </c>
      <c r="E1016" s="4">
        <v>2</v>
      </c>
      <c r="P1016">
        <v>2</v>
      </c>
      <c r="Q1016" t="str">
        <f t="shared" si="16"/>
        <v>12</v>
      </c>
    </row>
    <row r="1017" spans="1:17" x14ac:dyDescent="0.25">
      <c r="A1017">
        <v>1016</v>
      </c>
      <c r="D1017">
        <v>211.0521</v>
      </c>
      <c r="E1017" s="4">
        <v>2</v>
      </c>
      <c r="P1017">
        <v>1</v>
      </c>
      <c r="Q1017" t="str">
        <f t="shared" si="16"/>
        <v>2</v>
      </c>
    </row>
    <row r="1018" spans="1:17" x14ac:dyDescent="0.25">
      <c r="A1018">
        <v>1017</v>
      </c>
      <c r="D1018">
        <v>210.999945</v>
      </c>
      <c r="E1018" s="4">
        <v>2</v>
      </c>
      <c r="P1018">
        <v>1</v>
      </c>
      <c r="Q1018" t="str">
        <f t="shared" si="16"/>
        <v>2</v>
      </c>
    </row>
    <row r="1019" spans="1:17" x14ac:dyDescent="0.25">
      <c r="A1019">
        <v>1018</v>
      </c>
      <c r="D1019">
        <v>211.03967900000001</v>
      </c>
      <c r="E1019" s="4">
        <v>2</v>
      </c>
      <c r="P1019">
        <v>1</v>
      </c>
      <c r="Q1019" t="str">
        <f t="shared" si="16"/>
        <v>2</v>
      </c>
    </row>
    <row r="1020" spans="1:17" x14ac:dyDescent="0.25">
      <c r="A1020">
        <v>1019</v>
      </c>
      <c r="D1020">
        <v>210.99583699999999</v>
      </c>
      <c r="E1020" s="4">
        <v>2</v>
      </c>
      <c r="P1020">
        <v>1</v>
      </c>
      <c r="Q1020" t="str">
        <f t="shared" si="16"/>
        <v>2</v>
      </c>
    </row>
    <row r="1021" spans="1:17" x14ac:dyDescent="0.25">
      <c r="A1021">
        <v>1020</v>
      </c>
      <c r="D1021">
        <v>211.03288900000001</v>
      </c>
      <c r="E1021" s="4">
        <v>2</v>
      </c>
      <c r="P1021">
        <v>1</v>
      </c>
      <c r="Q1021" t="str">
        <f t="shared" si="16"/>
        <v>2</v>
      </c>
    </row>
    <row r="1022" spans="1:17" x14ac:dyDescent="0.25">
      <c r="A1022">
        <v>1021</v>
      </c>
      <c r="F1022">
        <v>209.806364</v>
      </c>
      <c r="G1022" s="5">
        <v>3</v>
      </c>
      <c r="P1022">
        <v>1</v>
      </c>
      <c r="Q1022" t="str">
        <f t="shared" si="16"/>
        <v>3</v>
      </c>
    </row>
    <row r="1023" spans="1:17" x14ac:dyDescent="0.25">
      <c r="A1023">
        <v>1022</v>
      </c>
      <c r="F1023">
        <v>209.806364</v>
      </c>
      <c r="G1023" s="5">
        <v>3</v>
      </c>
      <c r="H1023">
        <v>212.84972099999999</v>
      </c>
      <c r="I1023" s="3">
        <v>4</v>
      </c>
      <c r="P1023">
        <v>2</v>
      </c>
      <c r="Q1023" t="str">
        <f t="shared" si="16"/>
        <v>34</v>
      </c>
    </row>
    <row r="1024" spans="1:17" x14ac:dyDescent="0.25">
      <c r="A1024">
        <v>1023</v>
      </c>
      <c r="F1024">
        <v>209.806364</v>
      </c>
      <c r="G1024" s="5">
        <v>3</v>
      </c>
      <c r="H1024">
        <v>212.84972099999999</v>
      </c>
      <c r="I1024" s="3">
        <v>4</v>
      </c>
      <c r="P1024">
        <v>2</v>
      </c>
      <c r="Q1024" t="str">
        <f t="shared" si="16"/>
        <v>34</v>
      </c>
    </row>
    <row r="1025" spans="1:17" x14ac:dyDescent="0.25">
      <c r="A1025">
        <v>1024</v>
      </c>
      <c r="F1025">
        <v>209.806364</v>
      </c>
      <c r="G1025" s="5">
        <v>3</v>
      </c>
      <c r="H1025">
        <v>212.84972099999999</v>
      </c>
      <c r="I1025" s="3">
        <v>4</v>
      </c>
      <c r="P1025">
        <v>2</v>
      </c>
      <c r="Q1025" t="str">
        <f t="shared" si="16"/>
        <v>34</v>
      </c>
    </row>
    <row r="1026" spans="1:17" x14ac:dyDescent="0.25">
      <c r="A1026">
        <v>1025</v>
      </c>
      <c r="F1026">
        <v>209.806364</v>
      </c>
      <c r="G1026" s="5">
        <v>3</v>
      </c>
      <c r="H1026">
        <v>212.84972099999999</v>
      </c>
      <c r="I1026" s="3">
        <v>4</v>
      </c>
      <c r="P1026">
        <v>2</v>
      </c>
      <c r="Q1026" t="str">
        <f t="shared" ref="Q1026:Q1089" si="17">CONCATENATE(C1026,E1026,G1026,I1026)</f>
        <v>34</v>
      </c>
    </row>
    <row r="1027" spans="1:17" x14ac:dyDescent="0.25">
      <c r="A1027">
        <v>1026</v>
      </c>
      <c r="F1027">
        <v>209.806364</v>
      </c>
      <c r="G1027" s="5">
        <v>3</v>
      </c>
      <c r="H1027">
        <v>212.84972099999999</v>
      </c>
      <c r="I1027" s="3">
        <v>4</v>
      </c>
      <c r="P1027">
        <v>2</v>
      </c>
      <c r="Q1027" t="str">
        <f t="shared" si="17"/>
        <v>34</v>
      </c>
    </row>
    <row r="1028" spans="1:17" x14ac:dyDescent="0.25">
      <c r="A1028">
        <v>1027</v>
      </c>
      <c r="B1028">
        <v>225.32703000000001</v>
      </c>
      <c r="C1028" s="2">
        <v>1</v>
      </c>
      <c r="F1028">
        <v>209.806364</v>
      </c>
      <c r="G1028" s="5">
        <v>3</v>
      </c>
      <c r="H1028">
        <v>212.84972099999999</v>
      </c>
      <c r="I1028" s="3">
        <v>4</v>
      </c>
      <c r="P1028">
        <v>3</v>
      </c>
      <c r="Q1028" t="str">
        <f t="shared" si="17"/>
        <v>134</v>
      </c>
    </row>
    <row r="1029" spans="1:17" x14ac:dyDescent="0.25">
      <c r="A1029">
        <v>1028</v>
      </c>
      <c r="B1029">
        <v>225.31197700000001</v>
      </c>
      <c r="C1029" s="2">
        <v>1</v>
      </c>
      <c r="F1029">
        <v>209.806364</v>
      </c>
      <c r="G1029" s="5">
        <v>3</v>
      </c>
      <c r="H1029">
        <v>212.84972099999999</v>
      </c>
      <c r="I1029" s="3">
        <v>4</v>
      </c>
      <c r="P1029">
        <v>3</v>
      </c>
      <c r="Q1029" t="str">
        <f t="shared" si="17"/>
        <v>134</v>
      </c>
    </row>
    <row r="1030" spans="1:17" x14ac:dyDescent="0.25">
      <c r="A1030">
        <v>1029</v>
      </c>
      <c r="B1030">
        <v>225.33955499999999</v>
      </c>
      <c r="C1030" s="2">
        <v>1</v>
      </c>
      <c r="F1030">
        <v>209.806364</v>
      </c>
      <c r="G1030" s="5">
        <v>3</v>
      </c>
      <c r="H1030">
        <v>212.84972099999999</v>
      </c>
      <c r="I1030" s="3">
        <v>4</v>
      </c>
      <c r="P1030">
        <v>3</v>
      </c>
      <c r="Q1030" t="str">
        <f t="shared" si="17"/>
        <v>134</v>
      </c>
    </row>
    <row r="1031" spans="1:17" x14ac:dyDescent="0.25">
      <c r="A1031">
        <v>1030</v>
      </c>
      <c r="B1031">
        <v>225.338503</v>
      </c>
      <c r="C1031" s="2">
        <v>1</v>
      </c>
      <c r="H1031">
        <v>212.84972099999999</v>
      </c>
      <c r="I1031" s="3">
        <v>4</v>
      </c>
      <c r="P1031">
        <v>2</v>
      </c>
      <c r="Q1031" t="str">
        <f t="shared" si="17"/>
        <v>14</v>
      </c>
    </row>
    <row r="1032" spans="1:17" x14ac:dyDescent="0.25">
      <c r="A1032">
        <v>1031</v>
      </c>
      <c r="B1032">
        <v>225.32850300000001</v>
      </c>
      <c r="C1032" s="2">
        <v>1</v>
      </c>
      <c r="H1032">
        <v>212.84972099999999</v>
      </c>
      <c r="I1032" s="3">
        <v>4</v>
      </c>
      <c r="P1032">
        <v>2</v>
      </c>
      <c r="Q1032" t="str">
        <f t="shared" si="17"/>
        <v>14</v>
      </c>
    </row>
    <row r="1033" spans="1:17" x14ac:dyDescent="0.25">
      <c r="A1033">
        <v>1032</v>
      </c>
      <c r="B1033">
        <v>225.32755499999999</v>
      </c>
      <c r="C1033" s="2">
        <v>1</v>
      </c>
      <c r="P1033">
        <v>1</v>
      </c>
      <c r="Q1033" t="str">
        <f t="shared" si="17"/>
        <v>1</v>
      </c>
    </row>
    <row r="1034" spans="1:17" x14ac:dyDescent="0.25">
      <c r="A1034">
        <v>1033</v>
      </c>
      <c r="B1034">
        <v>225.319188</v>
      </c>
      <c r="C1034" s="2">
        <v>1</v>
      </c>
      <c r="P1034">
        <v>1</v>
      </c>
      <c r="Q1034" t="str">
        <f t="shared" si="17"/>
        <v>1</v>
      </c>
    </row>
    <row r="1035" spans="1:17" x14ac:dyDescent="0.25">
      <c r="A1035">
        <v>1034</v>
      </c>
      <c r="B1035">
        <v>225.36986899999999</v>
      </c>
      <c r="C1035" s="2">
        <v>1</v>
      </c>
      <c r="P1035">
        <v>1</v>
      </c>
      <c r="Q1035" t="str">
        <f t="shared" si="17"/>
        <v>1</v>
      </c>
    </row>
    <row r="1036" spans="1:17" x14ac:dyDescent="0.25">
      <c r="A1036">
        <v>1035</v>
      </c>
      <c r="B1036">
        <v>225.332819</v>
      </c>
      <c r="C1036" s="2">
        <v>1</v>
      </c>
      <c r="D1036">
        <v>233.08744200000001</v>
      </c>
      <c r="E1036" s="4">
        <v>2</v>
      </c>
      <c r="P1036">
        <v>2</v>
      </c>
      <c r="Q1036" t="str">
        <f t="shared" si="17"/>
        <v>12</v>
      </c>
    </row>
    <row r="1037" spans="1:17" x14ac:dyDescent="0.25">
      <c r="A1037">
        <v>1036</v>
      </c>
      <c r="B1037">
        <v>225.28266300000001</v>
      </c>
      <c r="C1037" s="2">
        <v>1</v>
      </c>
      <c r="D1037">
        <v>233.105335</v>
      </c>
      <c r="E1037" s="4">
        <v>2</v>
      </c>
      <c r="P1037">
        <v>2</v>
      </c>
      <c r="Q1037" t="str">
        <f t="shared" si="17"/>
        <v>12</v>
      </c>
    </row>
    <row r="1038" spans="1:17" x14ac:dyDescent="0.25">
      <c r="A1038">
        <v>1037</v>
      </c>
      <c r="D1038">
        <v>233.10054600000001</v>
      </c>
      <c r="E1038" s="4">
        <v>2</v>
      </c>
      <c r="P1038">
        <v>1</v>
      </c>
      <c r="Q1038" t="str">
        <f t="shared" si="17"/>
        <v>2</v>
      </c>
    </row>
    <row r="1039" spans="1:17" x14ac:dyDescent="0.25">
      <c r="A1039">
        <v>1038</v>
      </c>
      <c r="D1039">
        <v>233.08565099999998</v>
      </c>
      <c r="E1039" s="4">
        <v>2</v>
      </c>
      <c r="P1039">
        <v>1</v>
      </c>
      <c r="Q1039" t="str">
        <f t="shared" si="17"/>
        <v>2</v>
      </c>
    </row>
    <row r="1040" spans="1:17" x14ac:dyDescent="0.25">
      <c r="A1040">
        <v>1039</v>
      </c>
      <c r="D1040">
        <v>233.07381000000001</v>
      </c>
      <c r="E1040" s="4">
        <v>2</v>
      </c>
      <c r="P1040">
        <v>1</v>
      </c>
      <c r="Q1040" t="str">
        <f t="shared" si="17"/>
        <v>2</v>
      </c>
    </row>
    <row r="1041" spans="1:17" x14ac:dyDescent="0.25">
      <c r="A1041">
        <v>1040</v>
      </c>
      <c r="D1041">
        <v>233.10012599999999</v>
      </c>
      <c r="E1041" s="4">
        <v>2</v>
      </c>
      <c r="P1041">
        <v>1</v>
      </c>
      <c r="Q1041" t="str">
        <f t="shared" si="17"/>
        <v>2</v>
      </c>
    </row>
    <row r="1042" spans="1:17" x14ac:dyDescent="0.25">
      <c r="A1042">
        <v>1041</v>
      </c>
      <c r="D1042">
        <v>233.100019</v>
      </c>
      <c r="E1042" s="4">
        <v>2</v>
      </c>
      <c r="P1042">
        <v>1</v>
      </c>
      <c r="Q1042" t="str">
        <f t="shared" si="17"/>
        <v>2</v>
      </c>
    </row>
    <row r="1043" spans="1:17" x14ac:dyDescent="0.25">
      <c r="A1043">
        <v>1042</v>
      </c>
      <c r="D1043">
        <v>233.106176</v>
      </c>
      <c r="E1043" s="4">
        <v>2</v>
      </c>
      <c r="P1043">
        <v>1</v>
      </c>
      <c r="Q1043" t="str">
        <f t="shared" si="17"/>
        <v>2</v>
      </c>
    </row>
    <row r="1044" spans="1:17" x14ac:dyDescent="0.25">
      <c r="A1044">
        <v>1043</v>
      </c>
      <c r="D1044">
        <v>233.08744200000001</v>
      </c>
      <c r="E1044" s="4">
        <v>2</v>
      </c>
      <c r="F1044">
        <v>230.45500699999999</v>
      </c>
      <c r="G1044" s="5">
        <v>3</v>
      </c>
      <c r="P1044">
        <v>2</v>
      </c>
      <c r="Q1044" t="str">
        <f t="shared" si="17"/>
        <v>23</v>
      </c>
    </row>
    <row r="1045" spans="1:17" x14ac:dyDescent="0.25">
      <c r="A1045">
        <v>1044</v>
      </c>
      <c r="D1045">
        <v>233.08744200000001</v>
      </c>
      <c r="E1045" s="4">
        <v>2</v>
      </c>
      <c r="F1045">
        <v>230.40195800000001</v>
      </c>
      <c r="G1045" s="5">
        <v>3</v>
      </c>
      <c r="P1045">
        <v>2</v>
      </c>
      <c r="Q1045" t="str">
        <f t="shared" si="17"/>
        <v>23</v>
      </c>
    </row>
    <row r="1046" spans="1:17" x14ac:dyDescent="0.25">
      <c r="A1046">
        <v>1045</v>
      </c>
      <c r="F1046">
        <v>230.41706300000001</v>
      </c>
      <c r="G1046" s="5">
        <v>3</v>
      </c>
      <c r="P1046">
        <v>1</v>
      </c>
      <c r="Q1046" t="str">
        <f t="shared" si="17"/>
        <v>3</v>
      </c>
    </row>
    <row r="1047" spans="1:17" x14ac:dyDescent="0.25">
      <c r="A1047">
        <v>1046</v>
      </c>
      <c r="F1047">
        <v>230.46206100000001</v>
      </c>
      <c r="G1047" s="5">
        <v>3</v>
      </c>
      <c r="H1047">
        <v>233.86450400000001</v>
      </c>
      <c r="I1047" s="3">
        <v>4</v>
      </c>
      <c r="P1047">
        <v>2</v>
      </c>
      <c r="Q1047" t="str">
        <f t="shared" si="17"/>
        <v>34</v>
      </c>
    </row>
    <row r="1048" spans="1:17" x14ac:dyDescent="0.25">
      <c r="A1048">
        <v>1047</v>
      </c>
      <c r="F1048">
        <v>230.47811100000001</v>
      </c>
      <c r="G1048" s="5">
        <v>3</v>
      </c>
      <c r="H1048">
        <v>233.88213300000001</v>
      </c>
      <c r="I1048" s="3">
        <v>4</v>
      </c>
      <c r="P1048">
        <v>2</v>
      </c>
      <c r="Q1048" t="str">
        <f t="shared" si="17"/>
        <v>34</v>
      </c>
    </row>
    <row r="1049" spans="1:17" x14ac:dyDescent="0.25">
      <c r="A1049">
        <v>1048</v>
      </c>
      <c r="F1049">
        <v>230.49484799999999</v>
      </c>
      <c r="G1049" s="5">
        <v>3</v>
      </c>
      <c r="H1049">
        <v>233.864136</v>
      </c>
      <c r="I1049" s="3">
        <v>4</v>
      </c>
      <c r="P1049">
        <v>2</v>
      </c>
      <c r="Q1049" t="str">
        <f t="shared" si="17"/>
        <v>34</v>
      </c>
    </row>
    <row r="1050" spans="1:17" x14ac:dyDescent="0.25">
      <c r="A1050">
        <v>1049</v>
      </c>
      <c r="B1050">
        <v>248.06013899999999</v>
      </c>
      <c r="C1050" s="2">
        <v>1</v>
      </c>
      <c r="F1050">
        <v>230.53610800000001</v>
      </c>
      <c r="G1050" s="5">
        <v>3</v>
      </c>
      <c r="H1050">
        <v>233.88245000000001</v>
      </c>
      <c r="I1050" s="3">
        <v>4</v>
      </c>
      <c r="P1050">
        <v>3</v>
      </c>
      <c r="Q1050" t="str">
        <f t="shared" si="17"/>
        <v>134</v>
      </c>
    </row>
    <row r="1051" spans="1:17" x14ac:dyDescent="0.25">
      <c r="A1051">
        <v>1050</v>
      </c>
      <c r="B1051">
        <v>248.074241</v>
      </c>
      <c r="C1051" s="2">
        <v>1</v>
      </c>
      <c r="F1051">
        <v>230.567476</v>
      </c>
      <c r="G1051" s="5">
        <v>3</v>
      </c>
      <c r="H1051">
        <v>233.88539700000001</v>
      </c>
      <c r="I1051" s="3">
        <v>4</v>
      </c>
      <c r="P1051">
        <v>3</v>
      </c>
      <c r="Q1051" t="str">
        <f t="shared" si="17"/>
        <v>134</v>
      </c>
    </row>
    <row r="1052" spans="1:17" x14ac:dyDescent="0.25">
      <c r="A1052">
        <v>1051</v>
      </c>
      <c r="B1052">
        <v>248.078609</v>
      </c>
      <c r="C1052" s="2">
        <v>1</v>
      </c>
      <c r="F1052">
        <v>230.45500699999999</v>
      </c>
      <c r="G1052" s="5">
        <v>3</v>
      </c>
      <c r="H1052">
        <v>233.97370899999999</v>
      </c>
      <c r="I1052" s="3">
        <v>4</v>
      </c>
      <c r="P1052">
        <v>3</v>
      </c>
      <c r="Q1052" t="str">
        <f t="shared" si="17"/>
        <v>134</v>
      </c>
    </row>
    <row r="1053" spans="1:17" x14ac:dyDescent="0.25">
      <c r="A1053">
        <v>1052</v>
      </c>
      <c r="B1053">
        <v>248.075661</v>
      </c>
      <c r="C1053" s="2">
        <v>1</v>
      </c>
      <c r="F1053">
        <v>230.45500699999999</v>
      </c>
      <c r="G1053" s="5">
        <v>3</v>
      </c>
      <c r="H1053">
        <v>233.96802500000001</v>
      </c>
      <c r="I1053" s="3">
        <v>4</v>
      </c>
      <c r="P1053">
        <v>3</v>
      </c>
      <c r="Q1053" t="str">
        <f t="shared" si="17"/>
        <v>134</v>
      </c>
    </row>
    <row r="1054" spans="1:17" x14ac:dyDescent="0.25">
      <c r="A1054">
        <v>1053</v>
      </c>
      <c r="B1054">
        <v>248.036979</v>
      </c>
      <c r="C1054" s="2">
        <v>1</v>
      </c>
      <c r="H1054">
        <v>233.86450400000001</v>
      </c>
      <c r="I1054" s="3">
        <v>4</v>
      </c>
      <c r="P1054">
        <v>2</v>
      </c>
      <c r="Q1054" t="str">
        <f t="shared" si="17"/>
        <v>14</v>
      </c>
    </row>
    <row r="1055" spans="1:17" x14ac:dyDescent="0.25">
      <c r="A1055">
        <v>1054</v>
      </c>
      <c r="B1055">
        <v>247.998615</v>
      </c>
      <c r="C1055" s="2">
        <v>1</v>
      </c>
      <c r="H1055">
        <v>233.86450400000001</v>
      </c>
      <c r="I1055" s="3">
        <v>4</v>
      </c>
      <c r="P1055">
        <v>2</v>
      </c>
      <c r="Q1055" t="str">
        <f t="shared" si="17"/>
        <v>14</v>
      </c>
    </row>
    <row r="1056" spans="1:17" x14ac:dyDescent="0.25">
      <c r="A1056">
        <v>1055</v>
      </c>
      <c r="B1056">
        <v>247.992088</v>
      </c>
      <c r="C1056" s="2">
        <v>1</v>
      </c>
      <c r="H1056">
        <v>233.86450400000001</v>
      </c>
      <c r="I1056" s="3">
        <v>4</v>
      </c>
      <c r="P1056">
        <v>2</v>
      </c>
      <c r="Q1056" t="str">
        <f t="shared" si="17"/>
        <v>14</v>
      </c>
    </row>
    <row r="1057" spans="1:17" x14ac:dyDescent="0.25">
      <c r="A1057">
        <v>1056</v>
      </c>
      <c r="B1057">
        <v>248.020195</v>
      </c>
      <c r="C1057" s="2">
        <v>1</v>
      </c>
      <c r="H1057">
        <v>233.86450400000001</v>
      </c>
      <c r="I1057" s="3">
        <v>4</v>
      </c>
      <c r="P1057">
        <v>2</v>
      </c>
      <c r="Q1057" t="str">
        <f t="shared" si="17"/>
        <v>14</v>
      </c>
    </row>
    <row r="1058" spans="1:17" x14ac:dyDescent="0.25">
      <c r="A1058">
        <v>1057</v>
      </c>
      <c r="B1058">
        <v>248.005405</v>
      </c>
      <c r="C1058" s="2">
        <v>1</v>
      </c>
      <c r="H1058">
        <v>233.86450400000001</v>
      </c>
      <c r="I1058" s="3">
        <v>4</v>
      </c>
      <c r="P1058">
        <v>2</v>
      </c>
      <c r="Q1058" t="str">
        <f t="shared" si="17"/>
        <v>14</v>
      </c>
    </row>
    <row r="1059" spans="1:17" x14ac:dyDescent="0.25">
      <c r="A1059">
        <v>1058</v>
      </c>
      <c r="B1059">
        <v>248.01345800000001</v>
      </c>
      <c r="C1059" s="2">
        <v>1</v>
      </c>
      <c r="H1059">
        <v>233.86450400000001</v>
      </c>
      <c r="I1059" s="3">
        <v>4</v>
      </c>
      <c r="P1059">
        <v>2</v>
      </c>
      <c r="Q1059" t="str">
        <f t="shared" si="17"/>
        <v>14</v>
      </c>
    </row>
    <row r="1060" spans="1:17" x14ac:dyDescent="0.25">
      <c r="A1060">
        <v>1059</v>
      </c>
      <c r="B1060">
        <v>248.044769</v>
      </c>
      <c r="C1060" s="2">
        <v>1</v>
      </c>
      <c r="D1060">
        <v>256.92022700000001</v>
      </c>
      <c r="E1060" s="4">
        <v>2</v>
      </c>
      <c r="H1060">
        <v>233.86450400000001</v>
      </c>
      <c r="I1060" s="3">
        <v>4</v>
      </c>
      <c r="P1060">
        <v>3</v>
      </c>
      <c r="Q1060" t="str">
        <f t="shared" si="17"/>
        <v>124</v>
      </c>
    </row>
    <row r="1061" spans="1:17" x14ac:dyDescent="0.25">
      <c r="A1061">
        <v>1060</v>
      </c>
      <c r="B1061">
        <v>248.12634299999999</v>
      </c>
      <c r="C1061" s="2">
        <v>1</v>
      </c>
      <c r="D1061">
        <v>256.91875099999999</v>
      </c>
      <c r="E1061" s="4">
        <v>2</v>
      </c>
      <c r="P1061">
        <v>2</v>
      </c>
      <c r="Q1061" t="str">
        <f t="shared" si="17"/>
        <v>12</v>
      </c>
    </row>
    <row r="1062" spans="1:17" x14ac:dyDescent="0.25">
      <c r="A1062">
        <v>1061</v>
      </c>
      <c r="B1062">
        <v>248.06013899999999</v>
      </c>
      <c r="C1062" s="2">
        <v>1</v>
      </c>
      <c r="D1062">
        <v>256.89733100000001</v>
      </c>
      <c r="E1062" s="4">
        <v>2</v>
      </c>
      <c r="P1062">
        <v>2</v>
      </c>
      <c r="Q1062" t="str">
        <f t="shared" si="17"/>
        <v>12</v>
      </c>
    </row>
    <row r="1063" spans="1:17" x14ac:dyDescent="0.25">
      <c r="A1063">
        <v>1062</v>
      </c>
      <c r="D1063">
        <v>256.87828000000002</v>
      </c>
      <c r="E1063" s="4">
        <v>2</v>
      </c>
      <c r="P1063">
        <v>1</v>
      </c>
      <c r="Q1063" t="str">
        <f t="shared" si="17"/>
        <v>2</v>
      </c>
    </row>
    <row r="1064" spans="1:17" x14ac:dyDescent="0.25">
      <c r="A1064">
        <v>1063</v>
      </c>
      <c r="D1064">
        <v>256.84333400000003</v>
      </c>
      <c r="E1064" s="4">
        <v>2</v>
      </c>
      <c r="P1064">
        <v>1</v>
      </c>
      <c r="Q1064" t="str">
        <f t="shared" si="17"/>
        <v>2</v>
      </c>
    </row>
    <row r="1065" spans="1:17" x14ac:dyDescent="0.25">
      <c r="A1065">
        <v>1064</v>
      </c>
      <c r="D1065">
        <v>256.86017600000002</v>
      </c>
      <c r="E1065" s="4">
        <v>2</v>
      </c>
      <c r="P1065">
        <v>1</v>
      </c>
      <c r="Q1065" t="str">
        <f t="shared" si="17"/>
        <v>2</v>
      </c>
    </row>
    <row r="1066" spans="1:17" x14ac:dyDescent="0.25">
      <c r="A1066">
        <v>1065</v>
      </c>
      <c r="D1066">
        <v>256.89307000000002</v>
      </c>
      <c r="E1066" s="4">
        <v>2</v>
      </c>
      <c r="P1066">
        <v>1</v>
      </c>
      <c r="Q1066" t="str">
        <f t="shared" si="17"/>
        <v>2</v>
      </c>
    </row>
    <row r="1067" spans="1:17" x14ac:dyDescent="0.25">
      <c r="A1067">
        <v>1066</v>
      </c>
      <c r="D1067">
        <v>256.895016</v>
      </c>
      <c r="E1067" s="4">
        <v>2</v>
      </c>
      <c r="F1067">
        <v>249.37117000000001</v>
      </c>
      <c r="G1067" s="5">
        <v>3</v>
      </c>
      <c r="P1067">
        <v>2</v>
      </c>
      <c r="Q1067" t="str">
        <f t="shared" si="17"/>
        <v>23</v>
      </c>
    </row>
    <row r="1068" spans="1:17" x14ac:dyDescent="0.25">
      <c r="A1068">
        <v>1067</v>
      </c>
      <c r="D1068">
        <v>256.86775599999999</v>
      </c>
      <c r="E1068" s="4">
        <v>2</v>
      </c>
      <c r="F1068">
        <v>249.37117000000001</v>
      </c>
      <c r="G1068" s="5">
        <v>3</v>
      </c>
      <c r="P1068">
        <v>2</v>
      </c>
      <c r="Q1068" t="str">
        <f t="shared" si="17"/>
        <v>23</v>
      </c>
    </row>
    <row r="1069" spans="1:17" x14ac:dyDescent="0.25">
      <c r="A1069">
        <v>1068</v>
      </c>
      <c r="D1069">
        <v>256.86527999999998</v>
      </c>
      <c r="E1069" s="4">
        <v>2</v>
      </c>
      <c r="F1069">
        <v>249.37117000000001</v>
      </c>
      <c r="G1069" s="5">
        <v>3</v>
      </c>
      <c r="P1069">
        <v>2</v>
      </c>
      <c r="Q1069" t="str">
        <f t="shared" si="17"/>
        <v>23</v>
      </c>
    </row>
    <row r="1070" spans="1:17" x14ac:dyDescent="0.25">
      <c r="A1070">
        <v>1069</v>
      </c>
      <c r="D1070">
        <v>256.819389</v>
      </c>
      <c r="E1070" s="4">
        <v>2</v>
      </c>
      <c r="F1070">
        <v>249.37117000000001</v>
      </c>
      <c r="G1070" s="5">
        <v>3</v>
      </c>
      <c r="P1070">
        <v>2</v>
      </c>
      <c r="Q1070" t="str">
        <f t="shared" si="17"/>
        <v>23</v>
      </c>
    </row>
    <row r="1071" spans="1:17" x14ac:dyDescent="0.25">
      <c r="A1071">
        <v>1070</v>
      </c>
      <c r="D1071">
        <v>256.87090999999998</v>
      </c>
      <c r="E1071" s="4">
        <v>2</v>
      </c>
      <c r="F1071">
        <v>249.37117000000001</v>
      </c>
      <c r="G1071" s="5">
        <v>3</v>
      </c>
      <c r="P1071">
        <v>2</v>
      </c>
      <c r="Q1071" t="str">
        <f t="shared" si="17"/>
        <v>23</v>
      </c>
    </row>
    <row r="1072" spans="1:17" x14ac:dyDescent="0.25">
      <c r="A1072">
        <v>1071</v>
      </c>
      <c r="D1072">
        <v>256.85127999999997</v>
      </c>
      <c r="E1072" s="4">
        <v>2</v>
      </c>
      <c r="F1072">
        <v>249.37117000000001</v>
      </c>
      <c r="G1072" s="5">
        <v>3</v>
      </c>
      <c r="P1072">
        <v>2</v>
      </c>
      <c r="Q1072" t="str">
        <f t="shared" si="17"/>
        <v>23</v>
      </c>
    </row>
    <row r="1073" spans="1:17" x14ac:dyDescent="0.25">
      <c r="A1073">
        <v>1072</v>
      </c>
      <c r="D1073">
        <v>256.92022700000001</v>
      </c>
      <c r="E1073" s="4">
        <v>2</v>
      </c>
      <c r="F1073">
        <v>249.37117000000001</v>
      </c>
      <c r="G1073" s="5">
        <v>3</v>
      </c>
      <c r="P1073">
        <v>2</v>
      </c>
      <c r="Q1073" t="str">
        <f t="shared" si="17"/>
        <v>23</v>
      </c>
    </row>
    <row r="1074" spans="1:17" x14ac:dyDescent="0.25">
      <c r="A1074">
        <v>1073</v>
      </c>
      <c r="D1074">
        <v>256.92022700000001</v>
      </c>
      <c r="E1074" s="4">
        <v>2</v>
      </c>
      <c r="F1074">
        <v>249.37117000000001</v>
      </c>
      <c r="G1074" s="5">
        <v>3</v>
      </c>
      <c r="H1074">
        <v>254.63503600000001</v>
      </c>
      <c r="I1074" s="3">
        <v>4</v>
      </c>
      <c r="P1074">
        <v>3</v>
      </c>
      <c r="Q1074" t="str">
        <f t="shared" si="17"/>
        <v>234</v>
      </c>
    </row>
    <row r="1075" spans="1:17" x14ac:dyDescent="0.25">
      <c r="A1075">
        <v>1074</v>
      </c>
      <c r="F1075">
        <v>249.37117000000001</v>
      </c>
      <c r="G1075" s="5">
        <v>3</v>
      </c>
      <c r="H1075">
        <v>254.668823</v>
      </c>
      <c r="I1075" s="3">
        <v>4</v>
      </c>
      <c r="P1075">
        <v>2</v>
      </c>
      <c r="Q1075" t="str">
        <f t="shared" si="17"/>
        <v>34</v>
      </c>
    </row>
    <row r="1076" spans="1:17" x14ac:dyDescent="0.25">
      <c r="A1076">
        <v>1075</v>
      </c>
      <c r="F1076">
        <v>249.37117000000001</v>
      </c>
      <c r="G1076" s="5">
        <v>3</v>
      </c>
      <c r="H1076">
        <v>254.64424500000001</v>
      </c>
      <c r="I1076" s="3">
        <v>4</v>
      </c>
      <c r="P1076">
        <v>2</v>
      </c>
      <c r="Q1076" t="str">
        <f t="shared" si="17"/>
        <v>34</v>
      </c>
    </row>
    <row r="1077" spans="1:17" x14ac:dyDescent="0.25">
      <c r="A1077">
        <v>1076</v>
      </c>
      <c r="F1077">
        <v>249.37117000000001</v>
      </c>
      <c r="G1077" s="5">
        <v>3</v>
      </c>
      <c r="H1077">
        <v>254.64198300000001</v>
      </c>
      <c r="I1077" s="3">
        <v>4</v>
      </c>
      <c r="P1077">
        <v>2</v>
      </c>
      <c r="Q1077" t="str">
        <f t="shared" si="17"/>
        <v>34</v>
      </c>
    </row>
    <row r="1078" spans="1:17" x14ac:dyDescent="0.25">
      <c r="A1078">
        <v>1077</v>
      </c>
      <c r="B1078">
        <v>268.44116600000001</v>
      </c>
      <c r="C1078" s="2">
        <v>1</v>
      </c>
      <c r="F1078">
        <v>249.37117000000001</v>
      </c>
      <c r="G1078" s="5">
        <v>3</v>
      </c>
      <c r="H1078">
        <v>254.63467</v>
      </c>
      <c r="I1078" s="3">
        <v>4</v>
      </c>
      <c r="P1078">
        <v>3</v>
      </c>
      <c r="Q1078" t="str">
        <f t="shared" si="17"/>
        <v>134</v>
      </c>
    </row>
    <row r="1079" spans="1:17" x14ac:dyDescent="0.25">
      <c r="A1079">
        <v>1078</v>
      </c>
      <c r="B1079">
        <v>268.48216600000001</v>
      </c>
      <c r="C1079" s="2">
        <v>1</v>
      </c>
      <c r="F1079">
        <v>249.37117000000001</v>
      </c>
      <c r="G1079" s="5">
        <v>3</v>
      </c>
      <c r="H1079">
        <v>254.60766999999998</v>
      </c>
      <c r="I1079" s="3">
        <v>4</v>
      </c>
      <c r="P1079">
        <v>3</v>
      </c>
      <c r="Q1079" t="str">
        <f t="shared" si="17"/>
        <v>134</v>
      </c>
    </row>
    <row r="1080" spans="1:17" x14ac:dyDescent="0.25">
      <c r="A1080">
        <v>1079</v>
      </c>
      <c r="B1080">
        <v>268.441326</v>
      </c>
      <c r="C1080" s="2">
        <v>1</v>
      </c>
      <c r="F1080">
        <v>249.37117000000001</v>
      </c>
      <c r="G1080" s="5">
        <v>3</v>
      </c>
      <c r="H1080">
        <v>254.63550900000001</v>
      </c>
      <c r="I1080" s="3">
        <v>4</v>
      </c>
      <c r="P1080">
        <v>3</v>
      </c>
      <c r="Q1080" t="str">
        <f t="shared" si="17"/>
        <v>134</v>
      </c>
    </row>
    <row r="1081" spans="1:17" x14ac:dyDescent="0.25">
      <c r="A1081">
        <v>1080</v>
      </c>
      <c r="B1081">
        <v>268.448532</v>
      </c>
      <c r="C1081" s="2">
        <v>1</v>
      </c>
      <c r="H1081">
        <v>254.659717</v>
      </c>
      <c r="I1081" s="3">
        <v>4</v>
      </c>
      <c r="P1081">
        <v>2</v>
      </c>
      <c r="Q1081" t="str">
        <f t="shared" si="17"/>
        <v>14</v>
      </c>
    </row>
    <row r="1082" spans="1:17" x14ac:dyDescent="0.25">
      <c r="A1082">
        <v>1081</v>
      </c>
      <c r="B1082">
        <v>268.48021699999998</v>
      </c>
      <c r="C1082" s="2">
        <v>1</v>
      </c>
      <c r="H1082">
        <v>254.687298</v>
      </c>
      <c r="I1082" s="3">
        <v>4</v>
      </c>
      <c r="J1082">
        <v>235.49157099999999</v>
      </c>
      <c r="K1082" t="s">
        <v>22</v>
      </c>
      <c r="Q1082" t="str">
        <f t="shared" si="17"/>
        <v>14</v>
      </c>
    </row>
    <row r="1083" spans="1:17" x14ac:dyDescent="0.25">
      <c r="A1083">
        <v>1082</v>
      </c>
      <c r="Q1083" t="str">
        <f t="shared" si="17"/>
        <v/>
      </c>
    </row>
    <row r="1084" spans="1:17" x14ac:dyDescent="0.25">
      <c r="A1084">
        <v>1083</v>
      </c>
      <c r="J1084">
        <v>235.570776</v>
      </c>
      <c r="K1084" t="s">
        <v>22</v>
      </c>
      <c r="Q1084" t="str">
        <f t="shared" si="17"/>
        <v/>
      </c>
    </row>
    <row r="1085" spans="1:17" x14ac:dyDescent="0.25">
      <c r="A1085">
        <v>1084</v>
      </c>
      <c r="D1085">
        <v>233.14528100000001</v>
      </c>
      <c r="E1085" s="4">
        <v>2</v>
      </c>
      <c r="P1085">
        <v>1</v>
      </c>
      <c r="Q1085" t="str">
        <f t="shared" si="17"/>
        <v>2</v>
      </c>
    </row>
    <row r="1086" spans="1:17" x14ac:dyDescent="0.25">
      <c r="A1086">
        <v>1085</v>
      </c>
      <c r="D1086">
        <v>233.184437</v>
      </c>
      <c r="E1086" s="4">
        <v>2</v>
      </c>
      <c r="P1086">
        <v>1</v>
      </c>
      <c r="Q1086" t="str">
        <f t="shared" si="17"/>
        <v>2</v>
      </c>
    </row>
    <row r="1087" spans="1:17" x14ac:dyDescent="0.25">
      <c r="A1087">
        <v>1086</v>
      </c>
      <c r="D1087">
        <v>233.17196300000001</v>
      </c>
      <c r="E1087" s="4">
        <v>2</v>
      </c>
      <c r="P1087">
        <v>1</v>
      </c>
      <c r="Q1087" t="str">
        <f t="shared" si="17"/>
        <v>2</v>
      </c>
    </row>
    <row r="1088" spans="1:17" x14ac:dyDescent="0.25">
      <c r="A1088">
        <v>1087</v>
      </c>
      <c r="D1088">
        <v>233.15127899999999</v>
      </c>
      <c r="E1088" s="4">
        <v>2</v>
      </c>
      <c r="P1088">
        <v>1</v>
      </c>
      <c r="Q1088" t="str">
        <f t="shared" si="17"/>
        <v>2</v>
      </c>
    </row>
    <row r="1089" spans="1:17" x14ac:dyDescent="0.25">
      <c r="A1089">
        <v>1088</v>
      </c>
      <c r="D1089">
        <v>233.17785599999999</v>
      </c>
      <c r="E1089" s="4">
        <v>2</v>
      </c>
      <c r="F1089">
        <v>241.339775</v>
      </c>
      <c r="G1089" s="5">
        <v>3</v>
      </c>
      <c r="P1089">
        <v>2</v>
      </c>
      <c r="Q1089" t="str">
        <f t="shared" si="17"/>
        <v>23</v>
      </c>
    </row>
    <row r="1090" spans="1:17" x14ac:dyDescent="0.25">
      <c r="A1090">
        <v>1089</v>
      </c>
      <c r="D1090">
        <v>233.19938300000001</v>
      </c>
      <c r="E1090" s="4">
        <v>2</v>
      </c>
      <c r="F1090">
        <v>241.36082400000001</v>
      </c>
      <c r="G1090" s="5">
        <v>3</v>
      </c>
      <c r="P1090">
        <v>2</v>
      </c>
      <c r="Q1090" t="str">
        <f t="shared" ref="Q1090:Q1153" si="18">CONCATENATE(C1090,E1090,G1090,I1090)</f>
        <v>23</v>
      </c>
    </row>
    <row r="1091" spans="1:17" x14ac:dyDescent="0.25">
      <c r="A1091">
        <v>1090</v>
      </c>
      <c r="D1091">
        <v>233.206278</v>
      </c>
      <c r="E1091" s="4">
        <v>2</v>
      </c>
      <c r="F1091">
        <v>241.32730100000001</v>
      </c>
      <c r="G1091" s="5">
        <v>3</v>
      </c>
      <c r="P1091">
        <v>2</v>
      </c>
      <c r="Q1091" t="str">
        <f t="shared" si="18"/>
        <v>23</v>
      </c>
    </row>
    <row r="1092" spans="1:17" x14ac:dyDescent="0.25">
      <c r="A1092">
        <v>1091</v>
      </c>
      <c r="D1092">
        <v>233.19990899999999</v>
      </c>
      <c r="E1092" s="4">
        <v>2</v>
      </c>
      <c r="F1092">
        <v>241.301143</v>
      </c>
      <c r="G1092" s="5">
        <v>3</v>
      </c>
      <c r="P1092">
        <v>2</v>
      </c>
      <c r="Q1092" t="str">
        <f t="shared" si="18"/>
        <v>23</v>
      </c>
    </row>
    <row r="1093" spans="1:17" x14ac:dyDescent="0.25">
      <c r="A1093">
        <v>1092</v>
      </c>
      <c r="D1093">
        <v>233.197225</v>
      </c>
      <c r="E1093" s="4">
        <v>2</v>
      </c>
      <c r="F1093">
        <v>241.31714399999998</v>
      </c>
      <c r="G1093" s="5">
        <v>3</v>
      </c>
      <c r="P1093">
        <v>2</v>
      </c>
      <c r="Q1093" t="str">
        <f t="shared" si="18"/>
        <v>23</v>
      </c>
    </row>
    <row r="1094" spans="1:17" x14ac:dyDescent="0.25">
      <c r="A1094">
        <v>1093</v>
      </c>
      <c r="D1094">
        <v>233.24585300000001</v>
      </c>
      <c r="E1094" s="4">
        <v>2</v>
      </c>
      <c r="F1094">
        <v>241.36029600000001</v>
      </c>
      <c r="G1094" s="5">
        <v>3</v>
      </c>
      <c r="H1094">
        <v>237.16332</v>
      </c>
      <c r="I1094" s="3">
        <v>4</v>
      </c>
      <c r="P1094">
        <v>3</v>
      </c>
      <c r="Q1094" t="str">
        <f t="shared" si="18"/>
        <v>234</v>
      </c>
    </row>
    <row r="1095" spans="1:17" x14ac:dyDescent="0.25">
      <c r="A1095">
        <v>1094</v>
      </c>
      <c r="D1095">
        <v>233.14007000000001</v>
      </c>
      <c r="E1095" s="4">
        <v>2</v>
      </c>
      <c r="F1095">
        <v>241.39987400000001</v>
      </c>
      <c r="G1095" s="5">
        <v>3</v>
      </c>
      <c r="H1095">
        <v>237.179056</v>
      </c>
      <c r="I1095" s="3">
        <v>4</v>
      </c>
      <c r="P1095">
        <v>3</v>
      </c>
      <c r="Q1095" t="str">
        <f t="shared" si="18"/>
        <v>234</v>
      </c>
    </row>
    <row r="1096" spans="1:17" x14ac:dyDescent="0.25">
      <c r="A1096">
        <v>1095</v>
      </c>
      <c r="D1096">
        <v>233.14007000000001</v>
      </c>
      <c r="E1096" s="4">
        <v>2</v>
      </c>
      <c r="F1096">
        <v>241.42245299999999</v>
      </c>
      <c r="G1096" s="5">
        <v>3</v>
      </c>
      <c r="H1096">
        <v>237.24463299999999</v>
      </c>
      <c r="I1096" s="3">
        <v>4</v>
      </c>
      <c r="P1096">
        <v>3</v>
      </c>
      <c r="Q1096" t="str">
        <f t="shared" si="18"/>
        <v>234</v>
      </c>
    </row>
    <row r="1097" spans="1:17" x14ac:dyDescent="0.25">
      <c r="A1097">
        <v>1096</v>
      </c>
      <c r="F1097">
        <v>241.418297</v>
      </c>
      <c r="G1097" s="5">
        <v>3</v>
      </c>
      <c r="H1097">
        <v>237.22200000000001</v>
      </c>
      <c r="I1097" s="3">
        <v>4</v>
      </c>
      <c r="P1097">
        <v>2</v>
      </c>
      <c r="Q1097" t="str">
        <f t="shared" si="18"/>
        <v>34</v>
      </c>
    </row>
    <row r="1098" spans="1:17" x14ac:dyDescent="0.25">
      <c r="A1098">
        <v>1097</v>
      </c>
      <c r="F1098">
        <v>241.40055799999999</v>
      </c>
      <c r="G1098" s="5">
        <v>3</v>
      </c>
      <c r="H1098">
        <v>237.14237399999999</v>
      </c>
      <c r="I1098" s="3">
        <v>4</v>
      </c>
      <c r="P1098">
        <v>2</v>
      </c>
      <c r="Q1098" t="str">
        <f t="shared" si="18"/>
        <v>34</v>
      </c>
    </row>
    <row r="1099" spans="1:17" x14ac:dyDescent="0.25">
      <c r="A1099">
        <v>1098</v>
      </c>
      <c r="F1099">
        <v>241.41966400000001</v>
      </c>
      <c r="G1099" s="5">
        <v>3</v>
      </c>
      <c r="H1099">
        <v>237.250316</v>
      </c>
      <c r="I1099" s="3">
        <v>4</v>
      </c>
      <c r="P1099">
        <v>2</v>
      </c>
      <c r="Q1099" t="str">
        <f t="shared" si="18"/>
        <v>34</v>
      </c>
    </row>
    <row r="1100" spans="1:17" x14ac:dyDescent="0.25">
      <c r="A1100">
        <v>1099</v>
      </c>
      <c r="B1100">
        <v>221.80011999999999</v>
      </c>
      <c r="C1100" s="2">
        <v>1</v>
      </c>
      <c r="F1100">
        <v>241.35956199999998</v>
      </c>
      <c r="G1100" s="5">
        <v>3</v>
      </c>
      <c r="H1100">
        <v>237.267841</v>
      </c>
      <c r="I1100" s="3">
        <v>4</v>
      </c>
      <c r="P1100">
        <v>3</v>
      </c>
      <c r="Q1100" t="str">
        <f t="shared" si="18"/>
        <v>134</v>
      </c>
    </row>
    <row r="1101" spans="1:17" x14ac:dyDescent="0.25">
      <c r="A1101">
        <v>1100</v>
      </c>
      <c r="B1101">
        <v>221.77380500000001</v>
      </c>
      <c r="C1101" s="2">
        <v>1</v>
      </c>
      <c r="H1101">
        <v>237.22563199999999</v>
      </c>
      <c r="I1101" s="3">
        <v>4</v>
      </c>
      <c r="P1101">
        <v>2</v>
      </c>
      <c r="Q1101" t="str">
        <f t="shared" si="18"/>
        <v>14</v>
      </c>
    </row>
    <row r="1102" spans="1:17" x14ac:dyDescent="0.25">
      <c r="A1102">
        <v>1101</v>
      </c>
      <c r="B1102">
        <v>221.717703</v>
      </c>
      <c r="C1102" s="2">
        <v>1</v>
      </c>
      <c r="H1102">
        <v>237.22010799999998</v>
      </c>
      <c r="I1102" s="3">
        <v>4</v>
      </c>
      <c r="P1102">
        <v>2</v>
      </c>
      <c r="Q1102" t="str">
        <f t="shared" si="18"/>
        <v>14</v>
      </c>
    </row>
    <row r="1103" spans="1:17" x14ac:dyDescent="0.25">
      <c r="A1103">
        <v>1102</v>
      </c>
      <c r="B1103">
        <v>221.750912</v>
      </c>
      <c r="C1103" s="2">
        <v>1</v>
      </c>
      <c r="H1103">
        <v>237.20410699999999</v>
      </c>
      <c r="I1103" s="3">
        <v>4</v>
      </c>
      <c r="P1103">
        <v>2</v>
      </c>
      <c r="Q1103" t="str">
        <f t="shared" si="18"/>
        <v>14</v>
      </c>
    </row>
    <row r="1104" spans="1:17" x14ac:dyDescent="0.25">
      <c r="A1104">
        <v>1103</v>
      </c>
      <c r="B1104">
        <v>221.78975199999999</v>
      </c>
      <c r="C1104" s="2">
        <v>1</v>
      </c>
      <c r="H1104">
        <v>237.16332</v>
      </c>
      <c r="I1104" s="3">
        <v>4</v>
      </c>
      <c r="P1104">
        <v>2</v>
      </c>
      <c r="Q1104" t="str">
        <f t="shared" si="18"/>
        <v>14</v>
      </c>
    </row>
    <row r="1105" spans="1:17" x14ac:dyDescent="0.25">
      <c r="A1105">
        <v>1104</v>
      </c>
      <c r="B1105">
        <v>221.80901299999999</v>
      </c>
      <c r="C1105" s="2">
        <v>1</v>
      </c>
      <c r="P1105">
        <v>1</v>
      </c>
      <c r="Q1105" t="str">
        <f t="shared" si="18"/>
        <v>1</v>
      </c>
    </row>
    <row r="1106" spans="1:17" x14ac:dyDescent="0.25">
      <c r="A1106">
        <v>1105</v>
      </c>
      <c r="B1106">
        <v>221.804382</v>
      </c>
      <c r="C1106" s="2">
        <v>1</v>
      </c>
      <c r="P1106">
        <v>1</v>
      </c>
      <c r="Q1106" t="str">
        <f t="shared" si="18"/>
        <v>1</v>
      </c>
    </row>
    <row r="1107" spans="1:17" x14ac:dyDescent="0.25">
      <c r="A1107">
        <v>1106</v>
      </c>
      <c r="B1107">
        <v>221.788488</v>
      </c>
      <c r="C1107" s="2">
        <v>1</v>
      </c>
      <c r="P1107">
        <v>1</v>
      </c>
      <c r="Q1107" t="str">
        <f t="shared" si="18"/>
        <v>1</v>
      </c>
    </row>
    <row r="1108" spans="1:17" x14ac:dyDescent="0.25">
      <c r="A1108">
        <v>1107</v>
      </c>
      <c r="B1108">
        <v>221.787384</v>
      </c>
      <c r="C1108" s="2">
        <v>1</v>
      </c>
      <c r="P1108">
        <v>1</v>
      </c>
      <c r="Q1108" t="str">
        <f t="shared" si="18"/>
        <v>1</v>
      </c>
    </row>
    <row r="1109" spans="1:17" x14ac:dyDescent="0.25">
      <c r="A1109">
        <v>1108</v>
      </c>
      <c r="B1109">
        <v>221.80011999999999</v>
      </c>
      <c r="C1109" s="2">
        <v>1</v>
      </c>
      <c r="D1109">
        <v>214.63789199999999</v>
      </c>
      <c r="E1109" s="4">
        <v>2</v>
      </c>
      <c r="P1109">
        <v>2</v>
      </c>
      <c r="Q1109" t="str">
        <f t="shared" si="18"/>
        <v>12</v>
      </c>
    </row>
    <row r="1110" spans="1:17" x14ac:dyDescent="0.25">
      <c r="A1110">
        <v>1109</v>
      </c>
      <c r="B1110">
        <v>221.80011999999999</v>
      </c>
      <c r="C1110" s="2">
        <v>1</v>
      </c>
      <c r="D1110">
        <v>215.504942</v>
      </c>
      <c r="E1110" s="4">
        <v>2</v>
      </c>
      <c r="P1110">
        <v>2</v>
      </c>
      <c r="Q1110" t="str">
        <f t="shared" si="18"/>
        <v>12</v>
      </c>
    </row>
    <row r="1111" spans="1:17" x14ac:dyDescent="0.25">
      <c r="A1111">
        <v>1110</v>
      </c>
      <c r="D1111">
        <v>215.51394199999999</v>
      </c>
      <c r="E1111" s="4">
        <v>2</v>
      </c>
      <c r="P1111">
        <v>1</v>
      </c>
      <c r="Q1111" t="str">
        <f t="shared" si="18"/>
        <v>2</v>
      </c>
    </row>
    <row r="1112" spans="1:17" x14ac:dyDescent="0.25">
      <c r="A1112">
        <v>1111</v>
      </c>
      <c r="D1112">
        <v>215.51946799999999</v>
      </c>
      <c r="E1112" s="4">
        <v>2</v>
      </c>
      <c r="P1112">
        <v>1</v>
      </c>
      <c r="Q1112" t="str">
        <f t="shared" si="18"/>
        <v>2</v>
      </c>
    </row>
    <row r="1113" spans="1:17" x14ac:dyDescent="0.25">
      <c r="A1113">
        <v>1112</v>
      </c>
      <c r="D1113">
        <v>215.52104700000001</v>
      </c>
      <c r="E1113" s="4">
        <v>2</v>
      </c>
      <c r="P1113">
        <v>1</v>
      </c>
      <c r="Q1113" t="str">
        <f t="shared" si="18"/>
        <v>2</v>
      </c>
    </row>
    <row r="1114" spans="1:17" x14ac:dyDescent="0.25">
      <c r="A1114">
        <v>1113</v>
      </c>
      <c r="D1114">
        <v>215.47457600000001</v>
      </c>
      <c r="E1114" s="4">
        <v>2</v>
      </c>
      <c r="F1114">
        <v>219.17473899999999</v>
      </c>
      <c r="G1114" s="5">
        <v>3</v>
      </c>
      <c r="P1114">
        <v>2</v>
      </c>
      <c r="Q1114" t="str">
        <f t="shared" si="18"/>
        <v>23</v>
      </c>
    </row>
    <row r="1115" spans="1:17" x14ac:dyDescent="0.25">
      <c r="A1115">
        <v>1114</v>
      </c>
      <c r="D1115">
        <v>215.56241299999999</v>
      </c>
      <c r="E1115" s="4">
        <v>2</v>
      </c>
      <c r="F1115">
        <v>219.25099800000001</v>
      </c>
      <c r="G1115" s="5">
        <v>3</v>
      </c>
      <c r="P1115">
        <v>2</v>
      </c>
      <c r="Q1115" t="str">
        <f t="shared" si="18"/>
        <v>23</v>
      </c>
    </row>
    <row r="1116" spans="1:17" x14ac:dyDescent="0.25">
      <c r="A1116">
        <v>1115</v>
      </c>
      <c r="D1116">
        <v>215.60625200000001</v>
      </c>
      <c r="E1116" s="4">
        <v>2</v>
      </c>
      <c r="F1116">
        <v>219.29083800000001</v>
      </c>
      <c r="G1116" s="5">
        <v>3</v>
      </c>
      <c r="P1116">
        <v>2</v>
      </c>
      <c r="Q1116" t="str">
        <f t="shared" si="18"/>
        <v>23</v>
      </c>
    </row>
    <row r="1117" spans="1:17" x14ac:dyDescent="0.25">
      <c r="A1117">
        <v>1116</v>
      </c>
      <c r="D1117">
        <v>215.61225200000001</v>
      </c>
      <c r="E1117" s="4">
        <v>2</v>
      </c>
      <c r="F1117">
        <v>219.25641899999999</v>
      </c>
      <c r="G1117" s="5">
        <v>3</v>
      </c>
      <c r="H1117">
        <v>217.45978099999999</v>
      </c>
      <c r="I1117" s="3">
        <v>4</v>
      </c>
      <c r="P1117">
        <v>3</v>
      </c>
      <c r="Q1117" t="str">
        <f t="shared" si="18"/>
        <v>234</v>
      </c>
    </row>
    <row r="1118" spans="1:17" x14ac:dyDescent="0.25">
      <c r="A1118">
        <v>1117</v>
      </c>
      <c r="F1118">
        <v>219.22447299999999</v>
      </c>
      <c r="G1118" s="5">
        <v>3</v>
      </c>
      <c r="H1118">
        <v>217.29163199999999</v>
      </c>
      <c r="I1118" s="3">
        <v>4</v>
      </c>
      <c r="P1118">
        <v>2</v>
      </c>
      <c r="Q1118" t="str">
        <f t="shared" si="18"/>
        <v>34</v>
      </c>
    </row>
    <row r="1119" spans="1:17" x14ac:dyDescent="0.25">
      <c r="A1119">
        <v>1118</v>
      </c>
      <c r="F1119">
        <v>219.18715900000001</v>
      </c>
      <c r="G1119" s="5">
        <v>3</v>
      </c>
      <c r="H1119">
        <v>217.32920999999999</v>
      </c>
      <c r="I1119" s="3">
        <v>4</v>
      </c>
      <c r="P1119">
        <v>2</v>
      </c>
      <c r="Q1119" t="str">
        <f t="shared" si="18"/>
        <v>34</v>
      </c>
    </row>
    <row r="1120" spans="1:17" x14ac:dyDescent="0.25">
      <c r="A1120">
        <v>1119</v>
      </c>
      <c r="F1120">
        <v>219.283153</v>
      </c>
      <c r="G1120" s="5">
        <v>3</v>
      </c>
      <c r="H1120">
        <v>217.439256</v>
      </c>
      <c r="I1120" s="3">
        <v>4</v>
      </c>
      <c r="P1120">
        <v>2</v>
      </c>
      <c r="Q1120" t="str">
        <f t="shared" si="18"/>
        <v>34</v>
      </c>
    </row>
    <row r="1121" spans="1:17" x14ac:dyDescent="0.25">
      <c r="A1121">
        <v>1120</v>
      </c>
      <c r="F1121">
        <v>219.29231099999998</v>
      </c>
      <c r="G1121" s="5">
        <v>3</v>
      </c>
      <c r="H1121">
        <v>217.44646599999999</v>
      </c>
      <c r="I1121" s="3">
        <v>4</v>
      </c>
      <c r="P1121">
        <v>2</v>
      </c>
      <c r="Q1121" t="str">
        <f t="shared" si="18"/>
        <v>34</v>
      </c>
    </row>
    <row r="1122" spans="1:17" x14ac:dyDescent="0.25">
      <c r="A1122">
        <v>1121</v>
      </c>
      <c r="F1122">
        <v>219.14910900000001</v>
      </c>
      <c r="G1122" s="5">
        <v>3</v>
      </c>
      <c r="H1122">
        <v>217.45572899999999</v>
      </c>
      <c r="I1122" s="3">
        <v>4</v>
      </c>
      <c r="P1122">
        <v>2</v>
      </c>
      <c r="Q1122" t="str">
        <f t="shared" si="18"/>
        <v>34</v>
      </c>
    </row>
    <row r="1123" spans="1:17" x14ac:dyDescent="0.25">
      <c r="A1123">
        <v>1122</v>
      </c>
      <c r="F1123">
        <v>219.17473899999999</v>
      </c>
      <c r="G1123" s="5">
        <v>3</v>
      </c>
      <c r="H1123">
        <v>217.473938</v>
      </c>
      <c r="I1123" s="3">
        <v>4</v>
      </c>
      <c r="P1123">
        <v>2</v>
      </c>
      <c r="Q1123" t="str">
        <f t="shared" si="18"/>
        <v>34</v>
      </c>
    </row>
    <row r="1124" spans="1:17" x14ac:dyDescent="0.25">
      <c r="A1124">
        <v>1123</v>
      </c>
      <c r="H1124">
        <v>217.505831</v>
      </c>
      <c r="I1124" s="3">
        <v>4</v>
      </c>
      <c r="P1124">
        <v>1</v>
      </c>
      <c r="Q1124" t="str">
        <f t="shared" si="18"/>
        <v>4</v>
      </c>
    </row>
    <row r="1125" spans="1:17" x14ac:dyDescent="0.25">
      <c r="A1125">
        <v>1124</v>
      </c>
      <c r="H1125">
        <v>217.45978099999999</v>
      </c>
      <c r="I1125" s="3">
        <v>4</v>
      </c>
      <c r="P1125">
        <v>1</v>
      </c>
      <c r="Q1125" t="str">
        <f t="shared" si="18"/>
        <v>4</v>
      </c>
    </row>
    <row r="1126" spans="1:17" x14ac:dyDescent="0.25">
      <c r="A1126">
        <v>1125</v>
      </c>
      <c r="B1126">
        <v>197.56468000000001</v>
      </c>
      <c r="C1126" s="2">
        <v>1</v>
      </c>
      <c r="P1126">
        <v>1</v>
      </c>
      <c r="Q1126" t="str">
        <f t="shared" si="18"/>
        <v>1</v>
      </c>
    </row>
    <row r="1127" spans="1:17" x14ac:dyDescent="0.25">
      <c r="A1127">
        <v>1126</v>
      </c>
      <c r="B1127">
        <v>197.61446999999998</v>
      </c>
      <c r="C1127" s="2">
        <v>1</v>
      </c>
      <c r="P1127">
        <v>1</v>
      </c>
      <c r="Q1127" t="str">
        <f t="shared" si="18"/>
        <v>1</v>
      </c>
    </row>
    <row r="1128" spans="1:17" x14ac:dyDescent="0.25">
      <c r="A1128">
        <v>1127</v>
      </c>
      <c r="B1128">
        <v>197.631102</v>
      </c>
      <c r="C1128" s="2">
        <v>1</v>
      </c>
      <c r="P1128">
        <v>1</v>
      </c>
      <c r="Q1128" t="str">
        <f t="shared" si="18"/>
        <v>1</v>
      </c>
    </row>
    <row r="1129" spans="1:17" x14ac:dyDescent="0.25">
      <c r="A1129">
        <v>1128</v>
      </c>
      <c r="B1129">
        <v>197.617628</v>
      </c>
      <c r="C1129" s="2">
        <v>1</v>
      </c>
      <c r="P1129">
        <v>1</v>
      </c>
      <c r="Q1129" t="str">
        <f t="shared" si="18"/>
        <v>1</v>
      </c>
    </row>
    <row r="1130" spans="1:17" x14ac:dyDescent="0.25">
      <c r="A1130">
        <v>1129</v>
      </c>
      <c r="B1130">
        <v>197.58899500000001</v>
      </c>
      <c r="C1130" s="2">
        <v>1</v>
      </c>
      <c r="P1130">
        <v>1</v>
      </c>
      <c r="Q1130" t="str">
        <f t="shared" si="18"/>
        <v>1</v>
      </c>
    </row>
    <row r="1131" spans="1:17" x14ac:dyDescent="0.25">
      <c r="A1131">
        <v>1130</v>
      </c>
      <c r="B1131">
        <v>197.59325999999999</v>
      </c>
      <c r="C1131" s="2">
        <v>1</v>
      </c>
      <c r="P1131">
        <v>1</v>
      </c>
      <c r="Q1131" t="str">
        <f t="shared" si="18"/>
        <v>1</v>
      </c>
    </row>
    <row r="1132" spans="1:17" x14ac:dyDescent="0.25">
      <c r="A1132">
        <v>1131</v>
      </c>
      <c r="B1132">
        <v>197.64831000000001</v>
      </c>
      <c r="C1132" s="2">
        <v>1</v>
      </c>
      <c r="D1132">
        <v>191.647368</v>
      </c>
      <c r="E1132" s="4">
        <v>2</v>
      </c>
      <c r="P1132">
        <v>2</v>
      </c>
      <c r="Q1132" t="str">
        <f t="shared" si="18"/>
        <v>12</v>
      </c>
    </row>
    <row r="1133" spans="1:17" x14ac:dyDescent="0.25">
      <c r="A1133">
        <v>1132</v>
      </c>
      <c r="B1133">
        <v>197.56468000000001</v>
      </c>
      <c r="C1133" s="2">
        <v>1</v>
      </c>
      <c r="D1133">
        <v>191.68583899999999</v>
      </c>
      <c r="E1133" s="4">
        <v>2</v>
      </c>
      <c r="P1133">
        <v>2</v>
      </c>
      <c r="Q1133" t="str">
        <f t="shared" si="18"/>
        <v>12</v>
      </c>
    </row>
    <row r="1134" spans="1:17" x14ac:dyDescent="0.25">
      <c r="A1134">
        <v>1133</v>
      </c>
      <c r="B1134">
        <v>197.56468000000001</v>
      </c>
      <c r="C1134" s="2">
        <v>1</v>
      </c>
      <c r="D1134">
        <v>191.669524</v>
      </c>
      <c r="E1134" s="4">
        <v>2</v>
      </c>
      <c r="P1134">
        <v>2</v>
      </c>
      <c r="Q1134" t="str">
        <f t="shared" si="18"/>
        <v>12</v>
      </c>
    </row>
    <row r="1135" spans="1:17" x14ac:dyDescent="0.25">
      <c r="A1135">
        <v>1134</v>
      </c>
      <c r="D1135">
        <v>191.66394600000001</v>
      </c>
      <c r="E1135" s="4">
        <v>2</v>
      </c>
      <c r="P1135">
        <v>1</v>
      </c>
      <c r="Q1135" t="str">
        <f t="shared" si="18"/>
        <v>2</v>
      </c>
    </row>
    <row r="1136" spans="1:17" x14ac:dyDescent="0.25">
      <c r="A1136">
        <v>1135</v>
      </c>
      <c r="D1136">
        <v>191.617209</v>
      </c>
      <c r="E1136" s="4">
        <v>2</v>
      </c>
      <c r="P1136">
        <v>1</v>
      </c>
      <c r="Q1136" t="str">
        <f t="shared" si="18"/>
        <v>2</v>
      </c>
    </row>
    <row r="1137" spans="1:17" x14ac:dyDescent="0.25">
      <c r="A1137">
        <v>1136</v>
      </c>
      <c r="D1137">
        <v>191.642157</v>
      </c>
      <c r="E1137" s="4">
        <v>2</v>
      </c>
      <c r="F1137">
        <v>194.12552099999999</v>
      </c>
      <c r="G1137" s="5">
        <v>3</v>
      </c>
      <c r="P1137">
        <v>2</v>
      </c>
      <c r="Q1137" t="str">
        <f t="shared" si="18"/>
        <v>23</v>
      </c>
    </row>
    <row r="1138" spans="1:17" x14ac:dyDescent="0.25">
      <c r="A1138">
        <v>1137</v>
      </c>
      <c r="D1138">
        <v>191.692103</v>
      </c>
      <c r="E1138" s="4">
        <v>2</v>
      </c>
      <c r="F1138">
        <v>194.097418</v>
      </c>
      <c r="G1138" s="5">
        <v>3</v>
      </c>
      <c r="P1138">
        <v>2</v>
      </c>
      <c r="Q1138" t="str">
        <f t="shared" si="18"/>
        <v>23</v>
      </c>
    </row>
    <row r="1139" spans="1:17" x14ac:dyDescent="0.25">
      <c r="A1139">
        <v>1138</v>
      </c>
      <c r="F1139">
        <v>194.135786</v>
      </c>
      <c r="G1139" s="5">
        <v>3</v>
      </c>
      <c r="P1139">
        <v>1</v>
      </c>
      <c r="Q1139" t="str">
        <f t="shared" si="18"/>
        <v>3</v>
      </c>
    </row>
    <row r="1140" spans="1:17" x14ac:dyDescent="0.25">
      <c r="A1140">
        <v>1139</v>
      </c>
      <c r="F1140">
        <v>194.171942</v>
      </c>
      <c r="G1140" s="5">
        <v>3</v>
      </c>
      <c r="H1140">
        <v>190.827101</v>
      </c>
      <c r="I1140" s="3">
        <v>4</v>
      </c>
      <c r="P1140">
        <v>2</v>
      </c>
      <c r="Q1140" t="str">
        <f t="shared" si="18"/>
        <v>34</v>
      </c>
    </row>
    <row r="1141" spans="1:17" x14ac:dyDescent="0.25">
      <c r="A1141">
        <v>1140</v>
      </c>
      <c r="F1141">
        <v>194.16189399999999</v>
      </c>
      <c r="G1141" s="5">
        <v>3</v>
      </c>
      <c r="H1141">
        <v>190.83684</v>
      </c>
      <c r="I1141" s="3">
        <v>4</v>
      </c>
      <c r="P1141">
        <v>2</v>
      </c>
      <c r="Q1141" t="str">
        <f t="shared" si="18"/>
        <v>34</v>
      </c>
    </row>
    <row r="1142" spans="1:17" x14ac:dyDescent="0.25">
      <c r="A1142">
        <v>1141</v>
      </c>
      <c r="F1142">
        <v>194.15046899999999</v>
      </c>
      <c r="G1142" s="5">
        <v>3</v>
      </c>
      <c r="H1142">
        <v>190.860682</v>
      </c>
      <c r="I1142" s="3">
        <v>4</v>
      </c>
      <c r="P1142">
        <v>2</v>
      </c>
      <c r="Q1142" t="str">
        <f t="shared" si="18"/>
        <v>34</v>
      </c>
    </row>
    <row r="1143" spans="1:17" x14ac:dyDescent="0.25">
      <c r="A1143">
        <v>1142</v>
      </c>
      <c r="F1143">
        <v>194.18646799999999</v>
      </c>
      <c r="G1143" s="5">
        <v>3</v>
      </c>
      <c r="H1143">
        <v>190.82462900000002</v>
      </c>
      <c r="I1143" s="3">
        <v>4</v>
      </c>
      <c r="P1143">
        <v>2</v>
      </c>
      <c r="Q1143" t="str">
        <f t="shared" si="18"/>
        <v>34</v>
      </c>
    </row>
    <row r="1144" spans="1:17" x14ac:dyDescent="0.25">
      <c r="A1144">
        <v>1143</v>
      </c>
      <c r="F1144">
        <v>194.15583599999999</v>
      </c>
      <c r="G1144" s="5">
        <v>3</v>
      </c>
      <c r="H1144">
        <v>190.84757500000001</v>
      </c>
      <c r="I1144" s="3">
        <v>4</v>
      </c>
      <c r="P1144">
        <v>2</v>
      </c>
      <c r="Q1144" t="str">
        <f t="shared" si="18"/>
        <v>34</v>
      </c>
    </row>
    <row r="1145" spans="1:17" x14ac:dyDescent="0.25">
      <c r="A1145">
        <v>1144</v>
      </c>
      <c r="B1145">
        <v>175.57331099999999</v>
      </c>
      <c r="C1145" s="2">
        <v>1</v>
      </c>
      <c r="F1145">
        <v>194.12552099999999</v>
      </c>
      <c r="G1145" s="5">
        <v>3</v>
      </c>
      <c r="H1145">
        <v>190.84373299999999</v>
      </c>
      <c r="I1145" s="3">
        <v>4</v>
      </c>
      <c r="P1145">
        <v>3</v>
      </c>
      <c r="Q1145" t="str">
        <f t="shared" si="18"/>
        <v>134</v>
      </c>
    </row>
    <row r="1146" spans="1:17" x14ac:dyDescent="0.25">
      <c r="A1146">
        <v>1145</v>
      </c>
      <c r="B1146">
        <v>175.59052300000002</v>
      </c>
      <c r="C1146" s="2">
        <v>1</v>
      </c>
      <c r="F1146">
        <v>194.12552099999999</v>
      </c>
      <c r="G1146" s="5">
        <v>3</v>
      </c>
      <c r="H1146">
        <v>190.84973400000001</v>
      </c>
      <c r="I1146" s="3">
        <v>4</v>
      </c>
      <c r="P1146">
        <v>3</v>
      </c>
      <c r="Q1146" t="str">
        <f t="shared" si="18"/>
        <v>134</v>
      </c>
    </row>
    <row r="1147" spans="1:17" x14ac:dyDescent="0.25">
      <c r="A1147">
        <v>1146</v>
      </c>
      <c r="B1147">
        <v>175.605839</v>
      </c>
      <c r="C1147" s="2">
        <v>1</v>
      </c>
      <c r="H1147">
        <v>190.85047</v>
      </c>
      <c r="I1147" s="3">
        <v>4</v>
      </c>
      <c r="P1147">
        <v>2</v>
      </c>
      <c r="Q1147" t="str">
        <f t="shared" si="18"/>
        <v>14</v>
      </c>
    </row>
    <row r="1148" spans="1:17" x14ac:dyDescent="0.25">
      <c r="A1148">
        <v>1147</v>
      </c>
      <c r="B1148">
        <v>175.58415300000001</v>
      </c>
      <c r="C1148" s="2">
        <v>1</v>
      </c>
      <c r="H1148">
        <v>190.827101</v>
      </c>
      <c r="I1148" s="3">
        <v>4</v>
      </c>
      <c r="P1148">
        <v>2</v>
      </c>
      <c r="Q1148" t="str">
        <f t="shared" si="18"/>
        <v>14</v>
      </c>
    </row>
    <row r="1149" spans="1:17" x14ac:dyDescent="0.25">
      <c r="A1149">
        <v>1148</v>
      </c>
      <c r="B1149">
        <v>175.5821</v>
      </c>
      <c r="C1149" s="2">
        <v>1</v>
      </c>
      <c r="P1149">
        <v>1</v>
      </c>
      <c r="Q1149" t="str">
        <f t="shared" si="18"/>
        <v>1</v>
      </c>
    </row>
    <row r="1150" spans="1:17" x14ac:dyDescent="0.25">
      <c r="A1150">
        <v>1149</v>
      </c>
      <c r="B1150">
        <v>175.59052300000002</v>
      </c>
      <c r="C1150" s="2">
        <v>1</v>
      </c>
      <c r="P1150">
        <v>1</v>
      </c>
      <c r="Q1150" t="str">
        <f t="shared" si="18"/>
        <v>1</v>
      </c>
    </row>
    <row r="1151" spans="1:17" x14ac:dyDescent="0.25">
      <c r="A1151">
        <v>1150</v>
      </c>
      <c r="B1151">
        <v>175.61383799999999</v>
      </c>
      <c r="C1151" s="2">
        <v>1</v>
      </c>
      <c r="D1151">
        <v>169.18457599999999</v>
      </c>
      <c r="E1151" s="4">
        <v>2</v>
      </c>
      <c r="P1151">
        <v>2</v>
      </c>
      <c r="Q1151" t="str">
        <f t="shared" si="18"/>
        <v>12</v>
      </c>
    </row>
    <row r="1152" spans="1:17" x14ac:dyDescent="0.25">
      <c r="A1152">
        <v>1151</v>
      </c>
      <c r="B1152">
        <v>175.57410099999998</v>
      </c>
      <c r="C1152" s="2">
        <v>1</v>
      </c>
      <c r="D1152">
        <v>169.158524</v>
      </c>
      <c r="E1152" s="4">
        <v>2</v>
      </c>
      <c r="P1152">
        <v>2</v>
      </c>
      <c r="Q1152" t="str">
        <f t="shared" si="18"/>
        <v>12</v>
      </c>
    </row>
    <row r="1153" spans="1:17" x14ac:dyDescent="0.25">
      <c r="A1153">
        <v>1152</v>
      </c>
      <c r="B1153">
        <v>175.57331099999999</v>
      </c>
      <c r="C1153" s="2">
        <v>1</v>
      </c>
      <c r="D1153">
        <v>169.171313</v>
      </c>
      <c r="E1153" s="4">
        <v>2</v>
      </c>
      <c r="P1153">
        <v>2</v>
      </c>
      <c r="Q1153" t="str">
        <f t="shared" si="18"/>
        <v>12</v>
      </c>
    </row>
    <row r="1154" spans="1:17" x14ac:dyDescent="0.25">
      <c r="A1154">
        <v>1153</v>
      </c>
      <c r="D1154">
        <v>169.19278600000001</v>
      </c>
      <c r="E1154" s="4">
        <v>2</v>
      </c>
      <c r="P1154">
        <v>1</v>
      </c>
      <c r="Q1154" t="str">
        <f t="shared" ref="Q1154:Q1217" si="19">CONCATENATE(C1154,E1154,G1154,I1154)</f>
        <v>2</v>
      </c>
    </row>
    <row r="1155" spans="1:17" x14ac:dyDescent="0.25">
      <c r="A1155">
        <v>1154</v>
      </c>
      <c r="D1155">
        <v>169.168049</v>
      </c>
      <c r="E1155" s="4">
        <v>2</v>
      </c>
      <c r="P1155">
        <v>1</v>
      </c>
      <c r="Q1155" t="str">
        <f t="shared" si="19"/>
        <v>2</v>
      </c>
    </row>
    <row r="1156" spans="1:17" x14ac:dyDescent="0.25">
      <c r="A1156">
        <v>1155</v>
      </c>
      <c r="D1156">
        <v>169.123997</v>
      </c>
      <c r="E1156" s="4">
        <v>2</v>
      </c>
      <c r="P1156">
        <v>1</v>
      </c>
      <c r="Q1156" t="str">
        <f t="shared" si="19"/>
        <v>2</v>
      </c>
    </row>
    <row r="1157" spans="1:17" x14ac:dyDescent="0.25">
      <c r="A1157">
        <v>1156</v>
      </c>
      <c r="D1157">
        <v>169.15210200000001</v>
      </c>
      <c r="E1157" s="4">
        <v>2</v>
      </c>
      <c r="P1157">
        <v>1</v>
      </c>
      <c r="Q1157" t="str">
        <f t="shared" si="19"/>
        <v>2</v>
      </c>
    </row>
    <row r="1158" spans="1:17" x14ac:dyDescent="0.25">
      <c r="A1158">
        <v>1157</v>
      </c>
      <c r="D1158">
        <v>169.22994499999999</v>
      </c>
      <c r="E1158" s="4">
        <v>2</v>
      </c>
      <c r="P1158">
        <v>1</v>
      </c>
      <c r="Q1158" t="str">
        <f t="shared" si="19"/>
        <v>2</v>
      </c>
    </row>
    <row r="1159" spans="1:17" x14ac:dyDescent="0.25">
      <c r="A1159">
        <v>1158</v>
      </c>
      <c r="D1159">
        <v>169.18457599999999</v>
      </c>
      <c r="E1159" s="4">
        <v>2</v>
      </c>
      <c r="P1159">
        <v>1</v>
      </c>
      <c r="Q1159" t="str">
        <f t="shared" si="19"/>
        <v>2</v>
      </c>
    </row>
    <row r="1160" spans="1:17" x14ac:dyDescent="0.25">
      <c r="A1160">
        <v>1159</v>
      </c>
      <c r="F1160">
        <v>169.64710099999999</v>
      </c>
      <c r="G1160" s="5">
        <v>3</v>
      </c>
      <c r="P1160">
        <v>1</v>
      </c>
      <c r="Q1160" t="str">
        <f t="shared" si="19"/>
        <v>3</v>
      </c>
    </row>
    <row r="1161" spans="1:17" x14ac:dyDescent="0.25">
      <c r="A1161">
        <v>1160</v>
      </c>
      <c r="F1161">
        <v>169.67547100000002</v>
      </c>
      <c r="G1161" s="5">
        <v>3</v>
      </c>
      <c r="H1161">
        <v>167.66910200000001</v>
      </c>
      <c r="I1161" s="3">
        <v>4</v>
      </c>
      <c r="P1161">
        <v>2</v>
      </c>
      <c r="Q1161" t="str">
        <f t="shared" si="19"/>
        <v>34</v>
      </c>
    </row>
    <row r="1162" spans="1:17" x14ac:dyDescent="0.25">
      <c r="A1162">
        <v>1161</v>
      </c>
      <c r="F1162">
        <v>169.67173400000001</v>
      </c>
      <c r="G1162" s="5">
        <v>3</v>
      </c>
      <c r="H1162">
        <v>167.658997</v>
      </c>
      <c r="I1162" s="3">
        <v>4</v>
      </c>
      <c r="P1162">
        <v>2</v>
      </c>
      <c r="Q1162" t="str">
        <f t="shared" si="19"/>
        <v>34</v>
      </c>
    </row>
    <row r="1163" spans="1:17" x14ac:dyDescent="0.25">
      <c r="A1163">
        <v>1162</v>
      </c>
      <c r="F1163">
        <v>169.711996</v>
      </c>
      <c r="G1163" s="5">
        <v>3</v>
      </c>
      <c r="H1163">
        <v>167.65325999999999</v>
      </c>
      <c r="I1163" s="3">
        <v>4</v>
      </c>
      <c r="P1163">
        <v>2</v>
      </c>
      <c r="Q1163" t="str">
        <f t="shared" si="19"/>
        <v>34</v>
      </c>
    </row>
    <row r="1164" spans="1:17" x14ac:dyDescent="0.25">
      <c r="A1164">
        <v>1163</v>
      </c>
      <c r="F1164">
        <v>169.68420800000001</v>
      </c>
      <c r="G1164" s="5">
        <v>3</v>
      </c>
      <c r="H1164">
        <v>167.615523</v>
      </c>
      <c r="I1164" s="3">
        <v>4</v>
      </c>
      <c r="P1164">
        <v>2</v>
      </c>
      <c r="Q1164" t="str">
        <f t="shared" si="19"/>
        <v>34</v>
      </c>
    </row>
    <row r="1165" spans="1:17" x14ac:dyDescent="0.25">
      <c r="A1165">
        <v>1164</v>
      </c>
      <c r="F1165">
        <v>169.735997</v>
      </c>
      <c r="G1165" s="5">
        <v>3</v>
      </c>
      <c r="H1165">
        <v>167.665312</v>
      </c>
      <c r="I1165" s="3">
        <v>4</v>
      </c>
      <c r="P1165">
        <v>2</v>
      </c>
      <c r="Q1165" t="str">
        <f t="shared" si="19"/>
        <v>34</v>
      </c>
    </row>
    <row r="1166" spans="1:17" x14ac:dyDescent="0.25">
      <c r="A1166">
        <v>1165</v>
      </c>
      <c r="F1166">
        <v>169.69605100000001</v>
      </c>
      <c r="G1166" s="5">
        <v>3</v>
      </c>
      <c r="H1166">
        <v>167.71773400000001</v>
      </c>
      <c r="I1166" s="3">
        <v>4</v>
      </c>
      <c r="P1166">
        <v>2</v>
      </c>
      <c r="Q1166" t="str">
        <f t="shared" si="19"/>
        <v>34</v>
      </c>
    </row>
    <row r="1167" spans="1:17" x14ac:dyDescent="0.25">
      <c r="A1167">
        <v>1166</v>
      </c>
      <c r="F1167">
        <v>169.64710099999999</v>
      </c>
      <c r="G1167" s="5">
        <v>3</v>
      </c>
      <c r="H1167">
        <v>167.72404900000001</v>
      </c>
      <c r="I1167" s="3">
        <v>4</v>
      </c>
      <c r="P1167">
        <v>2</v>
      </c>
      <c r="Q1167" t="str">
        <f t="shared" si="19"/>
        <v>34</v>
      </c>
    </row>
    <row r="1168" spans="1:17" x14ac:dyDescent="0.25">
      <c r="A1168">
        <v>1167</v>
      </c>
      <c r="B1168">
        <v>153.96904899999998</v>
      </c>
      <c r="C1168" s="2">
        <v>1</v>
      </c>
      <c r="H1168">
        <v>167.701472</v>
      </c>
      <c r="I1168" s="3">
        <v>4</v>
      </c>
      <c r="P1168">
        <v>2</v>
      </c>
      <c r="Q1168" t="str">
        <f t="shared" si="19"/>
        <v>14</v>
      </c>
    </row>
    <row r="1169" spans="1:17" x14ac:dyDescent="0.25">
      <c r="A1169">
        <v>1168</v>
      </c>
      <c r="B1169">
        <v>153.92725999999999</v>
      </c>
      <c r="C1169" s="2">
        <v>1</v>
      </c>
      <c r="H1169">
        <v>167.66910200000001</v>
      </c>
      <c r="I1169" s="3">
        <v>4</v>
      </c>
      <c r="P1169">
        <v>2</v>
      </c>
      <c r="Q1169" t="str">
        <f t="shared" si="19"/>
        <v>14</v>
      </c>
    </row>
    <row r="1170" spans="1:17" x14ac:dyDescent="0.25">
      <c r="A1170">
        <v>1169</v>
      </c>
      <c r="B1170">
        <v>153.946102</v>
      </c>
      <c r="C1170" s="2">
        <v>1</v>
      </c>
      <c r="P1170">
        <v>1</v>
      </c>
      <c r="Q1170" t="str">
        <f t="shared" si="19"/>
        <v>1</v>
      </c>
    </row>
    <row r="1171" spans="1:17" x14ac:dyDescent="0.25">
      <c r="A1171">
        <v>1170</v>
      </c>
      <c r="B1171">
        <v>153.92994400000001</v>
      </c>
      <c r="C1171" s="2">
        <v>1</v>
      </c>
      <c r="P1171">
        <v>1</v>
      </c>
      <c r="Q1171" t="str">
        <f t="shared" si="19"/>
        <v>1</v>
      </c>
    </row>
    <row r="1172" spans="1:17" x14ac:dyDescent="0.25">
      <c r="A1172">
        <v>1171</v>
      </c>
      <c r="B1172">
        <v>153.96699699999999</v>
      </c>
      <c r="C1172" s="2">
        <v>1</v>
      </c>
      <c r="P1172">
        <v>1</v>
      </c>
      <c r="Q1172" t="str">
        <f t="shared" si="19"/>
        <v>1</v>
      </c>
    </row>
    <row r="1173" spans="1:17" x14ac:dyDescent="0.25">
      <c r="A1173">
        <v>1172</v>
      </c>
      <c r="B1173">
        <v>154.008208</v>
      </c>
      <c r="C1173" s="2">
        <v>1</v>
      </c>
      <c r="P1173">
        <v>1</v>
      </c>
      <c r="Q1173" t="str">
        <f t="shared" si="19"/>
        <v>1</v>
      </c>
    </row>
    <row r="1174" spans="1:17" x14ac:dyDescent="0.25">
      <c r="A1174">
        <v>1173</v>
      </c>
      <c r="B1174">
        <v>153.96904899999998</v>
      </c>
      <c r="C1174" s="2">
        <v>1</v>
      </c>
      <c r="D1174">
        <v>149.025418</v>
      </c>
      <c r="E1174" s="4">
        <v>2</v>
      </c>
      <c r="P1174">
        <v>2</v>
      </c>
      <c r="Q1174" t="str">
        <f t="shared" si="19"/>
        <v>12</v>
      </c>
    </row>
    <row r="1175" spans="1:17" x14ac:dyDescent="0.25">
      <c r="A1175">
        <v>1174</v>
      </c>
      <c r="D1175">
        <v>149.025418</v>
      </c>
      <c r="E1175" s="4">
        <v>2</v>
      </c>
      <c r="P1175">
        <v>1</v>
      </c>
      <c r="Q1175" t="str">
        <f t="shared" si="19"/>
        <v>2</v>
      </c>
    </row>
    <row r="1176" spans="1:17" x14ac:dyDescent="0.25">
      <c r="A1176">
        <v>1175</v>
      </c>
      <c r="D1176">
        <v>149.025418</v>
      </c>
      <c r="E1176" s="4">
        <v>2</v>
      </c>
      <c r="P1176">
        <v>1</v>
      </c>
      <c r="Q1176" t="str">
        <f t="shared" si="19"/>
        <v>2</v>
      </c>
    </row>
    <row r="1177" spans="1:17" x14ac:dyDescent="0.25">
      <c r="A1177">
        <v>1176</v>
      </c>
      <c r="D1177">
        <v>149.025418</v>
      </c>
      <c r="E1177" s="4">
        <v>2</v>
      </c>
      <c r="P1177">
        <v>1</v>
      </c>
      <c r="Q1177" t="str">
        <f t="shared" si="19"/>
        <v>2</v>
      </c>
    </row>
    <row r="1178" spans="1:17" x14ac:dyDescent="0.25">
      <c r="A1178">
        <v>1177</v>
      </c>
      <c r="D1178">
        <v>149.025418</v>
      </c>
      <c r="E1178" s="4">
        <v>2</v>
      </c>
      <c r="P1178">
        <v>1</v>
      </c>
      <c r="Q1178" t="str">
        <f t="shared" si="19"/>
        <v>2</v>
      </c>
    </row>
    <row r="1179" spans="1:17" x14ac:dyDescent="0.25">
      <c r="A1179">
        <v>1178</v>
      </c>
      <c r="D1179">
        <v>149.025418</v>
      </c>
      <c r="E1179" s="4">
        <v>2</v>
      </c>
      <c r="P1179">
        <v>1</v>
      </c>
      <c r="Q1179" t="str">
        <f t="shared" si="19"/>
        <v>2</v>
      </c>
    </row>
    <row r="1180" spans="1:17" x14ac:dyDescent="0.25">
      <c r="A1180">
        <v>1179</v>
      </c>
      <c r="D1180">
        <v>149.025418</v>
      </c>
      <c r="E1180" s="4">
        <v>2</v>
      </c>
      <c r="P1180">
        <v>1</v>
      </c>
      <c r="Q1180" t="str">
        <f t="shared" si="19"/>
        <v>2</v>
      </c>
    </row>
    <row r="1181" spans="1:17" x14ac:dyDescent="0.25">
      <c r="A1181">
        <v>1180</v>
      </c>
      <c r="D1181">
        <v>149.025418</v>
      </c>
      <c r="E1181" s="4">
        <v>2</v>
      </c>
      <c r="F1181">
        <v>149.42647099999999</v>
      </c>
      <c r="G1181" s="5">
        <v>3</v>
      </c>
      <c r="P1181">
        <v>2</v>
      </c>
      <c r="Q1181" t="str">
        <f t="shared" si="19"/>
        <v>23</v>
      </c>
    </row>
    <row r="1182" spans="1:17" x14ac:dyDescent="0.25">
      <c r="A1182">
        <v>1181</v>
      </c>
      <c r="F1182">
        <v>149.42647099999999</v>
      </c>
      <c r="G1182" s="5">
        <v>3</v>
      </c>
      <c r="P1182">
        <v>1</v>
      </c>
      <c r="Q1182" t="str">
        <f t="shared" si="19"/>
        <v>3</v>
      </c>
    </row>
    <row r="1183" spans="1:17" x14ac:dyDescent="0.25">
      <c r="A1183">
        <v>1182</v>
      </c>
      <c r="F1183">
        <v>149.42647099999999</v>
      </c>
      <c r="G1183" s="5">
        <v>3</v>
      </c>
      <c r="H1183">
        <v>137.78188800000001</v>
      </c>
      <c r="I1183" s="3">
        <v>4</v>
      </c>
      <c r="P1183">
        <v>2</v>
      </c>
      <c r="Q1183" t="str">
        <f t="shared" si="19"/>
        <v>34</v>
      </c>
    </row>
    <row r="1184" spans="1:17" x14ac:dyDescent="0.25">
      <c r="A1184">
        <v>1183</v>
      </c>
      <c r="F1184">
        <v>149.42647099999999</v>
      </c>
      <c r="G1184" s="5">
        <v>3</v>
      </c>
      <c r="H1184">
        <v>137.75073700000002</v>
      </c>
      <c r="I1184" s="3">
        <v>4</v>
      </c>
      <c r="P1184">
        <v>2</v>
      </c>
      <c r="Q1184" t="str">
        <f t="shared" si="19"/>
        <v>34</v>
      </c>
    </row>
    <row r="1185" spans="1:17" x14ac:dyDescent="0.25">
      <c r="A1185">
        <v>1184</v>
      </c>
      <c r="F1185">
        <v>149.42647099999999</v>
      </c>
      <c r="G1185" s="5">
        <v>3</v>
      </c>
      <c r="H1185">
        <v>137.65931399999999</v>
      </c>
      <c r="I1185" s="3">
        <v>4</v>
      </c>
      <c r="P1185">
        <v>2</v>
      </c>
      <c r="Q1185" t="str">
        <f t="shared" si="19"/>
        <v>34</v>
      </c>
    </row>
    <row r="1186" spans="1:17" x14ac:dyDescent="0.25">
      <c r="A1186">
        <v>1185</v>
      </c>
      <c r="F1186">
        <v>149.42647099999999</v>
      </c>
      <c r="G1186" s="5">
        <v>3</v>
      </c>
      <c r="H1186">
        <v>137.65931399999999</v>
      </c>
      <c r="I1186" s="3">
        <v>4</v>
      </c>
      <c r="P1186">
        <v>2</v>
      </c>
      <c r="Q1186" t="str">
        <f t="shared" si="19"/>
        <v>34</v>
      </c>
    </row>
    <row r="1187" spans="1:17" x14ac:dyDescent="0.25">
      <c r="A1187">
        <v>1186</v>
      </c>
      <c r="F1187">
        <v>149.42647099999999</v>
      </c>
      <c r="G1187" s="5">
        <v>3</v>
      </c>
      <c r="H1187">
        <v>137.65931399999999</v>
      </c>
      <c r="I1187" s="3">
        <v>4</v>
      </c>
      <c r="P1187">
        <v>2</v>
      </c>
      <c r="Q1187" t="str">
        <f t="shared" si="19"/>
        <v>34</v>
      </c>
    </row>
    <row r="1188" spans="1:17" x14ac:dyDescent="0.25">
      <c r="A1188">
        <v>1187</v>
      </c>
      <c r="F1188">
        <v>149.40668099999999</v>
      </c>
      <c r="G1188" s="5">
        <v>3</v>
      </c>
      <c r="H1188">
        <v>137.78188800000001</v>
      </c>
      <c r="I1188" s="3">
        <v>4</v>
      </c>
      <c r="P1188">
        <v>2</v>
      </c>
      <c r="Q1188" t="str">
        <f t="shared" si="19"/>
        <v>34</v>
      </c>
    </row>
    <row r="1189" spans="1:17" x14ac:dyDescent="0.25">
      <c r="A1189">
        <v>1188</v>
      </c>
      <c r="H1189">
        <v>137.73525699999999</v>
      </c>
      <c r="I1189" s="3">
        <v>4</v>
      </c>
      <c r="P1189">
        <v>1</v>
      </c>
      <c r="Q1189" t="str">
        <f t="shared" si="19"/>
        <v>4</v>
      </c>
    </row>
    <row r="1190" spans="1:17" x14ac:dyDescent="0.25">
      <c r="A1190">
        <v>1189</v>
      </c>
      <c r="B1190">
        <v>118.64957500000001</v>
      </c>
      <c r="C1190" s="2">
        <v>1</v>
      </c>
      <c r="P1190">
        <v>1</v>
      </c>
      <c r="Q1190" t="str">
        <f t="shared" si="19"/>
        <v>1</v>
      </c>
    </row>
    <row r="1191" spans="1:17" x14ac:dyDescent="0.25">
      <c r="A1191">
        <v>1190</v>
      </c>
      <c r="B1191">
        <v>118.671159</v>
      </c>
      <c r="C1191" s="2">
        <v>1</v>
      </c>
      <c r="P1191">
        <v>1</v>
      </c>
      <c r="Q1191" t="str">
        <f t="shared" si="19"/>
        <v>1</v>
      </c>
    </row>
    <row r="1192" spans="1:17" x14ac:dyDescent="0.25">
      <c r="A1192">
        <v>1191</v>
      </c>
      <c r="B1192">
        <v>118.63641800000001</v>
      </c>
      <c r="C1192" s="2">
        <v>1</v>
      </c>
      <c r="P1192">
        <v>1</v>
      </c>
      <c r="Q1192" t="str">
        <f t="shared" si="19"/>
        <v>1</v>
      </c>
    </row>
    <row r="1193" spans="1:17" x14ac:dyDescent="0.25">
      <c r="A1193">
        <v>1192</v>
      </c>
      <c r="B1193">
        <v>118.65310400000001</v>
      </c>
      <c r="C1193" s="2">
        <v>1</v>
      </c>
      <c r="P1193">
        <v>1</v>
      </c>
      <c r="Q1193" t="str">
        <f t="shared" si="19"/>
        <v>1</v>
      </c>
    </row>
    <row r="1194" spans="1:17" x14ac:dyDescent="0.25">
      <c r="A1194">
        <v>1193</v>
      </c>
      <c r="B1194">
        <v>118.648263</v>
      </c>
      <c r="C1194" s="2">
        <v>1</v>
      </c>
      <c r="P1194">
        <v>1</v>
      </c>
      <c r="Q1194" t="str">
        <f t="shared" si="19"/>
        <v>1</v>
      </c>
    </row>
    <row r="1195" spans="1:17" x14ac:dyDescent="0.25">
      <c r="A1195">
        <v>1194</v>
      </c>
      <c r="B1195">
        <v>118.65647200000001</v>
      </c>
      <c r="C1195" s="2">
        <v>1</v>
      </c>
      <c r="D1195">
        <v>112.24021200000001</v>
      </c>
      <c r="E1195" s="4">
        <v>2</v>
      </c>
      <c r="P1195">
        <v>2</v>
      </c>
      <c r="Q1195" t="str">
        <f t="shared" si="19"/>
        <v>12</v>
      </c>
    </row>
    <row r="1196" spans="1:17" x14ac:dyDescent="0.25">
      <c r="A1196">
        <v>1195</v>
      </c>
      <c r="B1196">
        <v>118.625264</v>
      </c>
      <c r="C1196" s="2">
        <v>1</v>
      </c>
      <c r="D1196">
        <v>112.278947</v>
      </c>
      <c r="E1196" s="4">
        <v>2</v>
      </c>
      <c r="P1196">
        <v>2</v>
      </c>
      <c r="Q1196" t="str">
        <f t="shared" si="19"/>
        <v>12</v>
      </c>
    </row>
    <row r="1197" spans="1:17" x14ac:dyDescent="0.25">
      <c r="A1197">
        <v>1196</v>
      </c>
      <c r="B1197">
        <v>118.64957500000001</v>
      </c>
      <c r="C1197" s="2">
        <v>1</v>
      </c>
      <c r="D1197">
        <v>112.25568100000001</v>
      </c>
      <c r="E1197" s="4">
        <v>2</v>
      </c>
      <c r="P1197">
        <v>2</v>
      </c>
      <c r="Q1197" t="str">
        <f t="shared" si="19"/>
        <v>12</v>
      </c>
    </row>
    <row r="1198" spans="1:17" x14ac:dyDescent="0.25">
      <c r="A1198">
        <v>1197</v>
      </c>
      <c r="D1198">
        <v>112.279054</v>
      </c>
      <c r="E1198" s="4">
        <v>2</v>
      </c>
      <c r="P1198">
        <v>1</v>
      </c>
      <c r="Q1198" t="str">
        <f t="shared" si="19"/>
        <v>2</v>
      </c>
    </row>
    <row r="1199" spans="1:17" x14ac:dyDescent="0.25">
      <c r="A1199">
        <v>1198</v>
      </c>
      <c r="D1199">
        <v>112.28689300000001</v>
      </c>
      <c r="E1199" s="4">
        <v>2</v>
      </c>
      <c r="P1199">
        <v>1</v>
      </c>
      <c r="Q1199" t="str">
        <f t="shared" si="19"/>
        <v>2</v>
      </c>
    </row>
    <row r="1200" spans="1:17" x14ac:dyDescent="0.25">
      <c r="A1200">
        <v>1199</v>
      </c>
      <c r="D1200">
        <v>112.24573600000001</v>
      </c>
      <c r="E1200" s="4">
        <v>2</v>
      </c>
      <c r="P1200">
        <v>1</v>
      </c>
      <c r="Q1200" t="str">
        <f t="shared" si="19"/>
        <v>2</v>
      </c>
    </row>
    <row r="1201" spans="1:17" x14ac:dyDescent="0.25">
      <c r="A1201">
        <v>1200</v>
      </c>
      <c r="D1201">
        <v>112.238263</v>
      </c>
      <c r="E1201" s="4">
        <v>2</v>
      </c>
      <c r="F1201">
        <v>112.658051</v>
      </c>
      <c r="G1201" s="5">
        <v>3</v>
      </c>
      <c r="P1201">
        <v>2</v>
      </c>
      <c r="Q1201" t="str">
        <f t="shared" si="19"/>
        <v>23</v>
      </c>
    </row>
    <row r="1202" spans="1:17" x14ac:dyDescent="0.25">
      <c r="A1202">
        <v>1201</v>
      </c>
      <c r="D1202">
        <v>112.238263</v>
      </c>
      <c r="E1202" s="4">
        <v>2</v>
      </c>
      <c r="F1202">
        <v>112.66631400000001</v>
      </c>
      <c r="G1202" s="5">
        <v>3</v>
      </c>
      <c r="H1202">
        <v>111.78789200000001</v>
      </c>
      <c r="I1202" s="3">
        <v>4</v>
      </c>
      <c r="P1202">
        <v>3</v>
      </c>
      <c r="Q1202" t="str">
        <f t="shared" si="19"/>
        <v>234</v>
      </c>
    </row>
    <row r="1203" spans="1:17" x14ac:dyDescent="0.25">
      <c r="A1203">
        <v>1202</v>
      </c>
      <c r="F1203">
        <v>112.69231500000001</v>
      </c>
      <c r="G1203" s="5">
        <v>3</v>
      </c>
      <c r="H1203">
        <v>111.814633</v>
      </c>
      <c r="I1203" s="3">
        <v>4</v>
      </c>
      <c r="P1203">
        <v>2</v>
      </c>
      <c r="Q1203" t="str">
        <f t="shared" si="19"/>
        <v>34</v>
      </c>
    </row>
    <row r="1204" spans="1:17" x14ac:dyDescent="0.25">
      <c r="A1204">
        <v>1203</v>
      </c>
      <c r="F1204">
        <v>112.62021</v>
      </c>
      <c r="G1204" s="5">
        <v>3</v>
      </c>
      <c r="H1204">
        <v>111.85236800000001</v>
      </c>
      <c r="I1204" s="3">
        <v>4</v>
      </c>
      <c r="P1204">
        <v>2</v>
      </c>
      <c r="Q1204" t="str">
        <f t="shared" si="19"/>
        <v>34</v>
      </c>
    </row>
    <row r="1205" spans="1:17" x14ac:dyDescent="0.25">
      <c r="A1205">
        <v>1204</v>
      </c>
      <c r="F1205">
        <v>112.65131500000001</v>
      </c>
      <c r="G1205" s="5">
        <v>3</v>
      </c>
      <c r="H1205">
        <v>111.797578</v>
      </c>
      <c r="I1205" s="3">
        <v>4</v>
      </c>
      <c r="P1205">
        <v>2</v>
      </c>
      <c r="Q1205" t="str">
        <f t="shared" si="19"/>
        <v>34</v>
      </c>
    </row>
    <row r="1206" spans="1:17" x14ac:dyDescent="0.25">
      <c r="A1206">
        <v>1205</v>
      </c>
      <c r="F1206">
        <v>112.64784300000001</v>
      </c>
      <c r="G1206" s="5">
        <v>3</v>
      </c>
      <c r="H1206">
        <v>111.844159</v>
      </c>
      <c r="I1206" s="3">
        <v>4</v>
      </c>
      <c r="P1206">
        <v>2</v>
      </c>
      <c r="Q1206" t="str">
        <f t="shared" si="19"/>
        <v>34</v>
      </c>
    </row>
    <row r="1207" spans="1:17" x14ac:dyDescent="0.25">
      <c r="A1207">
        <v>1206</v>
      </c>
      <c r="F1207">
        <v>112.584371</v>
      </c>
      <c r="G1207" s="5">
        <v>3</v>
      </c>
      <c r="H1207">
        <v>111.828896</v>
      </c>
      <c r="I1207" s="3">
        <v>4</v>
      </c>
      <c r="P1207">
        <v>2</v>
      </c>
      <c r="Q1207" t="str">
        <f t="shared" si="19"/>
        <v>34</v>
      </c>
    </row>
    <row r="1208" spans="1:17" x14ac:dyDescent="0.25">
      <c r="A1208">
        <v>1207</v>
      </c>
      <c r="F1208">
        <v>112.658051</v>
      </c>
      <c r="G1208" s="5">
        <v>3</v>
      </c>
      <c r="H1208">
        <v>111.784474</v>
      </c>
      <c r="I1208" s="3">
        <v>4</v>
      </c>
      <c r="P1208">
        <v>2</v>
      </c>
      <c r="Q1208" t="str">
        <f t="shared" si="19"/>
        <v>34</v>
      </c>
    </row>
    <row r="1209" spans="1:17" x14ac:dyDescent="0.25">
      <c r="A1209">
        <v>1208</v>
      </c>
      <c r="B1209">
        <v>91.675475000000006</v>
      </c>
      <c r="C1209" s="2">
        <v>1</v>
      </c>
      <c r="H1209">
        <v>111.78789200000001</v>
      </c>
      <c r="I1209" s="3">
        <v>4</v>
      </c>
      <c r="P1209">
        <v>2</v>
      </c>
      <c r="Q1209" t="str">
        <f t="shared" si="19"/>
        <v>14</v>
      </c>
    </row>
    <row r="1210" spans="1:17" x14ac:dyDescent="0.25">
      <c r="A1210">
        <v>1209</v>
      </c>
      <c r="B1210">
        <v>91.682895000000002</v>
      </c>
      <c r="C1210" s="2">
        <v>1</v>
      </c>
      <c r="H1210">
        <v>111.78789200000001</v>
      </c>
      <c r="I1210" s="3">
        <v>4</v>
      </c>
      <c r="P1210">
        <v>2</v>
      </c>
      <c r="Q1210" t="str">
        <f t="shared" si="19"/>
        <v>14</v>
      </c>
    </row>
    <row r="1211" spans="1:17" x14ac:dyDescent="0.25">
      <c r="A1211">
        <v>1210</v>
      </c>
      <c r="B1211">
        <v>91.717580000000012</v>
      </c>
      <c r="C1211" s="2">
        <v>1</v>
      </c>
      <c r="P1211">
        <v>1</v>
      </c>
      <c r="Q1211" t="str">
        <f t="shared" si="19"/>
        <v>1</v>
      </c>
    </row>
    <row r="1212" spans="1:17" x14ac:dyDescent="0.25">
      <c r="A1212">
        <v>1211</v>
      </c>
      <c r="B1212">
        <v>91.702474000000009</v>
      </c>
      <c r="C1212" s="2">
        <v>1</v>
      </c>
      <c r="P1212">
        <v>1</v>
      </c>
      <c r="Q1212" t="str">
        <f t="shared" si="19"/>
        <v>1</v>
      </c>
    </row>
    <row r="1213" spans="1:17" x14ac:dyDescent="0.25">
      <c r="A1213">
        <v>1212</v>
      </c>
      <c r="B1213">
        <v>91.70789400000001</v>
      </c>
      <c r="C1213" s="2">
        <v>1</v>
      </c>
      <c r="P1213">
        <v>1</v>
      </c>
      <c r="Q1213" t="str">
        <f t="shared" si="19"/>
        <v>1</v>
      </c>
    </row>
    <row r="1214" spans="1:17" x14ac:dyDescent="0.25">
      <c r="A1214">
        <v>1213</v>
      </c>
      <c r="B1214">
        <v>91.733895000000004</v>
      </c>
      <c r="C1214" s="2">
        <v>1</v>
      </c>
      <c r="D1214">
        <v>86.372474000000011</v>
      </c>
      <c r="E1214" s="4">
        <v>2</v>
      </c>
      <c r="P1214">
        <v>2</v>
      </c>
      <c r="Q1214" t="str">
        <f t="shared" si="19"/>
        <v>12</v>
      </c>
    </row>
    <row r="1215" spans="1:17" x14ac:dyDescent="0.25">
      <c r="A1215">
        <v>1214</v>
      </c>
      <c r="B1215">
        <v>91.775420000000011</v>
      </c>
      <c r="C1215" s="2">
        <v>1</v>
      </c>
      <c r="D1215">
        <v>86.347789000000006</v>
      </c>
      <c r="E1215" s="4">
        <v>2</v>
      </c>
      <c r="P1215">
        <v>2</v>
      </c>
      <c r="Q1215" t="str">
        <f t="shared" si="19"/>
        <v>12</v>
      </c>
    </row>
    <row r="1216" spans="1:17" x14ac:dyDescent="0.25">
      <c r="A1216">
        <v>1215</v>
      </c>
      <c r="B1216">
        <v>91.643895000000015</v>
      </c>
      <c r="C1216" s="2">
        <v>1</v>
      </c>
      <c r="D1216">
        <v>86.375157000000002</v>
      </c>
      <c r="E1216" s="4">
        <v>2</v>
      </c>
      <c r="P1216">
        <v>2</v>
      </c>
      <c r="Q1216" t="str">
        <f t="shared" si="19"/>
        <v>12</v>
      </c>
    </row>
    <row r="1217" spans="1:17" x14ac:dyDescent="0.25">
      <c r="A1217">
        <v>1216</v>
      </c>
      <c r="B1217">
        <v>91.675475000000006</v>
      </c>
      <c r="C1217" s="2">
        <v>1</v>
      </c>
      <c r="D1217">
        <v>86.358052000000015</v>
      </c>
      <c r="E1217" s="4">
        <v>2</v>
      </c>
      <c r="P1217">
        <v>2</v>
      </c>
      <c r="Q1217" t="str">
        <f t="shared" si="19"/>
        <v>12</v>
      </c>
    </row>
    <row r="1218" spans="1:17" x14ac:dyDescent="0.25">
      <c r="A1218">
        <v>1217</v>
      </c>
      <c r="D1218">
        <v>86.361632000000014</v>
      </c>
      <c r="E1218" s="4">
        <v>2</v>
      </c>
      <c r="P1218">
        <v>1</v>
      </c>
      <c r="Q1218" t="str">
        <f t="shared" ref="Q1218:Q1281" si="20">CONCATENATE(C1218,E1218,G1218,I1218)</f>
        <v>2</v>
      </c>
    </row>
    <row r="1219" spans="1:17" x14ac:dyDescent="0.25">
      <c r="A1219">
        <v>1218</v>
      </c>
      <c r="D1219">
        <v>86.441106000000005</v>
      </c>
      <c r="E1219" s="4">
        <v>2</v>
      </c>
      <c r="P1219">
        <v>1</v>
      </c>
      <c r="Q1219" t="str">
        <f t="shared" si="20"/>
        <v>2</v>
      </c>
    </row>
    <row r="1220" spans="1:17" x14ac:dyDescent="0.25">
      <c r="A1220">
        <v>1219</v>
      </c>
      <c r="D1220">
        <v>86.372474000000011</v>
      </c>
      <c r="E1220" s="4">
        <v>2</v>
      </c>
      <c r="P1220">
        <v>1</v>
      </c>
      <c r="Q1220" t="str">
        <f t="shared" si="20"/>
        <v>2</v>
      </c>
    </row>
    <row r="1221" spans="1:17" x14ac:dyDescent="0.25">
      <c r="A1221">
        <v>1220</v>
      </c>
      <c r="P1221">
        <v>0</v>
      </c>
      <c r="Q1221" t="str">
        <f t="shared" si="20"/>
        <v/>
      </c>
    </row>
    <row r="1222" spans="1:17" x14ac:dyDescent="0.25">
      <c r="A1222">
        <v>1221</v>
      </c>
      <c r="F1222">
        <v>86.04073600000001</v>
      </c>
      <c r="G1222" s="5">
        <v>3</v>
      </c>
      <c r="P1222">
        <v>1</v>
      </c>
      <c r="Q1222" t="str">
        <f t="shared" si="20"/>
        <v>3</v>
      </c>
    </row>
    <row r="1223" spans="1:17" x14ac:dyDescent="0.25">
      <c r="A1223">
        <v>1222</v>
      </c>
      <c r="F1223">
        <v>86.072316000000001</v>
      </c>
      <c r="G1223" s="5">
        <v>3</v>
      </c>
      <c r="H1223">
        <v>84.444368000000011</v>
      </c>
      <c r="I1223" s="3">
        <v>4</v>
      </c>
      <c r="P1223">
        <v>2</v>
      </c>
      <c r="Q1223" t="str">
        <f t="shared" si="20"/>
        <v>34</v>
      </c>
    </row>
    <row r="1224" spans="1:17" x14ac:dyDescent="0.25">
      <c r="A1224">
        <v>1223</v>
      </c>
      <c r="F1224">
        <v>86.096475000000012</v>
      </c>
      <c r="G1224" s="5">
        <v>3</v>
      </c>
      <c r="H1224">
        <v>84.451157000000009</v>
      </c>
      <c r="I1224" s="3">
        <v>4</v>
      </c>
      <c r="P1224">
        <v>2</v>
      </c>
      <c r="Q1224" t="str">
        <f t="shared" si="20"/>
        <v>34</v>
      </c>
    </row>
    <row r="1225" spans="1:17" x14ac:dyDescent="0.25">
      <c r="A1225">
        <v>1224</v>
      </c>
      <c r="F1225">
        <v>86.069264000000004</v>
      </c>
      <c r="G1225" s="5">
        <v>3</v>
      </c>
      <c r="H1225">
        <v>84.429631000000001</v>
      </c>
      <c r="I1225" s="3">
        <v>4</v>
      </c>
      <c r="P1225">
        <v>2</v>
      </c>
      <c r="Q1225" t="str">
        <f t="shared" si="20"/>
        <v>34</v>
      </c>
    </row>
    <row r="1226" spans="1:17" x14ac:dyDescent="0.25">
      <c r="A1226">
        <v>1225</v>
      </c>
      <c r="F1226">
        <v>86.024053000000009</v>
      </c>
      <c r="G1226" s="5">
        <v>3</v>
      </c>
      <c r="H1226">
        <v>84.477947</v>
      </c>
      <c r="I1226" s="3">
        <v>4</v>
      </c>
      <c r="P1226">
        <v>2</v>
      </c>
      <c r="Q1226" t="str">
        <f t="shared" si="20"/>
        <v>34</v>
      </c>
    </row>
    <row r="1227" spans="1:17" x14ac:dyDescent="0.25">
      <c r="A1227">
        <v>1226</v>
      </c>
      <c r="F1227">
        <v>86.07310600000001</v>
      </c>
      <c r="G1227" s="5">
        <v>3</v>
      </c>
      <c r="H1227">
        <v>84.487263000000013</v>
      </c>
      <c r="I1227" s="3">
        <v>4</v>
      </c>
      <c r="P1227">
        <v>2</v>
      </c>
      <c r="Q1227" t="str">
        <f t="shared" si="20"/>
        <v>34</v>
      </c>
    </row>
    <row r="1228" spans="1:17" x14ac:dyDescent="0.25">
      <c r="A1228">
        <v>1227</v>
      </c>
      <c r="F1228">
        <v>86.07310600000001</v>
      </c>
      <c r="G1228" s="5">
        <v>3</v>
      </c>
      <c r="H1228">
        <v>84.496789000000007</v>
      </c>
      <c r="I1228" s="3">
        <v>4</v>
      </c>
      <c r="P1228">
        <v>2</v>
      </c>
      <c r="Q1228" t="str">
        <f t="shared" si="20"/>
        <v>34</v>
      </c>
    </row>
    <row r="1229" spans="1:17" x14ac:dyDescent="0.25">
      <c r="A1229">
        <v>1228</v>
      </c>
      <c r="B1229">
        <v>70.94721100000001</v>
      </c>
      <c r="C1229" s="2">
        <v>1</v>
      </c>
      <c r="H1229">
        <v>84.458790000000008</v>
      </c>
      <c r="I1229" s="3">
        <v>4</v>
      </c>
      <c r="P1229">
        <v>2</v>
      </c>
      <c r="Q1229" t="str">
        <f t="shared" si="20"/>
        <v>14</v>
      </c>
    </row>
    <row r="1230" spans="1:17" x14ac:dyDescent="0.25">
      <c r="A1230">
        <v>1229</v>
      </c>
      <c r="B1230">
        <v>70.909158000000005</v>
      </c>
      <c r="C1230" s="2">
        <v>1</v>
      </c>
      <c r="H1230">
        <v>84.444368000000011</v>
      </c>
      <c r="I1230" s="3">
        <v>4</v>
      </c>
      <c r="P1230">
        <v>2</v>
      </c>
      <c r="Q1230" t="str">
        <f t="shared" si="20"/>
        <v>14</v>
      </c>
    </row>
    <row r="1231" spans="1:17" x14ac:dyDescent="0.25">
      <c r="A1231">
        <v>1230</v>
      </c>
      <c r="B1231">
        <v>70.934263000000001</v>
      </c>
      <c r="C1231" s="2">
        <v>1</v>
      </c>
      <c r="P1231">
        <v>1</v>
      </c>
      <c r="Q1231" t="str">
        <f t="shared" si="20"/>
        <v>1</v>
      </c>
    </row>
    <row r="1232" spans="1:17" x14ac:dyDescent="0.25">
      <c r="A1232">
        <v>1231</v>
      </c>
      <c r="B1232">
        <v>70.937895000000012</v>
      </c>
      <c r="C1232" s="2">
        <v>1</v>
      </c>
      <c r="P1232">
        <v>1</v>
      </c>
      <c r="Q1232" t="str">
        <f t="shared" si="20"/>
        <v>1</v>
      </c>
    </row>
    <row r="1233" spans="1:17" x14ac:dyDescent="0.25">
      <c r="A1233">
        <v>1232</v>
      </c>
      <c r="B1233">
        <v>70.935474000000013</v>
      </c>
      <c r="C1233" s="2">
        <v>1</v>
      </c>
      <c r="P1233">
        <v>1</v>
      </c>
      <c r="Q1233" t="str">
        <f t="shared" si="20"/>
        <v>1</v>
      </c>
    </row>
    <row r="1234" spans="1:17" x14ac:dyDescent="0.25">
      <c r="A1234">
        <v>1233</v>
      </c>
      <c r="B1234">
        <v>70.953474</v>
      </c>
      <c r="C1234" s="2">
        <v>1</v>
      </c>
      <c r="D1234">
        <v>62.608345</v>
      </c>
      <c r="E1234" s="4">
        <v>2</v>
      </c>
      <c r="P1234">
        <v>2</v>
      </c>
      <c r="Q1234" t="str">
        <f t="shared" si="20"/>
        <v>12</v>
      </c>
    </row>
    <row r="1235" spans="1:17" x14ac:dyDescent="0.25">
      <c r="A1235">
        <v>1234</v>
      </c>
      <c r="B1235">
        <v>70.981000000000009</v>
      </c>
      <c r="C1235" s="2">
        <v>1</v>
      </c>
      <c r="D1235">
        <v>62.618186999999999</v>
      </c>
      <c r="E1235" s="4">
        <v>2</v>
      </c>
      <c r="P1235">
        <v>2</v>
      </c>
      <c r="Q1235" t="str">
        <f t="shared" si="20"/>
        <v>12</v>
      </c>
    </row>
    <row r="1236" spans="1:17" x14ac:dyDescent="0.25">
      <c r="A1236">
        <v>1235</v>
      </c>
      <c r="B1236">
        <v>70.918579000000008</v>
      </c>
      <c r="C1236" s="2">
        <v>1</v>
      </c>
      <c r="D1236">
        <v>62.628444000000002</v>
      </c>
      <c r="E1236" s="4">
        <v>2</v>
      </c>
      <c r="P1236">
        <v>2</v>
      </c>
      <c r="Q1236" t="str">
        <f t="shared" si="20"/>
        <v>12</v>
      </c>
    </row>
    <row r="1237" spans="1:17" x14ac:dyDescent="0.25">
      <c r="A1237">
        <v>1236</v>
      </c>
      <c r="D1237">
        <v>62.628971</v>
      </c>
      <c r="E1237" s="4">
        <v>2</v>
      </c>
      <c r="P1237">
        <v>1</v>
      </c>
      <c r="Q1237" t="str">
        <f t="shared" si="20"/>
        <v>2</v>
      </c>
    </row>
    <row r="1238" spans="1:17" x14ac:dyDescent="0.25">
      <c r="A1238">
        <v>1237</v>
      </c>
      <c r="D1238">
        <v>62.583556999999999</v>
      </c>
      <c r="E1238" s="4">
        <v>2</v>
      </c>
      <c r="P1238">
        <v>1</v>
      </c>
      <c r="Q1238" t="str">
        <f t="shared" si="20"/>
        <v>2</v>
      </c>
    </row>
    <row r="1239" spans="1:17" x14ac:dyDescent="0.25">
      <c r="A1239">
        <v>1238</v>
      </c>
      <c r="D1239">
        <v>62.664805999999999</v>
      </c>
      <c r="E1239" s="4">
        <v>2</v>
      </c>
      <c r="P1239">
        <v>1</v>
      </c>
      <c r="Q1239" t="str">
        <f t="shared" si="20"/>
        <v>2</v>
      </c>
    </row>
    <row r="1240" spans="1:17" x14ac:dyDescent="0.25">
      <c r="A1240">
        <v>1239</v>
      </c>
      <c r="D1240">
        <v>62.652492000000002</v>
      </c>
      <c r="E1240" s="4">
        <v>2</v>
      </c>
      <c r="P1240">
        <v>1</v>
      </c>
      <c r="Q1240" t="str">
        <f t="shared" si="20"/>
        <v>2</v>
      </c>
    </row>
    <row r="1241" spans="1:17" x14ac:dyDescent="0.25">
      <c r="A1241">
        <v>1240</v>
      </c>
      <c r="D1241">
        <v>62.608345</v>
      </c>
      <c r="E1241" s="4">
        <v>2</v>
      </c>
      <c r="P1241">
        <v>1</v>
      </c>
      <c r="Q1241" t="str">
        <f t="shared" si="20"/>
        <v>2</v>
      </c>
    </row>
    <row r="1242" spans="1:17" x14ac:dyDescent="0.25">
      <c r="A1242">
        <v>1241</v>
      </c>
      <c r="D1242">
        <v>62.608345</v>
      </c>
      <c r="E1242" s="4">
        <v>2</v>
      </c>
      <c r="F1242">
        <v>63.395588000000004</v>
      </c>
      <c r="G1242" s="5">
        <v>3</v>
      </c>
      <c r="P1242">
        <v>2</v>
      </c>
      <c r="Q1242" t="str">
        <f t="shared" si="20"/>
        <v>23</v>
      </c>
    </row>
    <row r="1243" spans="1:17" x14ac:dyDescent="0.25">
      <c r="A1243">
        <v>1242</v>
      </c>
      <c r="F1243">
        <v>63.413111999999998</v>
      </c>
      <c r="G1243" s="5">
        <v>3</v>
      </c>
      <c r="P1243">
        <v>1</v>
      </c>
      <c r="Q1243" t="str">
        <f t="shared" si="20"/>
        <v>3</v>
      </c>
    </row>
    <row r="1244" spans="1:17" x14ac:dyDescent="0.25">
      <c r="A1244">
        <v>1243</v>
      </c>
      <c r="F1244">
        <v>63.459892000000004</v>
      </c>
      <c r="G1244" s="5">
        <v>3</v>
      </c>
      <c r="H1244">
        <v>60.352214000000004</v>
      </c>
      <c r="I1244" s="3">
        <v>4</v>
      </c>
      <c r="P1244">
        <v>2</v>
      </c>
      <c r="Q1244" t="str">
        <f t="shared" si="20"/>
        <v>34</v>
      </c>
    </row>
    <row r="1245" spans="1:17" x14ac:dyDescent="0.25">
      <c r="A1245">
        <v>1244</v>
      </c>
      <c r="F1245">
        <v>63.395961</v>
      </c>
      <c r="G1245" s="5">
        <v>3</v>
      </c>
      <c r="H1245">
        <v>60.451664000000001</v>
      </c>
      <c r="I1245" s="3">
        <v>4</v>
      </c>
      <c r="P1245">
        <v>2</v>
      </c>
      <c r="Q1245" t="str">
        <f t="shared" si="20"/>
        <v>34</v>
      </c>
    </row>
    <row r="1246" spans="1:17" x14ac:dyDescent="0.25">
      <c r="A1246">
        <v>1245</v>
      </c>
      <c r="F1246">
        <v>63.424636</v>
      </c>
      <c r="G1246" s="5">
        <v>3</v>
      </c>
      <c r="H1246">
        <v>60.406146999999997</v>
      </c>
      <c r="I1246" s="3">
        <v>4</v>
      </c>
      <c r="P1246">
        <v>2</v>
      </c>
      <c r="Q1246" t="str">
        <f t="shared" si="20"/>
        <v>34</v>
      </c>
    </row>
    <row r="1247" spans="1:17" x14ac:dyDescent="0.25">
      <c r="A1247">
        <v>1246</v>
      </c>
      <c r="F1247">
        <v>63.435794000000001</v>
      </c>
      <c r="G1247" s="5">
        <v>3</v>
      </c>
      <c r="H1247">
        <v>60.400570000000002</v>
      </c>
      <c r="I1247" s="3">
        <v>4</v>
      </c>
      <c r="P1247">
        <v>2</v>
      </c>
      <c r="Q1247" t="str">
        <f t="shared" si="20"/>
        <v>34</v>
      </c>
    </row>
    <row r="1248" spans="1:17" x14ac:dyDescent="0.25">
      <c r="A1248">
        <v>1247</v>
      </c>
      <c r="F1248">
        <v>63.421534999999999</v>
      </c>
      <c r="G1248" s="5">
        <v>3</v>
      </c>
      <c r="H1248">
        <v>60.380310000000001</v>
      </c>
      <c r="I1248" s="3">
        <v>4</v>
      </c>
      <c r="P1248">
        <v>2</v>
      </c>
      <c r="Q1248" t="str">
        <f t="shared" si="20"/>
        <v>34</v>
      </c>
    </row>
    <row r="1249" spans="1:17" x14ac:dyDescent="0.25">
      <c r="A1249">
        <v>1248</v>
      </c>
      <c r="B1249">
        <v>44.993617999999998</v>
      </c>
      <c r="C1249" s="2">
        <v>1</v>
      </c>
      <c r="F1249">
        <v>63.326610000000002</v>
      </c>
      <c r="G1249" s="5">
        <v>3</v>
      </c>
      <c r="H1249">
        <v>60.423403999999998</v>
      </c>
      <c r="I1249" s="3">
        <v>4</v>
      </c>
      <c r="P1249">
        <v>3</v>
      </c>
      <c r="Q1249" t="str">
        <f t="shared" si="20"/>
        <v>134</v>
      </c>
    </row>
    <row r="1250" spans="1:17" x14ac:dyDescent="0.25">
      <c r="A1250">
        <v>1249</v>
      </c>
      <c r="B1250">
        <v>45.015087000000001</v>
      </c>
      <c r="C1250" s="2">
        <v>1</v>
      </c>
      <c r="F1250">
        <v>63.395588000000004</v>
      </c>
      <c r="G1250" s="5">
        <v>3</v>
      </c>
      <c r="H1250">
        <v>60.446350000000002</v>
      </c>
      <c r="I1250" s="3">
        <v>4</v>
      </c>
      <c r="P1250">
        <v>3</v>
      </c>
      <c r="Q1250" t="str">
        <f t="shared" si="20"/>
        <v>134</v>
      </c>
    </row>
    <row r="1251" spans="1:17" x14ac:dyDescent="0.25">
      <c r="A1251">
        <v>1250</v>
      </c>
      <c r="B1251">
        <v>45.022978999999999</v>
      </c>
      <c r="C1251" s="2">
        <v>1</v>
      </c>
      <c r="H1251">
        <v>60.352214000000004</v>
      </c>
      <c r="I1251" s="3">
        <v>4</v>
      </c>
      <c r="P1251">
        <v>2</v>
      </c>
      <c r="Q1251" t="str">
        <f t="shared" si="20"/>
        <v>14</v>
      </c>
    </row>
    <row r="1252" spans="1:17" x14ac:dyDescent="0.25">
      <c r="A1252">
        <v>1251</v>
      </c>
      <c r="B1252">
        <v>45.035029999999999</v>
      </c>
      <c r="C1252" s="2">
        <v>1</v>
      </c>
      <c r="H1252">
        <v>60.352214000000004</v>
      </c>
      <c r="I1252" s="3">
        <v>4</v>
      </c>
      <c r="P1252">
        <v>2</v>
      </c>
      <c r="Q1252" t="str">
        <f t="shared" si="20"/>
        <v>14</v>
      </c>
    </row>
    <row r="1253" spans="1:17" x14ac:dyDescent="0.25">
      <c r="A1253">
        <v>1252</v>
      </c>
      <c r="B1253">
        <v>44.997142000000004</v>
      </c>
      <c r="C1253" s="2">
        <v>1</v>
      </c>
      <c r="H1253">
        <v>60.352214000000004</v>
      </c>
      <c r="I1253" s="3">
        <v>4</v>
      </c>
      <c r="P1253">
        <v>2</v>
      </c>
      <c r="Q1253" t="str">
        <f t="shared" si="20"/>
        <v>14</v>
      </c>
    </row>
    <row r="1254" spans="1:17" x14ac:dyDescent="0.25">
      <c r="A1254">
        <v>1253</v>
      </c>
      <c r="B1254">
        <v>44.935211000000002</v>
      </c>
      <c r="C1254" s="2">
        <v>1</v>
      </c>
      <c r="P1254">
        <v>1</v>
      </c>
      <c r="Q1254" t="str">
        <f t="shared" si="20"/>
        <v>1</v>
      </c>
    </row>
    <row r="1255" spans="1:17" x14ac:dyDescent="0.25">
      <c r="A1255">
        <v>1254</v>
      </c>
      <c r="B1255">
        <v>44.927211</v>
      </c>
      <c r="C1255" s="2">
        <v>1</v>
      </c>
      <c r="D1255">
        <v>37.791264999999996</v>
      </c>
      <c r="E1255" s="4">
        <v>2</v>
      </c>
      <c r="P1255">
        <v>2</v>
      </c>
      <c r="Q1255" t="str">
        <f t="shared" si="20"/>
        <v>12</v>
      </c>
    </row>
    <row r="1256" spans="1:17" x14ac:dyDescent="0.25">
      <c r="A1256">
        <v>1255</v>
      </c>
      <c r="B1256">
        <v>44.993617999999998</v>
      </c>
      <c r="C1256" s="2">
        <v>1</v>
      </c>
      <c r="D1256">
        <v>37.738910000000004</v>
      </c>
      <c r="E1256" s="4">
        <v>2</v>
      </c>
      <c r="P1256">
        <v>2</v>
      </c>
      <c r="Q1256" t="str">
        <f t="shared" si="20"/>
        <v>12</v>
      </c>
    </row>
    <row r="1257" spans="1:17" x14ac:dyDescent="0.25">
      <c r="A1257">
        <v>1256</v>
      </c>
      <c r="D1257">
        <v>37.740278000000004</v>
      </c>
      <c r="E1257" s="4">
        <v>2</v>
      </c>
      <c r="P1257">
        <v>1</v>
      </c>
      <c r="Q1257" t="str">
        <f t="shared" si="20"/>
        <v>2</v>
      </c>
    </row>
    <row r="1258" spans="1:17" x14ac:dyDescent="0.25">
      <c r="A1258">
        <v>1257</v>
      </c>
      <c r="D1258">
        <v>37.730015999999999</v>
      </c>
      <c r="E1258" s="4">
        <v>2</v>
      </c>
      <c r="P1258">
        <v>1</v>
      </c>
      <c r="Q1258" t="str">
        <f t="shared" si="20"/>
        <v>2</v>
      </c>
    </row>
    <row r="1259" spans="1:17" x14ac:dyDescent="0.25">
      <c r="A1259">
        <v>1258</v>
      </c>
      <c r="D1259">
        <v>37.708546999999996</v>
      </c>
      <c r="E1259" s="4">
        <v>2</v>
      </c>
      <c r="P1259">
        <v>1</v>
      </c>
      <c r="Q1259" t="str">
        <f t="shared" si="20"/>
        <v>2</v>
      </c>
    </row>
    <row r="1260" spans="1:17" x14ac:dyDescent="0.25">
      <c r="A1260">
        <v>1259</v>
      </c>
      <c r="D1260">
        <v>37.708652000000001</v>
      </c>
      <c r="E1260" s="4">
        <v>2</v>
      </c>
      <c r="P1260">
        <v>1</v>
      </c>
      <c r="Q1260" t="str">
        <f t="shared" si="20"/>
        <v>2</v>
      </c>
    </row>
    <row r="1261" spans="1:17" x14ac:dyDescent="0.25">
      <c r="A1261">
        <v>1260</v>
      </c>
      <c r="D1261">
        <v>37.705180999999996</v>
      </c>
      <c r="E1261" s="4">
        <v>2</v>
      </c>
      <c r="P1261">
        <v>1</v>
      </c>
      <c r="Q1261" t="str">
        <f t="shared" si="20"/>
        <v>2</v>
      </c>
    </row>
    <row r="1262" spans="1:17" x14ac:dyDescent="0.25">
      <c r="A1262">
        <v>1261</v>
      </c>
      <c r="D1262">
        <v>37.726647999999997</v>
      </c>
      <c r="E1262" s="4">
        <v>2</v>
      </c>
      <c r="P1262">
        <v>1</v>
      </c>
      <c r="Q1262" t="str">
        <f t="shared" si="20"/>
        <v>2</v>
      </c>
    </row>
    <row r="1263" spans="1:17" x14ac:dyDescent="0.25">
      <c r="A1263">
        <v>1262</v>
      </c>
      <c r="D1263">
        <v>37.791264999999996</v>
      </c>
      <c r="E1263" s="4">
        <v>2</v>
      </c>
      <c r="P1263">
        <v>1</v>
      </c>
      <c r="Q1263" t="str">
        <f t="shared" si="20"/>
        <v>2</v>
      </c>
    </row>
    <row r="1264" spans="1:17" x14ac:dyDescent="0.25">
      <c r="A1264">
        <v>1263</v>
      </c>
      <c r="D1264">
        <v>37.811154999999999</v>
      </c>
      <c r="E1264" s="4">
        <v>2</v>
      </c>
      <c r="P1264">
        <v>1</v>
      </c>
      <c r="Q1264" t="str">
        <f t="shared" si="20"/>
        <v>2</v>
      </c>
    </row>
    <row r="1265" spans="1:17" x14ac:dyDescent="0.25">
      <c r="A1265">
        <v>1264</v>
      </c>
      <c r="P1265">
        <v>0</v>
      </c>
      <c r="Q1265" t="str">
        <f t="shared" si="20"/>
        <v/>
      </c>
    </row>
    <row r="1266" spans="1:17" x14ac:dyDescent="0.25">
      <c r="A1266">
        <v>1265</v>
      </c>
      <c r="F1266">
        <v>38.167129000000003</v>
      </c>
      <c r="G1266" s="5">
        <v>3</v>
      </c>
      <c r="P1266">
        <v>1</v>
      </c>
      <c r="Q1266" t="str">
        <f t="shared" si="20"/>
        <v>3</v>
      </c>
    </row>
    <row r="1267" spans="1:17" x14ac:dyDescent="0.25">
      <c r="A1267">
        <v>1266</v>
      </c>
      <c r="B1267">
        <v>25.272672</v>
      </c>
      <c r="C1267" s="2">
        <v>1</v>
      </c>
      <c r="F1267">
        <v>38.181652</v>
      </c>
      <c r="G1267" s="5">
        <v>3</v>
      </c>
      <c r="H1267">
        <v>35.794288000000002</v>
      </c>
      <c r="I1267" s="3">
        <v>4</v>
      </c>
      <c r="P1267">
        <v>3</v>
      </c>
      <c r="Q1267" t="str">
        <f t="shared" si="20"/>
        <v>134</v>
      </c>
    </row>
    <row r="1268" spans="1:17" x14ac:dyDescent="0.25">
      <c r="A1268">
        <v>1267</v>
      </c>
      <c r="B1268">
        <v>25.269779</v>
      </c>
      <c r="C1268" s="2">
        <v>1</v>
      </c>
      <c r="F1268">
        <v>38.158393000000004</v>
      </c>
      <c r="G1268" s="5">
        <v>3</v>
      </c>
      <c r="H1268">
        <v>35.748559999999998</v>
      </c>
      <c r="I1268" s="3">
        <v>4</v>
      </c>
      <c r="P1268">
        <v>3</v>
      </c>
      <c r="Q1268" t="str">
        <f t="shared" si="20"/>
        <v>134</v>
      </c>
    </row>
    <row r="1269" spans="1:17" x14ac:dyDescent="0.25">
      <c r="A1269">
        <v>1268</v>
      </c>
      <c r="B1269">
        <v>25.230314</v>
      </c>
      <c r="C1269" s="2">
        <v>1</v>
      </c>
      <c r="F1269">
        <v>38.116035000000004</v>
      </c>
      <c r="G1269" s="5">
        <v>3</v>
      </c>
      <c r="H1269">
        <v>35.693467999999996</v>
      </c>
      <c r="I1269" s="3">
        <v>4</v>
      </c>
      <c r="P1269">
        <v>3</v>
      </c>
      <c r="Q1269" t="str">
        <f t="shared" si="20"/>
        <v>134</v>
      </c>
    </row>
    <row r="1270" spans="1:17" x14ac:dyDescent="0.25">
      <c r="A1270">
        <v>1269</v>
      </c>
      <c r="B1270">
        <v>25.176641000000004</v>
      </c>
      <c r="C1270" s="2">
        <v>1</v>
      </c>
      <c r="F1270">
        <v>38.100985999999999</v>
      </c>
      <c r="G1270" s="5">
        <v>3</v>
      </c>
      <c r="H1270">
        <v>35.666894999999997</v>
      </c>
      <c r="I1270" s="3">
        <v>4</v>
      </c>
      <c r="P1270">
        <v>3</v>
      </c>
      <c r="Q1270" t="str">
        <f t="shared" si="20"/>
        <v>134</v>
      </c>
    </row>
    <row r="1271" spans="1:17" x14ac:dyDescent="0.25">
      <c r="A1271">
        <v>1270</v>
      </c>
      <c r="B1271">
        <v>25.251992999999999</v>
      </c>
      <c r="C1271" s="2">
        <v>1</v>
      </c>
      <c r="F1271">
        <v>38.124771000000003</v>
      </c>
      <c r="G1271" s="5">
        <v>3</v>
      </c>
      <c r="H1271">
        <v>35.672474000000001</v>
      </c>
      <c r="I1271" s="3">
        <v>4</v>
      </c>
      <c r="P1271">
        <v>3</v>
      </c>
      <c r="Q1271" t="str">
        <f t="shared" si="20"/>
        <v>134</v>
      </c>
    </row>
    <row r="1272" spans="1:17" x14ac:dyDescent="0.25">
      <c r="A1272">
        <v>1271</v>
      </c>
      <c r="B1272">
        <v>25.236153999999999</v>
      </c>
      <c r="C1272" s="2">
        <v>1</v>
      </c>
      <c r="F1272">
        <v>38.189495000000001</v>
      </c>
      <c r="G1272" s="5">
        <v>3</v>
      </c>
      <c r="H1272">
        <v>35.652214000000001</v>
      </c>
      <c r="I1272" s="3">
        <v>4</v>
      </c>
      <c r="P1272">
        <v>3</v>
      </c>
      <c r="Q1272" t="str">
        <f t="shared" si="20"/>
        <v>134</v>
      </c>
    </row>
    <row r="1273" spans="1:17" x14ac:dyDescent="0.25">
      <c r="A1273">
        <v>1272</v>
      </c>
      <c r="B1273">
        <v>25.214106999999998</v>
      </c>
      <c r="C1273" s="2">
        <v>1</v>
      </c>
      <c r="F1273">
        <v>38.118350999999997</v>
      </c>
      <c r="G1273" s="5">
        <v>3</v>
      </c>
      <c r="H1273">
        <v>35.658633999999999</v>
      </c>
      <c r="I1273" s="3">
        <v>4</v>
      </c>
      <c r="P1273">
        <v>3</v>
      </c>
      <c r="Q1273" t="str">
        <f t="shared" si="20"/>
        <v>134</v>
      </c>
    </row>
    <row r="1274" spans="1:17" x14ac:dyDescent="0.25">
      <c r="A1274">
        <v>1273</v>
      </c>
      <c r="B1274">
        <v>25.237837999999996</v>
      </c>
      <c r="C1274" s="2">
        <v>1</v>
      </c>
      <c r="H1274">
        <v>35.690415999999999</v>
      </c>
      <c r="I1274" s="3">
        <v>4</v>
      </c>
      <c r="P1274">
        <v>2</v>
      </c>
      <c r="Q1274" t="str">
        <f t="shared" si="20"/>
        <v>14</v>
      </c>
    </row>
    <row r="1275" spans="1:17" x14ac:dyDescent="0.25">
      <c r="A1275">
        <v>1274</v>
      </c>
      <c r="B1275">
        <v>25.237154000000004</v>
      </c>
      <c r="C1275" s="2">
        <v>1</v>
      </c>
      <c r="H1275">
        <v>35.663368000000006</v>
      </c>
      <c r="I1275" s="3">
        <v>4</v>
      </c>
      <c r="P1275">
        <v>2</v>
      </c>
      <c r="Q1275" t="str">
        <f t="shared" si="20"/>
        <v>14</v>
      </c>
    </row>
    <row r="1276" spans="1:17" x14ac:dyDescent="0.25">
      <c r="A1276">
        <v>1275</v>
      </c>
      <c r="B1276">
        <v>25.272672</v>
      </c>
      <c r="C1276" s="2">
        <v>1</v>
      </c>
      <c r="H1276">
        <v>35.794288000000002</v>
      </c>
      <c r="I1276" s="3">
        <v>4</v>
      </c>
      <c r="J1276">
        <v>38.111091000000002</v>
      </c>
      <c r="K1276" t="s">
        <v>22</v>
      </c>
      <c r="Q1276" t="str">
        <f t="shared" si="20"/>
        <v>14</v>
      </c>
    </row>
    <row r="1277" spans="1:17" x14ac:dyDescent="0.25">
      <c r="A1277">
        <v>1276</v>
      </c>
      <c r="Q1277" t="str">
        <f t="shared" si="20"/>
        <v/>
      </c>
    </row>
    <row r="1278" spans="1:17" x14ac:dyDescent="0.25">
      <c r="A1278">
        <v>1277</v>
      </c>
      <c r="J1278">
        <v>235.570776</v>
      </c>
      <c r="K1278" t="s">
        <v>22</v>
      </c>
      <c r="Q1278" t="str">
        <f t="shared" si="20"/>
        <v/>
      </c>
    </row>
    <row r="1279" spans="1:17" x14ac:dyDescent="0.25">
      <c r="A1279">
        <v>1278</v>
      </c>
      <c r="B1279">
        <v>230.189707</v>
      </c>
      <c r="C1279" s="2">
        <v>1</v>
      </c>
      <c r="P1279">
        <v>1</v>
      </c>
      <c r="Q1279" t="str">
        <f t="shared" si="20"/>
        <v>1</v>
      </c>
    </row>
    <row r="1280" spans="1:17" x14ac:dyDescent="0.25">
      <c r="A1280">
        <v>1279</v>
      </c>
      <c r="B1280">
        <v>230.2166</v>
      </c>
      <c r="C1280" s="2">
        <v>1</v>
      </c>
      <c r="P1280">
        <v>1</v>
      </c>
      <c r="Q1280" t="str">
        <f t="shared" si="20"/>
        <v>1</v>
      </c>
    </row>
    <row r="1281" spans="1:17" x14ac:dyDescent="0.25">
      <c r="A1281">
        <v>1280</v>
      </c>
      <c r="B1281">
        <v>230.20233899999999</v>
      </c>
      <c r="C1281" s="2">
        <v>1</v>
      </c>
      <c r="P1281">
        <v>1</v>
      </c>
      <c r="Q1281" t="str">
        <f t="shared" si="20"/>
        <v>1</v>
      </c>
    </row>
    <row r="1282" spans="1:17" x14ac:dyDescent="0.25">
      <c r="A1282">
        <v>1281</v>
      </c>
      <c r="B1282">
        <v>230.165233</v>
      </c>
      <c r="C1282" s="2">
        <v>1</v>
      </c>
      <c r="P1282">
        <v>1</v>
      </c>
      <c r="Q1282" t="str">
        <f t="shared" ref="Q1282:Q1345" si="21">CONCATENATE(C1282,E1282,G1282,I1282)</f>
        <v>1</v>
      </c>
    </row>
    <row r="1283" spans="1:17" x14ac:dyDescent="0.25">
      <c r="A1283">
        <v>1282</v>
      </c>
      <c r="B1283">
        <v>230.15418199999999</v>
      </c>
      <c r="C1283" s="2">
        <v>1</v>
      </c>
      <c r="P1283">
        <v>1</v>
      </c>
      <c r="Q1283" t="str">
        <f t="shared" si="21"/>
        <v>1</v>
      </c>
    </row>
    <row r="1284" spans="1:17" x14ac:dyDescent="0.25">
      <c r="A1284">
        <v>1283</v>
      </c>
      <c r="B1284">
        <v>230.18460300000001</v>
      </c>
      <c r="C1284" s="2">
        <v>1</v>
      </c>
      <c r="H1284">
        <v>237.67160799999999</v>
      </c>
      <c r="I1284" s="3">
        <v>4</v>
      </c>
      <c r="P1284">
        <v>2</v>
      </c>
      <c r="Q1284" t="str">
        <f t="shared" si="21"/>
        <v>14</v>
      </c>
    </row>
    <row r="1285" spans="1:17" x14ac:dyDescent="0.25">
      <c r="A1285">
        <v>1284</v>
      </c>
      <c r="B1285">
        <v>230.163444</v>
      </c>
      <c r="C1285" s="2">
        <v>1</v>
      </c>
      <c r="H1285">
        <v>237.71171200000001</v>
      </c>
      <c r="I1285" s="3">
        <v>4</v>
      </c>
      <c r="P1285">
        <v>2</v>
      </c>
      <c r="Q1285" t="str">
        <f t="shared" si="21"/>
        <v>14</v>
      </c>
    </row>
    <row r="1286" spans="1:17" x14ac:dyDescent="0.25">
      <c r="A1286">
        <v>1285</v>
      </c>
      <c r="B1286">
        <v>230.15644599999999</v>
      </c>
      <c r="C1286" s="2">
        <v>1</v>
      </c>
      <c r="H1286">
        <v>237.70050000000001</v>
      </c>
      <c r="I1286" s="3">
        <v>4</v>
      </c>
      <c r="P1286">
        <v>2</v>
      </c>
      <c r="Q1286" t="str">
        <f t="shared" si="21"/>
        <v>14</v>
      </c>
    </row>
    <row r="1287" spans="1:17" x14ac:dyDescent="0.25">
      <c r="A1287">
        <v>1286</v>
      </c>
      <c r="B1287">
        <v>230.10634400000001</v>
      </c>
      <c r="C1287" s="2">
        <v>1</v>
      </c>
      <c r="H1287">
        <v>237.70729</v>
      </c>
      <c r="I1287" s="3">
        <v>4</v>
      </c>
      <c r="P1287">
        <v>2</v>
      </c>
      <c r="Q1287" t="str">
        <f t="shared" si="21"/>
        <v>14</v>
      </c>
    </row>
    <row r="1288" spans="1:17" x14ac:dyDescent="0.25">
      <c r="A1288">
        <v>1287</v>
      </c>
      <c r="B1288">
        <v>230.056715</v>
      </c>
      <c r="C1288" s="2">
        <v>1</v>
      </c>
      <c r="H1288">
        <v>237.75076300000001</v>
      </c>
      <c r="I1288" s="3">
        <v>4</v>
      </c>
      <c r="P1288">
        <v>2</v>
      </c>
      <c r="Q1288" t="str">
        <f t="shared" si="21"/>
        <v>14</v>
      </c>
    </row>
    <row r="1289" spans="1:17" x14ac:dyDescent="0.25">
      <c r="A1289">
        <v>1288</v>
      </c>
      <c r="B1289">
        <v>230.196234</v>
      </c>
      <c r="C1289" s="2">
        <v>1</v>
      </c>
      <c r="H1289">
        <v>237.75807699999999</v>
      </c>
      <c r="I1289" s="3">
        <v>4</v>
      </c>
      <c r="P1289">
        <v>2</v>
      </c>
      <c r="Q1289" t="str">
        <f t="shared" si="21"/>
        <v>14</v>
      </c>
    </row>
    <row r="1290" spans="1:17" x14ac:dyDescent="0.25">
      <c r="A1290">
        <v>1289</v>
      </c>
      <c r="H1290">
        <v>237.782127</v>
      </c>
      <c r="I1290" s="3">
        <v>4</v>
      </c>
      <c r="P1290">
        <v>1</v>
      </c>
      <c r="Q1290" t="str">
        <f t="shared" si="21"/>
        <v>4</v>
      </c>
    </row>
    <row r="1291" spans="1:17" x14ac:dyDescent="0.25">
      <c r="A1291">
        <v>1290</v>
      </c>
      <c r="F1291">
        <v>231.30917099999999</v>
      </c>
      <c r="G1291" s="5">
        <v>3</v>
      </c>
      <c r="H1291">
        <v>237.72860499999999</v>
      </c>
      <c r="I1291" s="3">
        <v>4</v>
      </c>
      <c r="P1291">
        <v>2</v>
      </c>
      <c r="Q1291" t="str">
        <f t="shared" si="21"/>
        <v>34</v>
      </c>
    </row>
    <row r="1292" spans="1:17" x14ac:dyDescent="0.25">
      <c r="A1292">
        <v>1291</v>
      </c>
      <c r="F1292">
        <v>231.31432899999999</v>
      </c>
      <c r="G1292" s="5">
        <v>3</v>
      </c>
      <c r="H1292">
        <v>237.67723999999998</v>
      </c>
      <c r="I1292" s="3">
        <v>4</v>
      </c>
      <c r="P1292">
        <v>2</v>
      </c>
      <c r="Q1292" t="str">
        <f t="shared" si="21"/>
        <v>34</v>
      </c>
    </row>
    <row r="1293" spans="1:17" x14ac:dyDescent="0.25">
      <c r="A1293">
        <v>1292</v>
      </c>
      <c r="F1293">
        <v>231.29648800000001</v>
      </c>
      <c r="G1293" s="5">
        <v>3</v>
      </c>
      <c r="H1293">
        <v>237.67723999999998</v>
      </c>
      <c r="I1293" s="3">
        <v>4</v>
      </c>
      <c r="P1293">
        <v>2</v>
      </c>
      <c r="Q1293" t="str">
        <f t="shared" si="21"/>
        <v>34</v>
      </c>
    </row>
    <row r="1294" spans="1:17" x14ac:dyDescent="0.25">
      <c r="A1294">
        <v>1293</v>
      </c>
      <c r="F1294">
        <v>231.29648800000001</v>
      </c>
      <c r="G1294" s="5">
        <v>3</v>
      </c>
      <c r="H1294">
        <v>237.67723999999998</v>
      </c>
      <c r="I1294" s="3">
        <v>4</v>
      </c>
      <c r="P1294">
        <v>2</v>
      </c>
      <c r="Q1294" t="str">
        <f t="shared" si="21"/>
        <v>34</v>
      </c>
    </row>
    <row r="1295" spans="1:17" x14ac:dyDescent="0.25">
      <c r="A1295">
        <v>1294</v>
      </c>
      <c r="D1295">
        <v>217.747028</v>
      </c>
      <c r="E1295" s="4">
        <v>2</v>
      </c>
      <c r="F1295">
        <v>231.328485</v>
      </c>
      <c r="G1295" s="5">
        <v>3</v>
      </c>
      <c r="P1295">
        <v>2</v>
      </c>
      <c r="Q1295" t="str">
        <f t="shared" si="21"/>
        <v>23</v>
      </c>
    </row>
    <row r="1296" spans="1:17" x14ac:dyDescent="0.25">
      <c r="A1296">
        <v>1295</v>
      </c>
      <c r="D1296">
        <v>217.73281900000001</v>
      </c>
      <c r="E1296" s="4">
        <v>2</v>
      </c>
      <c r="F1296">
        <v>231.34506400000001</v>
      </c>
      <c r="G1296" s="5">
        <v>3</v>
      </c>
      <c r="P1296">
        <v>2</v>
      </c>
      <c r="Q1296" t="str">
        <f t="shared" si="21"/>
        <v>23</v>
      </c>
    </row>
    <row r="1297" spans="1:17" x14ac:dyDescent="0.25">
      <c r="A1297">
        <v>1296</v>
      </c>
      <c r="D1297">
        <v>217.710241</v>
      </c>
      <c r="E1297" s="4">
        <v>2</v>
      </c>
      <c r="F1297">
        <v>231.237438</v>
      </c>
      <c r="G1297" s="5">
        <v>3</v>
      </c>
      <c r="P1297">
        <v>2</v>
      </c>
      <c r="Q1297" t="str">
        <f t="shared" si="21"/>
        <v>23</v>
      </c>
    </row>
    <row r="1298" spans="1:17" x14ac:dyDescent="0.25">
      <c r="A1298">
        <v>1297</v>
      </c>
      <c r="D1298">
        <v>217.71524099999999</v>
      </c>
      <c r="E1298" s="4">
        <v>2</v>
      </c>
      <c r="F1298">
        <v>231.21612299999998</v>
      </c>
      <c r="G1298" s="5">
        <v>3</v>
      </c>
      <c r="P1298">
        <v>2</v>
      </c>
      <c r="Q1298" t="str">
        <f t="shared" si="21"/>
        <v>23</v>
      </c>
    </row>
    <row r="1299" spans="1:17" x14ac:dyDescent="0.25">
      <c r="A1299">
        <v>1298</v>
      </c>
      <c r="D1299">
        <v>217.66598099999999</v>
      </c>
      <c r="E1299" s="4">
        <v>2</v>
      </c>
      <c r="F1299">
        <v>231.30917099999999</v>
      </c>
      <c r="G1299" s="5">
        <v>3</v>
      </c>
      <c r="P1299">
        <v>2</v>
      </c>
      <c r="Q1299" t="str">
        <f t="shared" si="21"/>
        <v>23</v>
      </c>
    </row>
    <row r="1300" spans="1:17" x14ac:dyDescent="0.25">
      <c r="A1300">
        <v>1299</v>
      </c>
      <c r="D1300">
        <v>217.70097799999999</v>
      </c>
      <c r="E1300" s="4">
        <v>2</v>
      </c>
      <c r="P1300">
        <v>1</v>
      </c>
      <c r="Q1300" t="str">
        <f t="shared" si="21"/>
        <v>2</v>
      </c>
    </row>
    <row r="1301" spans="1:17" x14ac:dyDescent="0.25">
      <c r="A1301">
        <v>1300</v>
      </c>
      <c r="D1301">
        <v>217.72439800000001</v>
      </c>
      <c r="E1301" s="4">
        <v>2</v>
      </c>
      <c r="P1301">
        <v>1</v>
      </c>
      <c r="Q1301" t="str">
        <f t="shared" si="21"/>
        <v>2</v>
      </c>
    </row>
    <row r="1302" spans="1:17" x14ac:dyDescent="0.25">
      <c r="A1302">
        <v>1301</v>
      </c>
      <c r="B1302">
        <v>211.019575</v>
      </c>
      <c r="C1302" s="2">
        <v>1</v>
      </c>
      <c r="D1302">
        <v>217.679664</v>
      </c>
      <c r="E1302" s="4">
        <v>2</v>
      </c>
      <c r="P1302">
        <v>2</v>
      </c>
      <c r="Q1302" t="str">
        <f t="shared" si="21"/>
        <v>12</v>
      </c>
    </row>
    <row r="1303" spans="1:17" x14ac:dyDescent="0.25">
      <c r="A1303">
        <v>1302</v>
      </c>
      <c r="B1303">
        <v>211.086626</v>
      </c>
      <c r="C1303" s="2">
        <v>1</v>
      </c>
      <c r="D1303">
        <v>217.747028</v>
      </c>
      <c r="E1303" s="4">
        <v>2</v>
      </c>
      <c r="P1303">
        <v>2</v>
      </c>
      <c r="Q1303" t="str">
        <f t="shared" si="21"/>
        <v>12</v>
      </c>
    </row>
    <row r="1304" spans="1:17" x14ac:dyDescent="0.25">
      <c r="A1304">
        <v>1303</v>
      </c>
      <c r="B1304">
        <v>211.10178999999999</v>
      </c>
      <c r="C1304" s="2">
        <v>1</v>
      </c>
      <c r="D1304">
        <v>217.747028</v>
      </c>
      <c r="E1304" s="4">
        <v>2</v>
      </c>
      <c r="P1304">
        <v>2</v>
      </c>
      <c r="Q1304" t="str">
        <f t="shared" si="21"/>
        <v>12</v>
      </c>
    </row>
    <row r="1305" spans="1:17" x14ac:dyDescent="0.25">
      <c r="A1305">
        <v>1304</v>
      </c>
      <c r="B1305">
        <v>211.10163</v>
      </c>
      <c r="C1305" s="2">
        <v>1</v>
      </c>
      <c r="P1305">
        <v>1</v>
      </c>
      <c r="Q1305" t="str">
        <f t="shared" si="21"/>
        <v>1</v>
      </c>
    </row>
    <row r="1306" spans="1:17" x14ac:dyDescent="0.25">
      <c r="A1306">
        <v>1305</v>
      </c>
      <c r="B1306">
        <v>211.095789</v>
      </c>
      <c r="C1306" s="2">
        <v>1</v>
      </c>
      <c r="P1306">
        <v>1</v>
      </c>
      <c r="Q1306" t="str">
        <f t="shared" si="21"/>
        <v>1</v>
      </c>
    </row>
    <row r="1307" spans="1:17" x14ac:dyDescent="0.25">
      <c r="A1307">
        <v>1306</v>
      </c>
      <c r="B1307">
        <v>211.13615300000001</v>
      </c>
      <c r="C1307" s="2">
        <v>1</v>
      </c>
      <c r="P1307">
        <v>1</v>
      </c>
      <c r="Q1307" t="str">
        <f t="shared" si="21"/>
        <v>1</v>
      </c>
    </row>
    <row r="1308" spans="1:17" x14ac:dyDescent="0.25">
      <c r="A1308">
        <v>1307</v>
      </c>
      <c r="B1308">
        <v>212.61873399999999</v>
      </c>
      <c r="C1308" s="2">
        <v>1</v>
      </c>
      <c r="P1308">
        <v>1</v>
      </c>
      <c r="Q1308" t="str">
        <f t="shared" si="21"/>
        <v>1</v>
      </c>
    </row>
    <row r="1309" spans="1:17" x14ac:dyDescent="0.25">
      <c r="A1309">
        <v>1308</v>
      </c>
      <c r="B1309">
        <v>211.019575</v>
      </c>
      <c r="C1309" s="2">
        <v>1</v>
      </c>
      <c r="H1309">
        <v>213.65736100000001</v>
      </c>
      <c r="I1309" s="3">
        <v>4</v>
      </c>
      <c r="P1309">
        <v>2</v>
      </c>
      <c r="Q1309" t="str">
        <f t="shared" si="21"/>
        <v>14</v>
      </c>
    </row>
    <row r="1310" spans="1:17" x14ac:dyDescent="0.25">
      <c r="A1310">
        <v>1309</v>
      </c>
      <c r="F1310">
        <v>213.2287</v>
      </c>
      <c r="G1310" s="5">
        <v>3</v>
      </c>
      <c r="H1310">
        <v>213.621836</v>
      </c>
      <c r="I1310" s="3">
        <v>4</v>
      </c>
      <c r="P1310">
        <v>2</v>
      </c>
      <c r="Q1310" t="str">
        <f t="shared" si="21"/>
        <v>34</v>
      </c>
    </row>
    <row r="1311" spans="1:17" x14ac:dyDescent="0.25">
      <c r="A1311">
        <v>1310</v>
      </c>
      <c r="F1311">
        <v>213.34406200000001</v>
      </c>
      <c r="G1311" s="5">
        <v>3</v>
      </c>
      <c r="H1311">
        <v>213.549735</v>
      </c>
      <c r="I1311" s="3">
        <v>4</v>
      </c>
      <c r="P1311">
        <v>2</v>
      </c>
      <c r="Q1311" t="str">
        <f t="shared" si="21"/>
        <v>34</v>
      </c>
    </row>
    <row r="1312" spans="1:17" x14ac:dyDescent="0.25">
      <c r="A1312">
        <v>1311</v>
      </c>
      <c r="F1312">
        <v>213.42300499999999</v>
      </c>
      <c r="G1312" s="5">
        <v>3</v>
      </c>
      <c r="H1312">
        <v>213.690674</v>
      </c>
      <c r="I1312" s="3">
        <v>4</v>
      </c>
      <c r="P1312">
        <v>2</v>
      </c>
      <c r="Q1312" t="str">
        <f t="shared" si="21"/>
        <v>34</v>
      </c>
    </row>
    <row r="1313" spans="1:17" x14ac:dyDescent="0.25">
      <c r="A1313">
        <v>1312</v>
      </c>
      <c r="F1313">
        <v>213.48684399999999</v>
      </c>
      <c r="G1313" s="5">
        <v>3</v>
      </c>
      <c r="H1313">
        <v>213.73235600000001</v>
      </c>
      <c r="I1313" s="3">
        <v>4</v>
      </c>
      <c r="P1313">
        <v>2</v>
      </c>
      <c r="Q1313" t="str">
        <f t="shared" si="21"/>
        <v>34</v>
      </c>
    </row>
    <row r="1314" spans="1:17" x14ac:dyDescent="0.25">
      <c r="A1314">
        <v>1313</v>
      </c>
      <c r="F1314">
        <v>213.46395000000001</v>
      </c>
      <c r="G1314" s="5">
        <v>3</v>
      </c>
      <c r="H1314">
        <v>213.73614599999999</v>
      </c>
      <c r="I1314" s="3">
        <v>4</v>
      </c>
      <c r="P1314">
        <v>2</v>
      </c>
      <c r="Q1314" t="str">
        <f t="shared" si="21"/>
        <v>34</v>
      </c>
    </row>
    <row r="1315" spans="1:17" x14ac:dyDescent="0.25">
      <c r="A1315">
        <v>1314</v>
      </c>
      <c r="F1315">
        <v>213.43137300000001</v>
      </c>
      <c r="G1315" s="5">
        <v>3</v>
      </c>
      <c r="H1315">
        <v>213.80319499999999</v>
      </c>
      <c r="I1315" s="3">
        <v>4</v>
      </c>
      <c r="P1315">
        <v>2</v>
      </c>
      <c r="Q1315" t="str">
        <f t="shared" si="21"/>
        <v>34</v>
      </c>
    </row>
    <row r="1316" spans="1:17" x14ac:dyDescent="0.25">
      <c r="A1316">
        <v>1315</v>
      </c>
      <c r="F1316">
        <v>213.39821699999999</v>
      </c>
      <c r="G1316" s="5">
        <v>3</v>
      </c>
      <c r="H1316">
        <v>213.773301</v>
      </c>
      <c r="I1316" s="3">
        <v>4</v>
      </c>
      <c r="P1316">
        <v>2</v>
      </c>
      <c r="Q1316" t="str">
        <f t="shared" si="21"/>
        <v>34</v>
      </c>
    </row>
    <row r="1317" spans="1:17" x14ac:dyDescent="0.25">
      <c r="A1317">
        <v>1316</v>
      </c>
      <c r="F1317">
        <v>213.385481</v>
      </c>
      <c r="G1317" s="5">
        <v>3</v>
      </c>
      <c r="P1317">
        <v>1</v>
      </c>
      <c r="Q1317" t="str">
        <f t="shared" si="21"/>
        <v>3</v>
      </c>
    </row>
    <row r="1318" spans="1:17" x14ac:dyDescent="0.25">
      <c r="A1318">
        <v>1317</v>
      </c>
      <c r="D1318">
        <v>192.111628</v>
      </c>
      <c r="E1318" s="4">
        <v>2</v>
      </c>
      <c r="F1318">
        <v>212.19131299999998</v>
      </c>
      <c r="G1318" s="5">
        <v>3</v>
      </c>
      <c r="P1318">
        <v>2</v>
      </c>
      <c r="Q1318" t="str">
        <f t="shared" si="21"/>
        <v>23</v>
      </c>
    </row>
    <row r="1319" spans="1:17" x14ac:dyDescent="0.25">
      <c r="A1319">
        <v>1318</v>
      </c>
      <c r="D1319">
        <v>192.164366</v>
      </c>
      <c r="E1319" s="4">
        <v>2</v>
      </c>
      <c r="P1319">
        <v>1</v>
      </c>
      <c r="Q1319" t="str">
        <f t="shared" si="21"/>
        <v>2</v>
      </c>
    </row>
    <row r="1320" spans="1:17" x14ac:dyDescent="0.25">
      <c r="A1320">
        <v>1319</v>
      </c>
      <c r="D1320">
        <v>192.15562700000001</v>
      </c>
      <c r="E1320" s="4">
        <v>2</v>
      </c>
      <c r="P1320">
        <v>1</v>
      </c>
      <c r="Q1320" t="str">
        <f t="shared" si="21"/>
        <v>2</v>
      </c>
    </row>
    <row r="1321" spans="1:17" x14ac:dyDescent="0.25">
      <c r="A1321">
        <v>1320</v>
      </c>
      <c r="D1321">
        <v>192.17231200000001</v>
      </c>
      <c r="E1321" s="4">
        <v>2</v>
      </c>
      <c r="P1321">
        <v>1</v>
      </c>
      <c r="Q1321" t="str">
        <f t="shared" si="21"/>
        <v>2</v>
      </c>
    </row>
    <row r="1322" spans="1:17" x14ac:dyDescent="0.25">
      <c r="A1322">
        <v>1321</v>
      </c>
      <c r="B1322">
        <v>187.450468</v>
      </c>
      <c r="C1322" s="2">
        <v>1</v>
      </c>
      <c r="D1322">
        <v>192.14109999999999</v>
      </c>
      <c r="E1322" s="4">
        <v>2</v>
      </c>
      <c r="P1322">
        <v>2</v>
      </c>
      <c r="Q1322" t="str">
        <f t="shared" si="21"/>
        <v>12</v>
      </c>
    </row>
    <row r="1323" spans="1:17" x14ac:dyDescent="0.25">
      <c r="A1323">
        <v>1322</v>
      </c>
      <c r="B1323">
        <v>187.47031200000001</v>
      </c>
      <c r="C1323" s="2">
        <v>1</v>
      </c>
      <c r="D1323">
        <v>192.147524</v>
      </c>
      <c r="E1323" s="4">
        <v>2</v>
      </c>
      <c r="P1323">
        <v>2</v>
      </c>
      <c r="Q1323" t="str">
        <f t="shared" si="21"/>
        <v>12</v>
      </c>
    </row>
    <row r="1324" spans="1:17" x14ac:dyDescent="0.25">
      <c r="A1324">
        <v>1323</v>
      </c>
      <c r="B1324">
        <v>187.46878699999999</v>
      </c>
      <c r="C1324" s="2">
        <v>1</v>
      </c>
      <c r="D1324">
        <v>192.20189099999999</v>
      </c>
      <c r="E1324" s="4">
        <v>2</v>
      </c>
      <c r="P1324">
        <v>2</v>
      </c>
      <c r="Q1324" t="str">
        <f t="shared" si="21"/>
        <v>12</v>
      </c>
    </row>
    <row r="1325" spans="1:17" x14ac:dyDescent="0.25">
      <c r="A1325">
        <v>1324</v>
      </c>
      <c r="B1325">
        <v>187.50994299999999</v>
      </c>
      <c r="C1325" s="2">
        <v>1</v>
      </c>
      <c r="D1325">
        <v>192.20820499999999</v>
      </c>
      <c r="E1325" s="4">
        <v>2</v>
      </c>
      <c r="P1325">
        <v>2</v>
      </c>
      <c r="Q1325" t="str">
        <f t="shared" si="21"/>
        <v>12</v>
      </c>
    </row>
    <row r="1326" spans="1:17" x14ac:dyDescent="0.25">
      <c r="A1326">
        <v>1325</v>
      </c>
      <c r="B1326">
        <v>187.50499600000001</v>
      </c>
      <c r="C1326" s="2">
        <v>1</v>
      </c>
      <c r="D1326">
        <v>192.111628</v>
      </c>
      <c r="E1326" s="4">
        <v>2</v>
      </c>
      <c r="P1326">
        <v>2</v>
      </c>
      <c r="Q1326" t="str">
        <f t="shared" si="21"/>
        <v>12</v>
      </c>
    </row>
    <row r="1327" spans="1:17" x14ac:dyDescent="0.25">
      <c r="A1327">
        <v>1326</v>
      </c>
      <c r="B1327">
        <v>187.48826099999999</v>
      </c>
      <c r="C1327" s="2">
        <v>1</v>
      </c>
      <c r="P1327">
        <v>1</v>
      </c>
      <c r="Q1327" t="str">
        <f t="shared" si="21"/>
        <v>1</v>
      </c>
    </row>
    <row r="1328" spans="1:17" x14ac:dyDescent="0.25">
      <c r="A1328">
        <v>1327</v>
      </c>
      <c r="B1328">
        <v>187.49078600000001</v>
      </c>
      <c r="C1328" s="2">
        <v>1</v>
      </c>
      <c r="P1328">
        <v>1</v>
      </c>
      <c r="Q1328" t="str">
        <f t="shared" si="21"/>
        <v>1</v>
      </c>
    </row>
    <row r="1329" spans="1:17" x14ac:dyDescent="0.25">
      <c r="A1329">
        <v>1328</v>
      </c>
      <c r="B1329">
        <v>187.450468</v>
      </c>
      <c r="C1329" s="2">
        <v>1</v>
      </c>
      <c r="P1329">
        <v>1</v>
      </c>
      <c r="Q1329" t="str">
        <f t="shared" si="21"/>
        <v>1</v>
      </c>
    </row>
    <row r="1330" spans="1:17" x14ac:dyDescent="0.25">
      <c r="A1330">
        <v>1329</v>
      </c>
      <c r="H1330">
        <v>187.36326099999999</v>
      </c>
      <c r="I1330" s="3">
        <v>4</v>
      </c>
      <c r="P1330">
        <v>1</v>
      </c>
      <c r="Q1330" t="str">
        <f t="shared" si="21"/>
        <v>4</v>
      </c>
    </row>
    <row r="1331" spans="1:17" x14ac:dyDescent="0.25">
      <c r="A1331">
        <v>1330</v>
      </c>
      <c r="F1331">
        <v>187.22020599999999</v>
      </c>
      <c r="G1331" s="5">
        <v>3</v>
      </c>
      <c r="H1331">
        <v>187.35146900000001</v>
      </c>
      <c r="I1331" s="3">
        <v>4</v>
      </c>
      <c r="P1331">
        <v>2</v>
      </c>
      <c r="Q1331" t="str">
        <f t="shared" si="21"/>
        <v>34</v>
      </c>
    </row>
    <row r="1332" spans="1:17" x14ac:dyDescent="0.25">
      <c r="A1332">
        <v>1331</v>
      </c>
      <c r="F1332">
        <v>187.272524</v>
      </c>
      <c r="G1332" s="5">
        <v>3</v>
      </c>
      <c r="H1332">
        <v>187.385626</v>
      </c>
      <c r="I1332" s="3">
        <v>4</v>
      </c>
      <c r="P1332">
        <v>2</v>
      </c>
      <c r="Q1332" t="str">
        <f t="shared" si="21"/>
        <v>34</v>
      </c>
    </row>
    <row r="1333" spans="1:17" x14ac:dyDescent="0.25">
      <c r="A1333">
        <v>1332</v>
      </c>
      <c r="F1333">
        <v>187.28015400000001</v>
      </c>
      <c r="G1333" s="5">
        <v>3</v>
      </c>
      <c r="H1333">
        <v>187.402838</v>
      </c>
      <c r="I1333" s="3">
        <v>4</v>
      </c>
      <c r="P1333">
        <v>2</v>
      </c>
      <c r="Q1333" t="str">
        <f t="shared" si="21"/>
        <v>34</v>
      </c>
    </row>
    <row r="1334" spans="1:17" x14ac:dyDescent="0.25">
      <c r="A1334">
        <v>1333</v>
      </c>
      <c r="F1334">
        <v>187.29104799999999</v>
      </c>
      <c r="G1334" s="5">
        <v>3</v>
      </c>
      <c r="H1334">
        <v>187.40904799999998</v>
      </c>
      <c r="I1334" s="3">
        <v>4</v>
      </c>
      <c r="P1334">
        <v>2</v>
      </c>
      <c r="Q1334" t="str">
        <f t="shared" si="21"/>
        <v>34</v>
      </c>
    </row>
    <row r="1335" spans="1:17" x14ac:dyDescent="0.25">
      <c r="A1335">
        <v>1334</v>
      </c>
      <c r="F1335">
        <v>187.26547099999999</v>
      </c>
      <c r="G1335" s="5">
        <v>3</v>
      </c>
      <c r="H1335">
        <v>187.430048</v>
      </c>
      <c r="I1335" s="3">
        <v>4</v>
      </c>
      <c r="P1335">
        <v>2</v>
      </c>
      <c r="Q1335" t="str">
        <f t="shared" si="21"/>
        <v>34</v>
      </c>
    </row>
    <row r="1336" spans="1:17" x14ac:dyDescent="0.25">
      <c r="A1336">
        <v>1335</v>
      </c>
      <c r="F1336">
        <v>187.281206</v>
      </c>
      <c r="G1336" s="5">
        <v>3</v>
      </c>
      <c r="H1336">
        <v>187.40173200000001</v>
      </c>
      <c r="I1336" s="3">
        <v>4</v>
      </c>
      <c r="P1336">
        <v>2</v>
      </c>
      <c r="Q1336" t="str">
        <f t="shared" si="21"/>
        <v>34</v>
      </c>
    </row>
    <row r="1337" spans="1:17" x14ac:dyDescent="0.25">
      <c r="A1337">
        <v>1336</v>
      </c>
      <c r="F1337">
        <v>187.271311</v>
      </c>
      <c r="G1337" s="5">
        <v>3</v>
      </c>
      <c r="H1337">
        <v>187.291155</v>
      </c>
      <c r="I1337" s="3">
        <v>4</v>
      </c>
      <c r="P1337">
        <v>2</v>
      </c>
      <c r="Q1337" t="str">
        <f t="shared" si="21"/>
        <v>34</v>
      </c>
    </row>
    <row r="1338" spans="1:17" x14ac:dyDescent="0.25">
      <c r="A1338">
        <v>1337</v>
      </c>
      <c r="D1338">
        <v>169.45994400000001</v>
      </c>
      <c r="E1338" s="4">
        <v>2</v>
      </c>
      <c r="F1338">
        <v>187.25457599999999</v>
      </c>
      <c r="G1338" s="5">
        <v>3</v>
      </c>
      <c r="H1338">
        <v>187.36326099999999</v>
      </c>
      <c r="I1338" s="3">
        <v>4</v>
      </c>
      <c r="P1338">
        <v>3</v>
      </c>
      <c r="Q1338" t="str">
        <f t="shared" si="21"/>
        <v>234</v>
      </c>
    </row>
    <row r="1339" spans="1:17" x14ac:dyDescent="0.25">
      <c r="A1339">
        <v>1338</v>
      </c>
      <c r="D1339">
        <v>169.38720699999999</v>
      </c>
      <c r="E1339" s="4">
        <v>2</v>
      </c>
      <c r="F1339">
        <v>187.172629</v>
      </c>
      <c r="G1339" s="5">
        <v>3</v>
      </c>
      <c r="H1339">
        <v>187.36326099999999</v>
      </c>
      <c r="I1339" s="3">
        <v>4</v>
      </c>
      <c r="P1339">
        <v>3</v>
      </c>
      <c r="Q1339" t="str">
        <f t="shared" si="21"/>
        <v>234</v>
      </c>
    </row>
    <row r="1340" spans="1:17" x14ac:dyDescent="0.25">
      <c r="A1340">
        <v>1339</v>
      </c>
      <c r="D1340">
        <v>169.37631299999998</v>
      </c>
      <c r="E1340" s="4">
        <v>2</v>
      </c>
      <c r="F1340">
        <v>187.22020599999999</v>
      </c>
      <c r="G1340" s="5">
        <v>3</v>
      </c>
      <c r="P1340">
        <v>2</v>
      </c>
      <c r="Q1340" t="str">
        <f t="shared" si="21"/>
        <v>23</v>
      </c>
    </row>
    <row r="1341" spans="1:17" x14ac:dyDescent="0.25">
      <c r="A1341">
        <v>1340</v>
      </c>
      <c r="D1341">
        <v>169.416785</v>
      </c>
      <c r="E1341" s="4">
        <v>2</v>
      </c>
      <c r="P1341">
        <v>1</v>
      </c>
      <c r="Q1341" t="str">
        <f t="shared" si="21"/>
        <v>2</v>
      </c>
    </row>
    <row r="1342" spans="1:17" x14ac:dyDescent="0.25">
      <c r="A1342">
        <v>1341</v>
      </c>
      <c r="D1342">
        <v>169.405258</v>
      </c>
      <c r="E1342" s="4">
        <v>2</v>
      </c>
      <c r="P1342">
        <v>1</v>
      </c>
      <c r="Q1342" t="str">
        <f t="shared" si="21"/>
        <v>2</v>
      </c>
    </row>
    <row r="1343" spans="1:17" x14ac:dyDescent="0.25">
      <c r="A1343">
        <v>1342</v>
      </c>
      <c r="B1343">
        <v>164.99952300000001</v>
      </c>
      <c r="C1343" s="2">
        <v>1</v>
      </c>
      <c r="D1343">
        <v>169.372839</v>
      </c>
      <c r="E1343" s="4">
        <v>2</v>
      </c>
      <c r="P1343">
        <v>2</v>
      </c>
      <c r="Q1343" t="str">
        <f t="shared" si="21"/>
        <v>12</v>
      </c>
    </row>
    <row r="1344" spans="1:17" x14ac:dyDescent="0.25">
      <c r="A1344">
        <v>1343</v>
      </c>
      <c r="B1344">
        <v>165.00210200000001</v>
      </c>
      <c r="C1344" s="2">
        <v>1</v>
      </c>
      <c r="D1344">
        <v>169.39420699999999</v>
      </c>
      <c r="E1344" s="4">
        <v>2</v>
      </c>
      <c r="P1344">
        <v>2</v>
      </c>
      <c r="Q1344" t="str">
        <f t="shared" si="21"/>
        <v>12</v>
      </c>
    </row>
    <row r="1345" spans="1:17" x14ac:dyDescent="0.25">
      <c r="A1345">
        <v>1344</v>
      </c>
      <c r="B1345">
        <v>164.973364</v>
      </c>
      <c r="C1345" s="2">
        <v>1</v>
      </c>
      <c r="D1345">
        <v>169.368155</v>
      </c>
      <c r="E1345" s="4">
        <v>2</v>
      </c>
      <c r="P1345">
        <v>2</v>
      </c>
      <c r="Q1345" t="str">
        <f t="shared" si="21"/>
        <v>12</v>
      </c>
    </row>
    <row r="1346" spans="1:17" x14ac:dyDescent="0.25">
      <c r="A1346">
        <v>1345</v>
      </c>
      <c r="B1346">
        <v>164.94520599999998</v>
      </c>
      <c r="C1346" s="2">
        <v>1</v>
      </c>
      <c r="D1346">
        <v>169.45994400000001</v>
      </c>
      <c r="E1346" s="4">
        <v>2</v>
      </c>
      <c r="P1346">
        <v>2</v>
      </c>
      <c r="Q1346" t="str">
        <f t="shared" ref="Q1346:Q1409" si="22">CONCATENATE(C1346,E1346,G1346,I1346)</f>
        <v>12</v>
      </c>
    </row>
    <row r="1347" spans="1:17" x14ac:dyDescent="0.25">
      <c r="A1347">
        <v>1346</v>
      </c>
      <c r="B1347">
        <v>164.987627</v>
      </c>
      <c r="C1347" s="2">
        <v>1</v>
      </c>
      <c r="D1347">
        <v>169.45994400000001</v>
      </c>
      <c r="E1347" s="4">
        <v>2</v>
      </c>
      <c r="P1347">
        <v>2</v>
      </c>
      <c r="Q1347" t="str">
        <f t="shared" si="22"/>
        <v>12</v>
      </c>
    </row>
    <row r="1348" spans="1:17" x14ac:dyDescent="0.25">
      <c r="A1348">
        <v>1347</v>
      </c>
      <c r="B1348">
        <v>165.04394400000001</v>
      </c>
      <c r="C1348" s="2">
        <v>1</v>
      </c>
      <c r="P1348">
        <v>1</v>
      </c>
      <c r="Q1348" t="str">
        <f t="shared" si="22"/>
        <v>1</v>
      </c>
    </row>
    <row r="1349" spans="1:17" x14ac:dyDescent="0.25">
      <c r="A1349">
        <v>1348</v>
      </c>
      <c r="B1349">
        <v>165.007891</v>
      </c>
      <c r="C1349" s="2">
        <v>1</v>
      </c>
      <c r="P1349">
        <v>1</v>
      </c>
      <c r="Q1349" t="str">
        <f t="shared" si="22"/>
        <v>1</v>
      </c>
    </row>
    <row r="1350" spans="1:17" x14ac:dyDescent="0.25">
      <c r="A1350">
        <v>1349</v>
      </c>
      <c r="B1350">
        <v>164.948418</v>
      </c>
      <c r="C1350" s="2">
        <v>1</v>
      </c>
      <c r="P1350">
        <v>1</v>
      </c>
      <c r="Q1350" t="str">
        <f t="shared" si="22"/>
        <v>1</v>
      </c>
    </row>
    <row r="1351" spans="1:17" x14ac:dyDescent="0.25">
      <c r="A1351">
        <v>1350</v>
      </c>
      <c r="B1351">
        <v>164.99952300000001</v>
      </c>
      <c r="C1351" s="2">
        <v>1</v>
      </c>
      <c r="P1351">
        <v>1</v>
      </c>
      <c r="Q1351" t="str">
        <f t="shared" si="22"/>
        <v>1</v>
      </c>
    </row>
    <row r="1352" spans="1:17" x14ac:dyDescent="0.25">
      <c r="A1352">
        <v>1351</v>
      </c>
      <c r="F1352">
        <v>166.08468099999999</v>
      </c>
      <c r="G1352" s="5">
        <v>3</v>
      </c>
      <c r="H1352">
        <v>165.43810300000001</v>
      </c>
      <c r="I1352" s="3">
        <v>4</v>
      </c>
      <c r="P1352">
        <v>2</v>
      </c>
      <c r="Q1352" t="str">
        <f t="shared" si="22"/>
        <v>34</v>
      </c>
    </row>
    <row r="1353" spans="1:17" x14ac:dyDescent="0.25">
      <c r="A1353">
        <v>1352</v>
      </c>
      <c r="F1353">
        <v>166.03168099999999</v>
      </c>
      <c r="G1353" s="5">
        <v>3</v>
      </c>
      <c r="H1353">
        <v>165.39983799999999</v>
      </c>
      <c r="I1353" s="3">
        <v>4</v>
      </c>
      <c r="P1353">
        <v>2</v>
      </c>
      <c r="Q1353" t="str">
        <f t="shared" si="22"/>
        <v>34</v>
      </c>
    </row>
    <row r="1354" spans="1:17" x14ac:dyDescent="0.25">
      <c r="A1354">
        <v>1353</v>
      </c>
      <c r="F1354">
        <v>166.03152299999999</v>
      </c>
      <c r="G1354" s="5">
        <v>3</v>
      </c>
      <c r="H1354">
        <v>165.41578699999999</v>
      </c>
      <c r="I1354" s="3">
        <v>4</v>
      </c>
      <c r="P1354">
        <v>2</v>
      </c>
      <c r="Q1354" t="str">
        <f t="shared" si="22"/>
        <v>34</v>
      </c>
    </row>
    <row r="1355" spans="1:17" x14ac:dyDescent="0.25">
      <c r="A1355">
        <v>1354</v>
      </c>
      <c r="F1355">
        <v>166.108418</v>
      </c>
      <c r="G1355" s="5">
        <v>3</v>
      </c>
      <c r="H1355">
        <v>165.43857400000002</v>
      </c>
      <c r="I1355" s="3">
        <v>4</v>
      </c>
      <c r="P1355">
        <v>2</v>
      </c>
      <c r="Q1355" t="str">
        <f t="shared" si="22"/>
        <v>34</v>
      </c>
    </row>
    <row r="1356" spans="1:17" x14ac:dyDescent="0.25">
      <c r="A1356">
        <v>1355</v>
      </c>
      <c r="F1356">
        <v>166.07610199999999</v>
      </c>
      <c r="G1356" s="5">
        <v>3</v>
      </c>
      <c r="H1356">
        <v>165.49894399999999</v>
      </c>
      <c r="I1356" s="3">
        <v>4</v>
      </c>
      <c r="P1356">
        <v>2</v>
      </c>
      <c r="Q1356" t="str">
        <f t="shared" si="22"/>
        <v>34</v>
      </c>
    </row>
    <row r="1357" spans="1:17" x14ac:dyDescent="0.25">
      <c r="A1357">
        <v>1356</v>
      </c>
      <c r="F1357">
        <v>166.008734</v>
      </c>
      <c r="G1357" s="5">
        <v>3</v>
      </c>
      <c r="H1357">
        <v>165.516943</v>
      </c>
      <c r="I1357" s="3">
        <v>4</v>
      </c>
      <c r="P1357">
        <v>2</v>
      </c>
      <c r="Q1357" t="str">
        <f t="shared" si="22"/>
        <v>34</v>
      </c>
    </row>
    <row r="1358" spans="1:17" x14ac:dyDescent="0.25">
      <c r="A1358">
        <v>1357</v>
      </c>
      <c r="F1358">
        <v>166.02778699999999</v>
      </c>
      <c r="G1358" s="5">
        <v>3</v>
      </c>
      <c r="H1358">
        <v>165.525732</v>
      </c>
      <c r="I1358" s="3">
        <v>4</v>
      </c>
      <c r="P1358">
        <v>2</v>
      </c>
      <c r="Q1358" t="str">
        <f t="shared" si="22"/>
        <v>34</v>
      </c>
    </row>
    <row r="1359" spans="1:17" x14ac:dyDescent="0.25">
      <c r="A1359">
        <v>1358</v>
      </c>
      <c r="F1359">
        <v>166.02926099999999</v>
      </c>
      <c r="G1359" s="5">
        <v>3</v>
      </c>
      <c r="H1359">
        <v>165.50373300000001</v>
      </c>
      <c r="I1359" s="3">
        <v>4</v>
      </c>
      <c r="P1359">
        <v>2</v>
      </c>
      <c r="Q1359" t="str">
        <f t="shared" si="22"/>
        <v>34</v>
      </c>
    </row>
    <row r="1360" spans="1:17" x14ac:dyDescent="0.25">
      <c r="A1360">
        <v>1359</v>
      </c>
      <c r="F1360">
        <v>166.08468099999999</v>
      </c>
      <c r="G1360" s="5">
        <v>3</v>
      </c>
      <c r="H1360">
        <v>165.578575</v>
      </c>
      <c r="I1360" s="3">
        <v>4</v>
      </c>
      <c r="P1360">
        <v>2</v>
      </c>
      <c r="Q1360" t="str">
        <f t="shared" si="22"/>
        <v>34</v>
      </c>
    </row>
    <row r="1361" spans="1:17" x14ac:dyDescent="0.25">
      <c r="A1361">
        <v>1360</v>
      </c>
      <c r="H1361">
        <v>165.41636499999998</v>
      </c>
      <c r="I1361" s="3">
        <v>4</v>
      </c>
      <c r="P1361">
        <v>1</v>
      </c>
      <c r="Q1361" t="str">
        <f t="shared" si="22"/>
        <v>4</v>
      </c>
    </row>
    <row r="1362" spans="1:17" x14ac:dyDescent="0.25">
      <c r="A1362">
        <v>1361</v>
      </c>
      <c r="P1362">
        <v>0</v>
      </c>
      <c r="Q1362" t="str">
        <f t="shared" si="22"/>
        <v/>
      </c>
    </row>
    <row r="1363" spans="1:17" x14ac:dyDescent="0.25">
      <c r="A1363">
        <v>1362</v>
      </c>
      <c r="P1363">
        <v>0</v>
      </c>
      <c r="Q1363" t="str">
        <f t="shared" si="22"/>
        <v/>
      </c>
    </row>
    <row r="1364" spans="1:17" x14ac:dyDescent="0.25">
      <c r="A1364">
        <v>1363</v>
      </c>
      <c r="P1364">
        <v>0</v>
      </c>
      <c r="Q1364" t="str">
        <f t="shared" si="22"/>
        <v/>
      </c>
    </row>
    <row r="1365" spans="1:17" x14ac:dyDescent="0.25">
      <c r="A1365">
        <v>1364</v>
      </c>
      <c r="B1365">
        <v>137.16579100000001</v>
      </c>
      <c r="C1365" s="2">
        <v>1</v>
      </c>
      <c r="P1365">
        <v>1</v>
      </c>
      <c r="Q1365" t="str">
        <f t="shared" si="22"/>
        <v>1</v>
      </c>
    </row>
    <row r="1366" spans="1:17" x14ac:dyDescent="0.25">
      <c r="A1366">
        <v>1365</v>
      </c>
      <c r="B1366">
        <v>137.199681</v>
      </c>
      <c r="C1366" s="2">
        <v>1</v>
      </c>
      <c r="P1366">
        <v>1</v>
      </c>
      <c r="Q1366" t="str">
        <f t="shared" si="22"/>
        <v>1</v>
      </c>
    </row>
    <row r="1367" spans="1:17" x14ac:dyDescent="0.25">
      <c r="A1367">
        <v>1366</v>
      </c>
      <c r="B1367">
        <v>137.18731400000001</v>
      </c>
      <c r="C1367" s="2">
        <v>1</v>
      </c>
      <c r="P1367">
        <v>1</v>
      </c>
      <c r="Q1367" t="str">
        <f t="shared" si="22"/>
        <v>1</v>
      </c>
    </row>
    <row r="1368" spans="1:17" x14ac:dyDescent="0.25">
      <c r="A1368">
        <v>1367</v>
      </c>
      <c r="B1368">
        <v>137.201108</v>
      </c>
      <c r="C1368" s="2">
        <v>1</v>
      </c>
      <c r="D1368">
        <v>133.71663000000001</v>
      </c>
      <c r="E1368" s="4">
        <v>2</v>
      </c>
      <c r="P1368">
        <v>2</v>
      </c>
      <c r="Q1368" t="str">
        <f t="shared" si="22"/>
        <v>12</v>
      </c>
    </row>
    <row r="1369" spans="1:17" x14ac:dyDescent="0.25">
      <c r="A1369">
        <v>1368</v>
      </c>
      <c r="B1369">
        <v>137.23241899999999</v>
      </c>
      <c r="C1369" s="2">
        <v>1</v>
      </c>
      <c r="D1369">
        <v>133.73126300000001</v>
      </c>
      <c r="E1369" s="4">
        <v>2</v>
      </c>
      <c r="P1369">
        <v>2</v>
      </c>
      <c r="Q1369" t="str">
        <f t="shared" si="22"/>
        <v>12</v>
      </c>
    </row>
    <row r="1370" spans="1:17" x14ac:dyDescent="0.25">
      <c r="A1370">
        <v>1369</v>
      </c>
      <c r="B1370">
        <v>137.25705400000001</v>
      </c>
      <c r="C1370" s="2">
        <v>1</v>
      </c>
      <c r="D1370">
        <v>133.712209</v>
      </c>
      <c r="E1370" s="4">
        <v>2</v>
      </c>
      <c r="P1370">
        <v>2</v>
      </c>
      <c r="Q1370" t="str">
        <f t="shared" si="22"/>
        <v>12</v>
      </c>
    </row>
    <row r="1371" spans="1:17" x14ac:dyDescent="0.25">
      <c r="A1371">
        <v>1370</v>
      </c>
      <c r="B1371">
        <v>137.23394500000001</v>
      </c>
      <c r="C1371" s="2">
        <v>1</v>
      </c>
      <c r="D1371">
        <v>133.69989100000001</v>
      </c>
      <c r="E1371" s="4">
        <v>2</v>
      </c>
      <c r="P1371">
        <v>2</v>
      </c>
      <c r="Q1371" t="str">
        <f t="shared" si="22"/>
        <v>12</v>
      </c>
    </row>
    <row r="1372" spans="1:17" x14ac:dyDescent="0.25">
      <c r="A1372">
        <v>1371</v>
      </c>
      <c r="B1372">
        <v>137.17320699999999</v>
      </c>
      <c r="C1372" s="2">
        <v>1</v>
      </c>
      <c r="D1372">
        <v>133.71257500000002</v>
      </c>
      <c r="E1372" s="4">
        <v>2</v>
      </c>
      <c r="P1372">
        <v>2</v>
      </c>
      <c r="Q1372" t="str">
        <f t="shared" si="22"/>
        <v>12</v>
      </c>
    </row>
    <row r="1373" spans="1:17" x14ac:dyDescent="0.25">
      <c r="A1373">
        <v>1372</v>
      </c>
      <c r="D1373">
        <v>133.706998</v>
      </c>
      <c r="E1373" s="4">
        <v>2</v>
      </c>
      <c r="P1373">
        <v>1</v>
      </c>
      <c r="Q1373" t="str">
        <f t="shared" si="22"/>
        <v>2</v>
      </c>
    </row>
    <row r="1374" spans="1:17" x14ac:dyDescent="0.25">
      <c r="A1374">
        <v>1373</v>
      </c>
      <c r="D1374">
        <v>133.71778599999999</v>
      </c>
      <c r="E1374" s="4">
        <v>2</v>
      </c>
      <c r="P1374">
        <v>1</v>
      </c>
      <c r="Q1374" t="str">
        <f t="shared" si="22"/>
        <v>2</v>
      </c>
    </row>
    <row r="1375" spans="1:17" x14ac:dyDescent="0.25">
      <c r="A1375">
        <v>1374</v>
      </c>
      <c r="D1375">
        <v>133.71663000000001</v>
      </c>
      <c r="E1375" s="4">
        <v>2</v>
      </c>
      <c r="F1375">
        <v>135.24678500000002</v>
      </c>
      <c r="G1375" s="5">
        <v>3</v>
      </c>
      <c r="H1375">
        <v>135.601315</v>
      </c>
      <c r="I1375" s="3">
        <v>4</v>
      </c>
      <c r="P1375">
        <v>3</v>
      </c>
      <c r="Q1375" t="str">
        <f t="shared" si="22"/>
        <v>234</v>
      </c>
    </row>
    <row r="1376" spans="1:17" x14ac:dyDescent="0.25">
      <c r="A1376">
        <v>1375</v>
      </c>
      <c r="D1376">
        <v>133.71663000000001</v>
      </c>
      <c r="E1376" s="4">
        <v>2</v>
      </c>
      <c r="F1376">
        <v>135.23673700000001</v>
      </c>
      <c r="G1376" s="5">
        <v>3</v>
      </c>
      <c r="H1376">
        <v>135.59779100000003</v>
      </c>
      <c r="I1376" s="3">
        <v>4</v>
      </c>
      <c r="P1376">
        <v>3</v>
      </c>
      <c r="Q1376" t="str">
        <f t="shared" si="22"/>
        <v>234</v>
      </c>
    </row>
    <row r="1377" spans="1:17" x14ac:dyDescent="0.25">
      <c r="A1377">
        <v>1376</v>
      </c>
      <c r="F1377">
        <v>135.25473500000001</v>
      </c>
      <c r="G1377" s="5">
        <v>3</v>
      </c>
      <c r="H1377">
        <v>135.560475</v>
      </c>
      <c r="I1377" s="3">
        <v>4</v>
      </c>
      <c r="P1377">
        <v>2</v>
      </c>
      <c r="Q1377" t="str">
        <f t="shared" si="22"/>
        <v>34</v>
      </c>
    </row>
    <row r="1378" spans="1:17" x14ac:dyDescent="0.25">
      <c r="A1378">
        <v>1377</v>
      </c>
      <c r="F1378">
        <v>135.27905000000001</v>
      </c>
      <c r="G1378" s="5">
        <v>3</v>
      </c>
      <c r="H1378">
        <v>135.57762600000001</v>
      </c>
      <c r="I1378" s="3">
        <v>4</v>
      </c>
      <c r="P1378">
        <v>2</v>
      </c>
      <c r="Q1378" t="str">
        <f t="shared" si="22"/>
        <v>34</v>
      </c>
    </row>
    <row r="1379" spans="1:17" x14ac:dyDescent="0.25">
      <c r="A1379">
        <v>1378</v>
      </c>
      <c r="F1379">
        <v>135.27905000000001</v>
      </c>
      <c r="G1379" s="5">
        <v>3</v>
      </c>
      <c r="H1379">
        <v>135.58499599999999</v>
      </c>
      <c r="I1379" s="3">
        <v>4</v>
      </c>
      <c r="P1379">
        <v>2</v>
      </c>
      <c r="Q1379" t="str">
        <f t="shared" si="22"/>
        <v>34</v>
      </c>
    </row>
    <row r="1380" spans="1:17" x14ac:dyDescent="0.25">
      <c r="A1380">
        <v>1379</v>
      </c>
      <c r="F1380">
        <v>135.303899</v>
      </c>
      <c r="G1380" s="5">
        <v>3</v>
      </c>
      <c r="H1380">
        <v>135.53905200000003</v>
      </c>
      <c r="I1380" s="3">
        <v>4</v>
      </c>
      <c r="P1380">
        <v>2</v>
      </c>
      <c r="Q1380" t="str">
        <f t="shared" si="22"/>
        <v>34</v>
      </c>
    </row>
    <row r="1381" spans="1:17" x14ac:dyDescent="0.25">
      <c r="A1381">
        <v>1380</v>
      </c>
      <c r="F1381">
        <v>135.24678500000002</v>
      </c>
      <c r="G1381" s="5">
        <v>3</v>
      </c>
      <c r="H1381">
        <v>135.601315</v>
      </c>
      <c r="I1381" s="3">
        <v>4</v>
      </c>
      <c r="P1381">
        <v>2</v>
      </c>
      <c r="Q1381" t="str">
        <f t="shared" si="22"/>
        <v>34</v>
      </c>
    </row>
    <row r="1382" spans="1:17" x14ac:dyDescent="0.25">
      <c r="A1382">
        <v>1381</v>
      </c>
      <c r="F1382">
        <v>135.24678500000002</v>
      </c>
      <c r="G1382" s="5">
        <v>3</v>
      </c>
      <c r="H1382">
        <v>135.601315</v>
      </c>
      <c r="I1382" s="3">
        <v>4</v>
      </c>
      <c r="P1382">
        <v>2</v>
      </c>
      <c r="Q1382" t="str">
        <f t="shared" si="22"/>
        <v>34</v>
      </c>
    </row>
    <row r="1383" spans="1:17" x14ac:dyDescent="0.25">
      <c r="A1383">
        <v>1382</v>
      </c>
      <c r="P1383">
        <v>0</v>
      </c>
      <c r="Q1383" t="str">
        <f t="shared" si="22"/>
        <v/>
      </c>
    </row>
    <row r="1384" spans="1:17" x14ac:dyDescent="0.25">
      <c r="A1384">
        <v>1383</v>
      </c>
      <c r="P1384">
        <v>0</v>
      </c>
      <c r="Q1384" t="str">
        <f t="shared" si="22"/>
        <v/>
      </c>
    </row>
    <row r="1385" spans="1:17" x14ac:dyDescent="0.25">
      <c r="A1385">
        <v>1384</v>
      </c>
      <c r="B1385">
        <v>114.13689500000001</v>
      </c>
      <c r="C1385" s="2">
        <v>1</v>
      </c>
      <c r="P1385">
        <v>1</v>
      </c>
      <c r="Q1385" t="str">
        <f t="shared" si="22"/>
        <v>1</v>
      </c>
    </row>
    <row r="1386" spans="1:17" x14ac:dyDescent="0.25">
      <c r="A1386">
        <v>1385</v>
      </c>
      <c r="B1386">
        <v>114.171998</v>
      </c>
      <c r="C1386" s="2">
        <v>1</v>
      </c>
      <c r="P1386">
        <v>1</v>
      </c>
      <c r="Q1386" t="str">
        <f t="shared" si="22"/>
        <v>1</v>
      </c>
    </row>
    <row r="1387" spans="1:17" x14ac:dyDescent="0.25">
      <c r="A1387">
        <v>1386</v>
      </c>
      <c r="B1387">
        <v>114.136155</v>
      </c>
      <c r="C1387" s="2">
        <v>1</v>
      </c>
      <c r="P1387">
        <v>1</v>
      </c>
      <c r="Q1387" t="str">
        <f t="shared" si="22"/>
        <v>1</v>
      </c>
    </row>
    <row r="1388" spans="1:17" x14ac:dyDescent="0.25">
      <c r="A1388">
        <v>1387</v>
      </c>
      <c r="B1388">
        <v>114.13836800000001</v>
      </c>
      <c r="C1388" s="2">
        <v>1</v>
      </c>
      <c r="D1388">
        <v>109.02747100000001</v>
      </c>
      <c r="E1388" s="4">
        <v>2</v>
      </c>
      <c r="P1388">
        <v>2</v>
      </c>
      <c r="Q1388" t="str">
        <f t="shared" si="22"/>
        <v>12</v>
      </c>
    </row>
    <row r="1389" spans="1:17" x14ac:dyDescent="0.25">
      <c r="A1389">
        <v>1388</v>
      </c>
      <c r="B1389">
        <v>114.14005400000001</v>
      </c>
      <c r="C1389" s="2">
        <v>1</v>
      </c>
      <c r="D1389">
        <v>108.95789400000001</v>
      </c>
      <c r="E1389" s="4">
        <v>2</v>
      </c>
      <c r="P1389">
        <v>2</v>
      </c>
      <c r="Q1389" t="str">
        <f t="shared" si="22"/>
        <v>12</v>
      </c>
    </row>
    <row r="1390" spans="1:17" x14ac:dyDescent="0.25">
      <c r="A1390">
        <v>1389</v>
      </c>
      <c r="B1390">
        <v>114.13441900000001</v>
      </c>
      <c r="C1390" s="2">
        <v>1</v>
      </c>
      <c r="D1390">
        <v>108.965001</v>
      </c>
      <c r="E1390" s="4">
        <v>2</v>
      </c>
      <c r="P1390">
        <v>2</v>
      </c>
      <c r="Q1390" t="str">
        <f t="shared" si="22"/>
        <v>12</v>
      </c>
    </row>
    <row r="1391" spans="1:17" x14ac:dyDescent="0.25">
      <c r="A1391">
        <v>1390</v>
      </c>
      <c r="B1391">
        <v>114.102738</v>
      </c>
      <c r="C1391" s="2">
        <v>1</v>
      </c>
      <c r="D1391">
        <v>108.99152500000001</v>
      </c>
      <c r="E1391" s="4">
        <v>2</v>
      </c>
      <c r="P1391">
        <v>2</v>
      </c>
      <c r="Q1391" t="str">
        <f t="shared" si="22"/>
        <v>12</v>
      </c>
    </row>
    <row r="1392" spans="1:17" x14ac:dyDescent="0.25">
      <c r="A1392">
        <v>1391</v>
      </c>
      <c r="B1392">
        <v>114.102738</v>
      </c>
      <c r="C1392" s="2">
        <v>1</v>
      </c>
      <c r="D1392">
        <v>108.97178700000001</v>
      </c>
      <c r="E1392" s="4">
        <v>2</v>
      </c>
      <c r="P1392">
        <v>2</v>
      </c>
      <c r="Q1392" t="str">
        <f t="shared" si="22"/>
        <v>12</v>
      </c>
    </row>
    <row r="1393" spans="1:17" x14ac:dyDescent="0.25">
      <c r="A1393">
        <v>1392</v>
      </c>
      <c r="D1393">
        <v>108.94226200000001</v>
      </c>
      <c r="E1393" s="4">
        <v>2</v>
      </c>
      <c r="P1393">
        <v>1</v>
      </c>
      <c r="Q1393" t="str">
        <f t="shared" si="22"/>
        <v>2</v>
      </c>
    </row>
    <row r="1394" spans="1:17" x14ac:dyDescent="0.25">
      <c r="A1394">
        <v>1393</v>
      </c>
      <c r="D1394">
        <v>108.90899700000001</v>
      </c>
      <c r="E1394" s="4">
        <v>2</v>
      </c>
      <c r="P1394">
        <v>1</v>
      </c>
      <c r="Q1394" t="str">
        <f t="shared" si="22"/>
        <v>2</v>
      </c>
    </row>
    <row r="1395" spans="1:17" x14ac:dyDescent="0.25">
      <c r="A1395">
        <v>1394</v>
      </c>
      <c r="D1395">
        <v>109.02747100000001</v>
      </c>
      <c r="E1395" s="4">
        <v>2</v>
      </c>
      <c r="H1395">
        <v>109.749368</v>
      </c>
      <c r="I1395" s="3">
        <v>4</v>
      </c>
      <c r="P1395">
        <v>2</v>
      </c>
      <c r="Q1395" t="str">
        <f t="shared" si="22"/>
        <v>24</v>
      </c>
    </row>
    <row r="1396" spans="1:17" x14ac:dyDescent="0.25">
      <c r="A1396">
        <v>1395</v>
      </c>
      <c r="F1396">
        <v>109.38689500000001</v>
      </c>
      <c r="G1396" s="5">
        <v>3</v>
      </c>
      <c r="H1396">
        <v>109.72462900000001</v>
      </c>
      <c r="I1396" s="3">
        <v>4</v>
      </c>
      <c r="P1396">
        <v>2</v>
      </c>
      <c r="Q1396" t="str">
        <f t="shared" si="22"/>
        <v>34</v>
      </c>
    </row>
    <row r="1397" spans="1:17" x14ac:dyDescent="0.25">
      <c r="A1397">
        <v>1396</v>
      </c>
      <c r="F1397">
        <v>109.40884100000001</v>
      </c>
      <c r="G1397" s="5">
        <v>3</v>
      </c>
      <c r="H1397">
        <v>109.73889200000001</v>
      </c>
      <c r="I1397" s="3">
        <v>4</v>
      </c>
      <c r="P1397">
        <v>2</v>
      </c>
      <c r="Q1397" t="str">
        <f t="shared" si="22"/>
        <v>34</v>
      </c>
    </row>
    <row r="1398" spans="1:17" x14ac:dyDescent="0.25">
      <c r="A1398">
        <v>1397</v>
      </c>
      <c r="F1398">
        <v>109.413419</v>
      </c>
      <c r="G1398" s="5">
        <v>3</v>
      </c>
      <c r="H1398">
        <v>109.75284300000001</v>
      </c>
      <c r="I1398" s="3">
        <v>4</v>
      </c>
      <c r="P1398">
        <v>2</v>
      </c>
      <c r="Q1398" t="str">
        <f t="shared" si="22"/>
        <v>34</v>
      </c>
    </row>
    <row r="1399" spans="1:17" x14ac:dyDescent="0.25">
      <c r="A1399">
        <v>1398</v>
      </c>
      <c r="F1399">
        <v>109.395684</v>
      </c>
      <c r="G1399" s="5">
        <v>3</v>
      </c>
      <c r="H1399">
        <v>109.74384000000001</v>
      </c>
      <c r="I1399" s="3">
        <v>4</v>
      </c>
      <c r="P1399">
        <v>2</v>
      </c>
      <c r="Q1399" t="str">
        <f t="shared" si="22"/>
        <v>34</v>
      </c>
    </row>
    <row r="1400" spans="1:17" x14ac:dyDescent="0.25">
      <c r="A1400">
        <v>1399</v>
      </c>
      <c r="F1400">
        <v>109.38963000000001</v>
      </c>
      <c r="G1400" s="5">
        <v>3</v>
      </c>
      <c r="H1400">
        <v>109.72678800000001</v>
      </c>
      <c r="I1400" s="3">
        <v>4</v>
      </c>
      <c r="P1400">
        <v>2</v>
      </c>
      <c r="Q1400" t="str">
        <f t="shared" si="22"/>
        <v>34</v>
      </c>
    </row>
    <row r="1401" spans="1:17" x14ac:dyDescent="0.25">
      <c r="A1401">
        <v>1400</v>
      </c>
      <c r="F1401">
        <v>109.41547100000001</v>
      </c>
      <c r="G1401" s="5">
        <v>3</v>
      </c>
      <c r="H1401">
        <v>109.75668400000001</v>
      </c>
      <c r="I1401" s="3">
        <v>4</v>
      </c>
      <c r="P1401">
        <v>2</v>
      </c>
      <c r="Q1401" t="str">
        <f t="shared" si="22"/>
        <v>34</v>
      </c>
    </row>
    <row r="1402" spans="1:17" x14ac:dyDescent="0.25">
      <c r="A1402">
        <v>1401</v>
      </c>
      <c r="F1402">
        <v>109.37762900000001</v>
      </c>
      <c r="G1402" s="5">
        <v>3</v>
      </c>
      <c r="H1402">
        <v>109.654893</v>
      </c>
      <c r="I1402" s="3">
        <v>4</v>
      </c>
      <c r="P1402">
        <v>2</v>
      </c>
      <c r="Q1402" t="str">
        <f t="shared" si="22"/>
        <v>34</v>
      </c>
    </row>
    <row r="1403" spans="1:17" x14ac:dyDescent="0.25">
      <c r="A1403">
        <v>1402</v>
      </c>
      <c r="B1403">
        <v>88.844106000000011</v>
      </c>
      <c r="C1403" s="2">
        <v>1</v>
      </c>
      <c r="F1403">
        <v>109.38689500000001</v>
      </c>
      <c r="G1403" s="5">
        <v>3</v>
      </c>
      <c r="H1403">
        <v>109.749368</v>
      </c>
      <c r="I1403" s="3">
        <v>4</v>
      </c>
      <c r="P1403">
        <v>3</v>
      </c>
      <c r="Q1403" t="str">
        <f t="shared" si="22"/>
        <v>134</v>
      </c>
    </row>
    <row r="1404" spans="1:17" x14ac:dyDescent="0.25">
      <c r="A1404">
        <v>1403</v>
      </c>
      <c r="B1404">
        <v>88.871211000000002</v>
      </c>
      <c r="C1404" s="2">
        <v>1</v>
      </c>
      <c r="P1404">
        <v>1</v>
      </c>
      <c r="Q1404" t="str">
        <f t="shared" si="22"/>
        <v>1</v>
      </c>
    </row>
    <row r="1405" spans="1:17" x14ac:dyDescent="0.25">
      <c r="A1405">
        <v>1404</v>
      </c>
      <c r="B1405">
        <v>88.808370000000011</v>
      </c>
      <c r="C1405" s="2">
        <v>1</v>
      </c>
      <c r="P1405">
        <v>1</v>
      </c>
      <c r="Q1405" t="str">
        <f t="shared" si="22"/>
        <v>1</v>
      </c>
    </row>
    <row r="1406" spans="1:17" x14ac:dyDescent="0.25">
      <c r="A1406">
        <v>1405</v>
      </c>
      <c r="B1406">
        <v>88.837895000000003</v>
      </c>
      <c r="C1406" s="2">
        <v>1</v>
      </c>
      <c r="P1406">
        <v>1</v>
      </c>
      <c r="Q1406" t="str">
        <f t="shared" si="22"/>
        <v>1</v>
      </c>
    </row>
    <row r="1407" spans="1:17" x14ac:dyDescent="0.25">
      <c r="A1407">
        <v>1406</v>
      </c>
      <c r="B1407">
        <v>88.833579000000015</v>
      </c>
      <c r="C1407" s="2">
        <v>1</v>
      </c>
      <c r="P1407">
        <v>1</v>
      </c>
      <c r="Q1407" t="str">
        <f t="shared" si="22"/>
        <v>1</v>
      </c>
    </row>
    <row r="1408" spans="1:17" x14ac:dyDescent="0.25">
      <c r="A1408">
        <v>1407</v>
      </c>
      <c r="B1408">
        <v>88.836211000000006</v>
      </c>
      <c r="C1408" s="2">
        <v>1</v>
      </c>
      <c r="D1408">
        <v>84.214948000000007</v>
      </c>
      <c r="E1408" s="4">
        <v>2</v>
      </c>
      <c r="P1408">
        <v>2</v>
      </c>
      <c r="Q1408" t="str">
        <f t="shared" si="22"/>
        <v>12</v>
      </c>
    </row>
    <row r="1409" spans="1:17" x14ac:dyDescent="0.25">
      <c r="A1409">
        <v>1408</v>
      </c>
      <c r="B1409">
        <v>88.806790000000007</v>
      </c>
      <c r="C1409" s="2">
        <v>1</v>
      </c>
      <c r="D1409">
        <v>84.155421000000004</v>
      </c>
      <c r="E1409" s="4">
        <v>2</v>
      </c>
      <c r="P1409">
        <v>2</v>
      </c>
      <c r="Q1409" t="str">
        <f t="shared" si="22"/>
        <v>12</v>
      </c>
    </row>
    <row r="1410" spans="1:17" x14ac:dyDescent="0.25">
      <c r="A1410">
        <v>1409</v>
      </c>
      <c r="B1410">
        <v>88.866158000000013</v>
      </c>
      <c r="C1410" s="2">
        <v>1</v>
      </c>
      <c r="D1410">
        <v>84.157947000000007</v>
      </c>
      <c r="E1410" s="4">
        <v>2</v>
      </c>
      <c r="P1410">
        <v>2</v>
      </c>
      <c r="Q1410" t="str">
        <f t="shared" ref="Q1410:Q1473" si="23">CONCATENATE(C1410,E1410,G1410,I1410)</f>
        <v>12</v>
      </c>
    </row>
    <row r="1411" spans="1:17" x14ac:dyDescent="0.25">
      <c r="A1411">
        <v>1410</v>
      </c>
      <c r="B1411">
        <v>88.844106000000011</v>
      </c>
      <c r="C1411" s="2">
        <v>1</v>
      </c>
      <c r="D1411">
        <v>84.144369000000012</v>
      </c>
      <c r="E1411" s="4">
        <v>2</v>
      </c>
      <c r="P1411">
        <v>2</v>
      </c>
      <c r="Q1411" t="str">
        <f t="shared" si="23"/>
        <v>12</v>
      </c>
    </row>
    <row r="1412" spans="1:17" x14ac:dyDescent="0.25">
      <c r="A1412">
        <v>1411</v>
      </c>
      <c r="D1412">
        <v>84.171894000000009</v>
      </c>
      <c r="E1412" s="4">
        <v>2</v>
      </c>
      <c r="P1412">
        <v>1</v>
      </c>
      <c r="Q1412" t="str">
        <f t="shared" si="23"/>
        <v>2</v>
      </c>
    </row>
    <row r="1413" spans="1:17" x14ac:dyDescent="0.25">
      <c r="A1413">
        <v>1412</v>
      </c>
      <c r="D1413">
        <v>84.213158000000007</v>
      </c>
      <c r="E1413" s="4">
        <v>2</v>
      </c>
      <c r="P1413">
        <v>1</v>
      </c>
      <c r="Q1413" t="str">
        <f t="shared" si="23"/>
        <v>2</v>
      </c>
    </row>
    <row r="1414" spans="1:17" x14ac:dyDescent="0.25">
      <c r="A1414">
        <v>1413</v>
      </c>
      <c r="D1414">
        <v>84.168632000000002</v>
      </c>
      <c r="E1414" s="4">
        <v>2</v>
      </c>
      <c r="P1414">
        <v>1</v>
      </c>
      <c r="Q1414" t="str">
        <f t="shared" si="23"/>
        <v>2</v>
      </c>
    </row>
    <row r="1415" spans="1:17" x14ac:dyDescent="0.25">
      <c r="A1415">
        <v>1414</v>
      </c>
      <c r="D1415">
        <v>84.214948000000007</v>
      </c>
      <c r="E1415" s="4">
        <v>2</v>
      </c>
      <c r="F1415">
        <v>84.773158000000009</v>
      </c>
      <c r="G1415" s="5">
        <v>3</v>
      </c>
      <c r="P1415">
        <v>2</v>
      </c>
      <c r="Q1415" t="str">
        <f t="shared" si="23"/>
        <v>23</v>
      </c>
    </row>
    <row r="1416" spans="1:17" x14ac:dyDescent="0.25">
      <c r="A1416">
        <v>1415</v>
      </c>
      <c r="F1416">
        <v>84.785999000000004</v>
      </c>
      <c r="G1416" s="5">
        <v>3</v>
      </c>
      <c r="H1416">
        <v>83.558737000000008</v>
      </c>
      <c r="I1416" s="3">
        <v>4</v>
      </c>
      <c r="P1416">
        <v>2</v>
      </c>
      <c r="Q1416" t="str">
        <f t="shared" si="23"/>
        <v>34</v>
      </c>
    </row>
    <row r="1417" spans="1:17" x14ac:dyDescent="0.25">
      <c r="A1417">
        <v>1416</v>
      </c>
      <c r="F1417">
        <v>84.775368000000014</v>
      </c>
      <c r="G1417" s="5">
        <v>3</v>
      </c>
      <c r="H1417">
        <v>83.577578000000003</v>
      </c>
      <c r="I1417" s="3">
        <v>4</v>
      </c>
      <c r="P1417">
        <v>2</v>
      </c>
      <c r="Q1417" t="str">
        <f t="shared" si="23"/>
        <v>34</v>
      </c>
    </row>
    <row r="1418" spans="1:17" x14ac:dyDescent="0.25">
      <c r="A1418">
        <v>1417</v>
      </c>
      <c r="F1418">
        <v>84.724105000000009</v>
      </c>
      <c r="G1418" s="5">
        <v>3</v>
      </c>
      <c r="H1418">
        <v>83.556790000000007</v>
      </c>
      <c r="I1418" s="3">
        <v>4</v>
      </c>
      <c r="P1418">
        <v>2</v>
      </c>
      <c r="Q1418" t="str">
        <f t="shared" si="23"/>
        <v>34</v>
      </c>
    </row>
    <row r="1419" spans="1:17" x14ac:dyDescent="0.25">
      <c r="A1419">
        <v>1418</v>
      </c>
      <c r="F1419">
        <v>84.721527000000009</v>
      </c>
      <c r="G1419" s="5">
        <v>3</v>
      </c>
      <c r="H1419">
        <v>83.561526000000015</v>
      </c>
      <c r="I1419" s="3">
        <v>4</v>
      </c>
      <c r="P1419">
        <v>2</v>
      </c>
      <c r="Q1419" t="str">
        <f t="shared" si="23"/>
        <v>34</v>
      </c>
    </row>
    <row r="1420" spans="1:17" x14ac:dyDescent="0.25">
      <c r="A1420">
        <v>1419</v>
      </c>
      <c r="F1420">
        <v>84.751000000000005</v>
      </c>
      <c r="G1420" s="5">
        <v>3</v>
      </c>
      <c r="H1420">
        <v>83.592473000000012</v>
      </c>
      <c r="I1420" s="3">
        <v>4</v>
      </c>
      <c r="P1420">
        <v>2</v>
      </c>
      <c r="Q1420" t="str">
        <f t="shared" si="23"/>
        <v>34</v>
      </c>
    </row>
    <row r="1421" spans="1:17" x14ac:dyDescent="0.25">
      <c r="A1421">
        <v>1420</v>
      </c>
      <c r="F1421">
        <v>84.690105000000003</v>
      </c>
      <c r="G1421" s="5">
        <v>3</v>
      </c>
      <c r="H1421">
        <v>83.619737000000015</v>
      </c>
      <c r="I1421" s="3">
        <v>4</v>
      </c>
      <c r="P1421">
        <v>2</v>
      </c>
      <c r="Q1421" t="str">
        <f t="shared" si="23"/>
        <v>34</v>
      </c>
    </row>
    <row r="1422" spans="1:17" x14ac:dyDescent="0.25">
      <c r="A1422">
        <v>1421</v>
      </c>
      <c r="F1422">
        <v>84.773158000000009</v>
      </c>
      <c r="G1422" s="5">
        <v>3</v>
      </c>
      <c r="H1422">
        <v>83.604736000000003</v>
      </c>
      <c r="I1422" s="3">
        <v>4</v>
      </c>
      <c r="P1422">
        <v>2</v>
      </c>
      <c r="Q1422" t="str">
        <f t="shared" si="23"/>
        <v>34</v>
      </c>
    </row>
    <row r="1423" spans="1:17" x14ac:dyDescent="0.25">
      <c r="A1423">
        <v>1422</v>
      </c>
      <c r="B1423">
        <v>70.649316000000013</v>
      </c>
      <c r="C1423" s="2">
        <v>1</v>
      </c>
      <c r="H1423">
        <v>83.558737000000008</v>
      </c>
      <c r="I1423" s="3">
        <v>4</v>
      </c>
      <c r="P1423">
        <v>2</v>
      </c>
      <c r="Q1423" t="str">
        <f t="shared" si="23"/>
        <v>14</v>
      </c>
    </row>
    <row r="1424" spans="1:17" x14ac:dyDescent="0.25">
      <c r="A1424">
        <v>1423</v>
      </c>
      <c r="B1424">
        <v>70.631948000000008</v>
      </c>
      <c r="C1424" s="2">
        <v>1</v>
      </c>
      <c r="H1424">
        <v>83.558737000000008</v>
      </c>
      <c r="I1424" s="3">
        <v>4</v>
      </c>
      <c r="P1424">
        <v>2</v>
      </c>
      <c r="Q1424" t="str">
        <f t="shared" si="23"/>
        <v>14</v>
      </c>
    </row>
    <row r="1425" spans="1:17" x14ac:dyDescent="0.25">
      <c r="A1425">
        <v>1424</v>
      </c>
      <c r="B1425">
        <v>70.630684000000002</v>
      </c>
      <c r="C1425" s="2">
        <v>1</v>
      </c>
      <c r="P1425">
        <v>1</v>
      </c>
      <c r="Q1425" t="str">
        <f t="shared" si="23"/>
        <v>1</v>
      </c>
    </row>
    <row r="1426" spans="1:17" x14ac:dyDescent="0.25">
      <c r="A1426">
        <v>1425</v>
      </c>
      <c r="B1426">
        <v>70.59068400000001</v>
      </c>
      <c r="C1426" s="2">
        <v>1</v>
      </c>
      <c r="P1426">
        <v>1</v>
      </c>
      <c r="Q1426" t="str">
        <f t="shared" si="23"/>
        <v>1</v>
      </c>
    </row>
    <row r="1427" spans="1:17" x14ac:dyDescent="0.25">
      <c r="A1427">
        <v>1426</v>
      </c>
      <c r="B1427">
        <v>70.589263000000003</v>
      </c>
      <c r="C1427" s="2">
        <v>1</v>
      </c>
      <c r="P1427">
        <v>1</v>
      </c>
      <c r="Q1427" t="str">
        <f t="shared" si="23"/>
        <v>1</v>
      </c>
    </row>
    <row r="1428" spans="1:17" x14ac:dyDescent="0.25">
      <c r="A1428">
        <v>1427</v>
      </c>
      <c r="B1428">
        <v>70.655948000000009</v>
      </c>
      <c r="C1428" s="2">
        <v>1</v>
      </c>
      <c r="D1428">
        <v>62.682594000000002</v>
      </c>
      <c r="E1428" s="4">
        <v>2</v>
      </c>
      <c r="P1428">
        <v>2</v>
      </c>
      <c r="Q1428" t="str">
        <f t="shared" si="23"/>
        <v>12</v>
      </c>
    </row>
    <row r="1429" spans="1:17" x14ac:dyDescent="0.25">
      <c r="A1429">
        <v>1428</v>
      </c>
      <c r="B1429">
        <v>70.557369000000008</v>
      </c>
      <c r="C1429" s="2">
        <v>1</v>
      </c>
      <c r="D1429">
        <v>62.690277000000002</v>
      </c>
      <c r="E1429" s="4">
        <v>2</v>
      </c>
      <c r="P1429">
        <v>2</v>
      </c>
      <c r="Q1429" t="str">
        <f t="shared" si="23"/>
        <v>12</v>
      </c>
    </row>
    <row r="1430" spans="1:17" x14ac:dyDescent="0.25">
      <c r="A1430">
        <v>1429</v>
      </c>
      <c r="D1430">
        <v>62.692112000000002</v>
      </c>
      <c r="E1430" s="4">
        <v>2</v>
      </c>
      <c r="P1430">
        <v>1</v>
      </c>
      <c r="Q1430" t="str">
        <f t="shared" si="23"/>
        <v>2</v>
      </c>
    </row>
    <row r="1431" spans="1:17" x14ac:dyDescent="0.25">
      <c r="A1431">
        <v>1430</v>
      </c>
      <c r="D1431">
        <v>62.678173000000001</v>
      </c>
      <c r="E1431" s="4">
        <v>2</v>
      </c>
      <c r="P1431">
        <v>1</v>
      </c>
      <c r="Q1431" t="str">
        <f t="shared" si="23"/>
        <v>2</v>
      </c>
    </row>
    <row r="1432" spans="1:17" x14ac:dyDescent="0.25">
      <c r="A1432">
        <v>1431</v>
      </c>
      <c r="D1432">
        <v>62.683695999999998</v>
      </c>
      <c r="E1432" s="4">
        <v>2</v>
      </c>
      <c r="P1432">
        <v>1</v>
      </c>
      <c r="Q1432" t="str">
        <f t="shared" si="23"/>
        <v>2</v>
      </c>
    </row>
    <row r="1433" spans="1:17" x14ac:dyDescent="0.25">
      <c r="A1433">
        <v>1432</v>
      </c>
      <c r="D1433">
        <v>62.711165999999999</v>
      </c>
      <c r="E1433" s="4">
        <v>2</v>
      </c>
      <c r="P1433">
        <v>1</v>
      </c>
      <c r="Q1433" t="str">
        <f t="shared" si="23"/>
        <v>2</v>
      </c>
    </row>
    <row r="1434" spans="1:17" x14ac:dyDescent="0.25">
      <c r="A1434">
        <v>1433</v>
      </c>
      <c r="D1434">
        <v>62.682594000000002</v>
      </c>
      <c r="E1434" s="4">
        <v>2</v>
      </c>
      <c r="P1434">
        <v>1</v>
      </c>
      <c r="Q1434" t="str">
        <f t="shared" si="23"/>
        <v>2</v>
      </c>
    </row>
    <row r="1435" spans="1:17" x14ac:dyDescent="0.25">
      <c r="A1435">
        <v>1434</v>
      </c>
      <c r="D1435">
        <v>62.682594000000002</v>
      </c>
      <c r="E1435" s="4">
        <v>2</v>
      </c>
      <c r="F1435">
        <v>63.247306000000002</v>
      </c>
      <c r="G1435" s="5">
        <v>3</v>
      </c>
      <c r="P1435">
        <v>2</v>
      </c>
      <c r="Q1435" t="str">
        <f t="shared" si="23"/>
        <v>23</v>
      </c>
    </row>
    <row r="1436" spans="1:17" x14ac:dyDescent="0.25">
      <c r="A1436">
        <v>1435</v>
      </c>
      <c r="F1436">
        <v>63.290194999999997</v>
      </c>
      <c r="G1436" s="5">
        <v>3</v>
      </c>
      <c r="P1436">
        <v>1</v>
      </c>
      <c r="Q1436" t="str">
        <f t="shared" si="23"/>
        <v>3</v>
      </c>
    </row>
    <row r="1437" spans="1:17" x14ac:dyDescent="0.25">
      <c r="A1437">
        <v>1436</v>
      </c>
      <c r="F1437">
        <v>63.256672000000002</v>
      </c>
      <c r="G1437" s="5">
        <v>3</v>
      </c>
      <c r="H1437">
        <v>61.099730999999998</v>
      </c>
      <c r="I1437" s="3">
        <v>4</v>
      </c>
      <c r="P1437">
        <v>2</v>
      </c>
      <c r="Q1437" t="str">
        <f t="shared" si="23"/>
        <v>34</v>
      </c>
    </row>
    <row r="1438" spans="1:17" x14ac:dyDescent="0.25">
      <c r="A1438">
        <v>1437</v>
      </c>
      <c r="F1438">
        <v>63.244995000000003</v>
      </c>
      <c r="G1438" s="5">
        <v>3</v>
      </c>
      <c r="H1438">
        <v>60.990698999999999</v>
      </c>
      <c r="I1438" s="3">
        <v>4</v>
      </c>
      <c r="P1438">
        <v>2</v>
      </c>
      <c r="Q1438" t="str">
        <f t="shared" si="23"/>
        <v>34</v>
      </c>
    </row>
    <row r="1439" spans="1:17" x14ac:dyDescent="0.25">
      <c r="A1439">
        <v>1438</v>
      </c>
      <c r="F1439">
        <v>63.166854000000001</v>
      </c>
      <c r="G1439" s="5">
        <v>3</v>
      </c>
      <c r="H1439">
        <v>60.985702000000003</v>
      </c>
      <c r="I1439" s="3">
        <v>4</v>
      </c>
      <c r="P1439">
        <v>2</v>
      </c>
      <c r="Q1439" t="str">
        <f t="shared" si="23"/>
        <v>34</v>
      </c>
    </row>
    <row r="1440" spans="1:17" x14ac:dyDescent="0.25">
      <c r="A1440">
        <v>1439</v>
      </c>
      <c r="F1440">
        <v>63.255363000000003</v>
      </c>
      <c r="G1440" s="5">
        <v>3</v>
      </c>
      <c r="H1440">
        <v>60.955866999999998</v>
      </c>
      <c r="I1440" s="3">
        <v>4</v>
      </c>
      <c r="P1440">
        <v>2</v>
      </c>
      <c r="Q1440" t="str">
        <f t="shared" si="23"/>
        <v>34</v>
      </c>
    </row>
    <row r="1441" spans="1:17" x14ac:dyDescent="0.25">
      <c r="A1441">
        <v>1440</v>
      </c>
      <c r="F1441">
        <v>63.291141000000003</v>
      </c>
      <c r="G1441" s="5">
        <v>3</v>
      </c>
      <c r="H1441">
        <v>61.099730999999998</v>
      </c>
      <c r="I1441" s="3">
        <v>4</v>
      </c>
      <c r="P1441">
        <v>2</v>
      </c>
      <c r="Q1441" t="str">
        <f t="shared" si="23"/>
        <v>34</v>
      </c>
    </row>
    <row r="1442" spans="1:17" x14ac:dyDescent="0.25">
      <c r="A1442">
        <v>1441</v>
      </c>
      <c r="B1442">
        <v>44.586967000000001</v>
      </c>
      <c r="C1442" s="2">
        <v>1</v>
      </c>
      <c r="F1442">
        <v>63.267727000000001</v>
      </c>
      <c r="G1442" s="5">
        <v>3</v>
      </c>
      <c r="H1442">
        <v>60.974654999999998</v>
      </c>
      <c r="I1442" s="3">
        <v>4</v>
      </c>
      <c r="P1442">
        <v>3</v>
      </c>
      <c r="Q1442" t="str">
        <f t="shared" si="23"/>
        <v>134</v>
      </c>
    </row>
    <row r="1443" spans="1:17" x14ac:dyDescent="0.25">
      <c r="A1443">
        <v>1442</v>
      </c>
      <c r="B1443">
        <v>44.515777</v>
      </c>
      <c r="C1443" s="2">
        <v>1</v>
      </c>
      <c r="F1443">
        <v>63.247306000000002</v>
      </c>
      <c r="G1443" s="5">
        <v>3</v>
      </c>
      <c r="H1443">
        <v>61.055529999999997</v>
      </c>
      <c r="I1443" s="3">
        <v>4</v>
      </c>
      <c r="P1443">
        <v>3</v>
      </c>
      <c r="Q1443" t="str">
        <f t="shared" si="23"/>
        <v>134</v>
      </c>
    </row>
    <row r="1444" spans="1:17" x14ac:dyDescent="0.25">
      <c r="A1444">
        <v>1443</v>
      </c>
      <c r="B1444">
        <v>44.537509999999997</v>
      </c>
      <c r="C1444" s="2">
        <v>1</v>
      </c>
      <c r="H1444">
        <v>61.099730999999998</v>
      </c>
      <c r="I1444" s="3">
        <v>4</v>
      </c>
      <c r="P1444">
        <v>2</v>
      </c>
      <c r="Q1444" t="str">
        <f t="shared" si="23"/>
        <v>14</v>
      </c>
    </row>
    <row r="1445" spans="1:17" x14ac:dyDescent="0.25">
      <c r="A1445">
        <v>1444</v>
      </c>
      <c r="B1445">
        <v>44.551924999999997</v>
      </c>
      <c r="C1445" s="2">
        <v>1</v>
      </c>
      <c r="H1445">
        <v>61.099730999999998</v>
      </c>
      <c r="I1445" s="3">
        <v>4</v>
      </c>
      <c r="P1445">
        <v>2</v>
      </c>
      <c r="Q1445" t="str">
        <f t="shared" si="23"/>
        <v>14</v>
      </c>
    </row>
    <row r="1446" spans="1:17" x14ac:dyDescent="0.25">
      <c r="A1446">
        <v>1445</v>
      </c>
      <c r="B1446">
        <v>44.517302999999998</v>
      </c>
      <c r="C1446" s="2">
        <v>1</v>
      </c>
      <c r="P1446">
        <v>1</v>
      </c>
      <c r="Q1446" t="str">
        <f t="shared" si="23"/>
        <v>1</v>
      </c>
    </row>
    <row r="1447" spans="1:17" x14ac:dyDescent="0.25">
      <c r="A1447">
        <v>1446</v>
      </c>
      <c r="B1447">
        <v>44.515090999999998</v>
      </c>
      <c r="C1447" s="2">
        <v>1</v>
      </c>
      <c r="P1447">
        <v>1</v>
      </c>
      <c r="Q1447" t="str">
        <f t="shared" si="23"/>
        <v>1</v>
      </c>
    </row>
    <row r="1448" spans="1:17" x14ac:dyDescent="0.25">
      <c r="A1448">
        <v>1447</v>
      </c>
      <c r="B1448">
        <v>44.493572</v>
      </c>
      <c r="C1448" s="2">
        <v>1</v>
      </c>
      <c r="P1448">
        <v>1</v>
      </c>
      <c r="Q1448" t="str">
        <f t="shared" si="23"/>
        <v>1</v>
      </c>
    </row>
    <row r="1449" spans="1:17" x14ac:dyDescent="0.25">
      <c r="A1449">
        <v>1448</v>
      </c>
      <c r="B1449">
        <v>44.529299999999999</v>
      </c>
      <c r="C1449" s="2">
        <v>1</v>
      </c>
      <c r="P1449">
        <v>1</v>
      </c>
      <c r="Q1449" t="str">
        <f t="shared" si="23"/>
        <v>1</v>
      </c>
    </row>
    <row r="1450" spans="1:17" x14ac:dyDescent="0.25">
      <c r="A1450">
        <v>1449</v>
      </c>
      <c r="B1450">
        <v>44.547187000000001</v>
      </c>
      <c r="C1450" s="2">
        <v>1</v>
      </c>
      <c r="D1450">
        <v>35.900790999999998</v>
      </c>
      <c r="E1450" s="4">
        <v>2</v>
      </c>
      <c r="P1450">
        <v>2</v>
      </c>
      <c r="Q1450" t="str">
        <f t="shared" si="23"/>
        <v>12</v>
      </c>
    </row>
    <row r="1451" spans="1:17" x14ac:dyDescent="0.25">
      <c r="A1451">
        <v>1450</v>
      </c>
      <c r="D1451">
        <v>35.930891000000003</v>
      </c>
      <c r="E1451" s="4">
        <v>2</v>
      </c>
      <c r="P1451">
        <v>1</v>
      </c>
      <c r="Q1451" t="str">
        <f t="shared" si="23"/>
        <v>2</v>
      </c>
    </row>
    <row r="1452" spans="1:17" x14ac:dyDescent="0.25">
      <c r="A1452">
        <v>1451</v>
      </c>
      <c r="D1452">
        <v>35.926259999999999</v>
      </c>
      <c r="E1452" s="4">
        <v>2</v>
      </c>
      <c r="P1452">
        <v>1</v>
      </c>
      <c r="Q1452" t="str">
        <f t="shared" si="23"/>
        <v>2</v>
      </c>
    </row>
    <row r="1453" spans="1:17" x14ac:dyDescent="0.25">
      <c r="A1453">
        <v>1452</v>
      </c>
      <c r="D1453">
        <v>35.955093000000005</v>
      </c>
      <c r="E1453" s="4">
        <v>2</v>
      </c>
      <c r="P1453">
        <v>1</v>
      </c>
      <c r="Q1453" t="str">
        <f t="shared" si="23"/>
        <v>2</v>
      </c>
    </row>
    <row r="1454" spans="1:17" x14ac:dyDescent="0.25">
      <c r="A1454">
        <v>1453</v>
      </c>
      <c r="D1454">
        <v>35.952303999999998</v>
      </c>
      <c r="E1454" s="4">
        <v>2</v>
      </c>
      <c r="P1454">
        <v>1</v>
      </c>
      <c r="Q1454" t="str">
        <f t="shared" si="23"/>
        <v>2</v>
      </c>
    </row>
    <row r="1455" spans="1:17" x14ac:dyDescent="0.25">
      <c r="A1455">
        <v>1454</v>
      </c>
      <c r="D1455">
        <v>35.925260000000002</v>
      </c>
      <c r="E1455" s="4">
        <v>2</v>
      </c>
      <c r="P1455">
        <v>1</v>
      </c>
      <c r="Q1455" t="str">
        <f t="shared" si="23"/>
        <v>2</v>
      </c>
    </row>
    <row r="1456" spans="1:17" x14ac:dyDescent="0.25">
      <c r="A1456">
        <v>1455</v>
      </c>
      <c r="D1456">
        <v>35.968617999999999</v>
      </c>
      <c r="E1456" s="4">
        <v>2</v>
      </c>
      <c r="P1456">
        <v>1</v>
      </c>
      <c r="Q1456" t="str">
        <f t="shared" si="23"/>
        <v>2</v>
      </c>
    </row>
    <row r="1457" spans="1:17" x14ac:dyDescent="0.25">
      <c r="A1457">
        <v>1456</v>
      </c>
      <c r="D1457">
        <v>35.970984999999999</v>
      </c>
      <c r="E1457" s="4">
        <v>2</v>
      </c>
      <c r="F1457">
        <v>39.442112000000002</v>
      </c>
      <c r="G1457" s="5">
        <v>3</v>
      </c>
      <c r="P1457">
        <v>2</v>
      </c>
      <c r="Q1457" t="str">
        <f t="shared" si="23"/>
        <v>23</v>
      </c>
    </row>
    <row r="1458" spans="1:17" x14ac:dyDescent="0.25">
      <c r="A1458">
        <v>1457</v>
      </c>
      <c r="D1458">
        <v>35.900790999999998</v>
      </c>
      <c r="E1458" s="4">
        <v>2</v>
      </c>
      <c r="F1458">
        <v>39.411537000000003</v>
      </c>
      <c r="G1458" s="5">
        <v>3</v>
      </c>
      <c r="P1458">
        <v>2</v>
      </c>
      <c r="Q1458" t="str">
        <f t="shared" si="23"/>
        <v>23</v>
      </c>
    </row>
    <row r="1459" spans="1:17" x14ac:dyDescent="0.25">
      <c r="A1459">
        <v>1458</v>
      </c>
      <c r="F1459">
        <v>39.417853999999998</v>
      </c>
      <c r="G1459" s="5">
        <v>3</v>
      </c>
      <c r="P1459">
        <v>1</v>
      </c>
      <c r="Q1459" t="str">
        <f t="shared" si="23"/>
        <v>3</v>
      </c>
    </row>
    <row r="1460" spans="1:17" x14ac:dyDescent="0.25">
      <c r="A1460">
        <v>1459</v>
      </c>
      <c r="F1460">
        <v>39.462318000000003</v>
      </c>
      <c r="G1460" s="5">
        <v>3</v>
      </c>
      <c r="H1460">
        <v>35.210944999999995</v>
      </c>
      <c r="I1460" s="3">
        <v>4</v>
      </c>
      <c r="P1460">
        <v>2</v>
      </c>
      <c r="Q1460" t="str">
        <f t="shared" si="23"/>
        <v>34</v>
      </c>
    </row>
    <row r="1461" spans="1:17" x14ac:dyDescent="0.25">
      <c r="A1461">
        <v>1460</v>
      </c>
      <c r="F1461">
        <v>39.484996000000002</v>
      </c>
      <c r="G1461" s="5">
        <v>3</v>
      </c>
      <c r="H1461">
        <v>35.186529</v>
      </c>
      <c r="I1461" s="3">
        <v>4</v>
      </c>
      <c r="P1461">
        <v>2</v>
      </c>
      <c r="Q1461" t="str">
        <f t="shared" si="23"/>
        <v>34</v>
      </c>
    </row>
    <row r="1462" spans="1:17" x14ac:dyDescent="0.25">
      <c r="A1462">
        <v>1461</v>
      </c>
      <c r="F1462">
        <v>39.475104999999999</v>
      </c>
      <c r="G1462" s="5">
        <v>3</v>
      </c>
      <c r="H1462">
        <v>35.152273000000001</v>
      </c>
      <c r="I1462" s="3">
        <v>4</v>
      </c>
      <c r="P1462">
        <v>2</v>
      </c>
      <c r="Q1462" t="str">
        <f t="shared" si="23"/>
        <v>34</v>
      </c>
    </row>
    <row r="1463" spans="1:17" x14ac:dyDescent="0.25">
      <c r="A1463">
        <v>1462</v>
      </c>
      <c r="B1463">
        <v>23.390037</v>
      </c>
      <c r="C1463" s="2">
        <v>1</v>
      </c>
      <c r="F1463">
        <v>39.433536000000004</v>
      </c>
      <c r="G1463" s="5">
        <v>3</v>
      </c>
      <c r="H1463">
        <v>35.139696000000001</v>
      </c>
      <c r="I1463" s="3">
        <v>4</v>
      </c>
      <c r="P1463">
        <v>3</v>
      </c>
      <c r="Q1463" t="str">
        <f t="shared" si="23"/>
        <v>134</v>
      </c>
    </row>
    <row r="1464" spans="1:17" x14ac:dyDescent="0.25">
      <c r="A1464">
        <v>1463</v>
      </c>
      <c r="B1464">
        <v>23.350781999999995</v>
      </c>
      <c r="C1464" s="2">
        <v>1</v>
      </c>
      <c r="F1464">
        <v>39.442112000000002</v>
      </c>
      <c r="G1464" s="5">
        <v>3</v>
      </c>
      <c r="H1464">
        <v>35.154482999999999</v>
      </c>
      <c r="I1464" s="3">
        <v>4</v>
      </c>
      <c r="P1464">
        <v>3</v>
      </c>
      <c r="Q1464" t="str">
        <f t="shared" si="23"/>
        <v>134</v>
      </c>
    </row>
    <row r="1465" spans="1:17" x14ac:dyDescent="0.25">
      <c r="A1465">
        <v>1464</v>
      </c>
      <c r="B1465">
        <v>23.345255999999999</v>
      </c>
      <c r="C1465" s="2">
        <v>1</v>
      </c>
      <c r="F1465">
        <v>39.442112000000002</v>
      </c>
      <c r="G1465" s="5">
        <v>3</v>
      </c>
      <c r="H1465">
        <v>35.127331999999996</v>
      </c>
      <c r="I1465" s="3">
        <v>4</v>
      </c>
      <c r="P1465">
        <v>3</v>
      </c>
      <c r="Q1465" t="str">
        <f t="shared" si="23"/>
        <v>134</v>
      </c>
    </row>
    <row r="1466" spans="1:17" x14ac:dyDescent="0.25">
      <c r="A1466">
        <v>1465</v>
      </c>
      <c r="B1466">
        <v>23.384775000000005</v>
      </c>
      <c r="C1466" s="2">
        <v>1</v>
      </c>
      <c r="H1466">
        <v>35.140117000000004</v>
      </c>
      <c r="I1466" s="3">
        <v>4</v>
      </c>
      <c r="P1466">
        <v>2</v>
      </c>
      <c r="Q1466" t="str">
        <f t="shared" si="23"/>
        <v>14</v>
      </c>
    </row>
    <row r="1467" spans="1:17" x14ac:dyDescent="0.25">
      <c r="A1467">
        <v>1466</v>
      </c>
      <c r="B1467">
        <v>23.380353999999997</v>
      </c>
      <c r="C1467" s="2">
        <v>1</v>
      </c>
      <c r="H1467">
        <v>35.210944999999995</v>
      </c>
      <c r="I1467" s="3">
        <v>4</v>
      </c>
      <c r="P1467">
        <v>2</v>
      </c>
      <c r="Q1467" t="str">
        <f t="shared" si="23"/>
        <v>14</v>
      </c>
    </row>
    <row r="1468" spans="1:17" x14ac:dyDescent="0.25">
      <c r="A1468">
        <v>1467</v>
      </c>
      <c r="B1468">
        <v>23.382986000000002</v>
      </c>
      <c r="C1468" s="2">
        <v>1</v>
      </c>
      <c r="H1468">
        <v>35.210944999999995</v>
      </c>
      <c r="I1468" s="3">
        <v>4</v>
      </c>
      <c r="P1468">
        <v>2</v>
      </c>
      <c r="Q1468" t="str">
        <f t="shared" si="23"/>
        <v>14</v>
      </c>
    </row>
    <row r="1469" spans="1:17" x14ac:dyDescent="0.25">
      <c r="A1469">
        <v>1468</v>
      </c>
      <c r="B1469">
        <v>23.38467</v>
      </c>
      <c r="C1469" s="2">
        <v>1</v>
      </c>
      <c r="H1469">
        <v>35.210944999999995</v>
      </c>
      <c r="I1469" s="3">
        <v>4</v>
      </c>
      <c r="P1469">
        <v>2</v>
      </c>
      <c r="Q1469" t="str">
        <f t="shared" si="23"/>
        <v>14</v>
      </c>
    </row>
    <row r="1470" spans="1:17" x14ac:dyDescent="0.25">
      <c r="A1470">
        <v>1469</v>
      </c>
      <c r="B1470">
        <v>23.373777000000004</v>
      </c>
      <c r="C1470" s="2">
        <v>1</v>
      </c>
      <c r="H1470">
        <v>35.210944999999995</v>
      </c>
      <c r="I1470" s="3">
        <v>4</v>
      </c>
      <c r="P1470">
        <v>2</v>
      </c>
      <c r="Q1470" t="str">
        <f t="shared" si="23"/>
        <v>14</v>
      </c>
    </row>
    <row r="1471" spans="1:17" x14ac:dyDescent="0.25">
      <c r="A1471">
        <v>1470</v>
      </c>
      <c r="B1471">
        <v>23.311266000000003</v>
      </c>
      <c r="C1471" s="2">
        <v>1</v>
      </c>
      <c r="H1471">
        <v>35.210944999999995</v>
      </c>
      <c r="I1471" s="3">
        <v>4</v>
      </c>
      <c r="P1471">
        <v>2</v>
      </c>
      <c r="Q1471" t="str">
        <f t="shared" si="23"/>
        <v>14</v>
      </c>
    </row>
    <row r="1472" spans="1:17" x14ac:dyDescent="0.25">
      <c r="A1472">
        <v>1471</v>
      </c>
      <c r="B1472">
        <v>23.219809999999995</v>
      </c>
      <c r="C1472" s="2">
        <v>1</v>
      </c>
      <c r="H1472">
        <v>35.210944999999995</v>
      </c>
      <c r="I1472" s="3">
        <v>4</v>
      </c>
      <c r="P1472">
        <v>2</v>
      </c>
      <c r="Q1472" t="str">
        <f t="shared" si="23"/>
        <v>14</v>
      </c>
    </row>
    <row r="1473" spans="1:17" x14ac:dyDescent="0.25">
      <c r="A1473">
        <v>1472</v>
      </c>
      <c r="B1473">
        <v>23.387879999999996</v>
      </c>
      <c r="C1473" s="2">
        <v>1</v>
      </c>
      <c r="D1473">
        <v>16.205207999999999</v>
      </c>
      <c r="E1473" s="4">
        <v>2</v>
      </c>
      <c r="P1473">
        <v>2</v>
      </c>
      <c r="Q1473" t="str">
        <f t="shared" si="23"/>
        <v>12</v>
      </c>
    </row>
    <row r="1474" spans="1:17" x14ac:dyDescent="0.25">
      <c r="A1474">
        <v>1473</v>
      </c>
      <c r="D1474">
        <v>16.150168000000001</v>
      </c>
      <c r="E1474" s="4">
        <v>2</v>
      </c>
      <c r="P1474">
        <v>1</v>
      </c>
      <c r="Q1474" t="str">
        <f t="shared" ref="Q1474:Q1537" si="24">CONCATENATE(C1474,E1474,G1474,I1474)</f>
        <v>2</v>
      </c>
    </row>
    <row r="1475" spans="1:17" x14ac:dyDescent="0.25">
      <c r="A1475">
        <v>1474</v>
      </c>
      <c r="D1475">
        <v>16.190528</v>
      </c>
      <c r="E1475" s="4">
        <v>2</v>
      </c>
      <c r="J1475">
        <v>37.991590000000002</v>
      </c>
      <c r="K1475" t="s">
        <v>22</v>
      </c>
      <c r="Q1475" t="str">
        <f t="shared" si="24"/>
        <v>2</v>
      </c>
    </row>
    <row r="1476" spans="1:17" x14ac:dyDescent="0.25">
      <c r="A1476">
        <v>1475</v>
      </c>
      <c r="Q1476" t="str">
        <f t="shared" si="24"/>
        <v/>
      </c>
    </row>
    <row r="1477" spans="1:17" x14ac:dyDescent="0.25">
      <c r="A1477">
        <v>1476</v>
      </c>
      <c r="J1477">
        <v>235.49157099999999</v>
      </c>
      <c r="K1477" t="s">
        <v>22</v>
      </c>
      <c r="Q1477" t="str">
        <f t="shared" si="24"/>
        <v/>
      </c>
    </row>
    <row r="1478" spans="1:17" x14ac:dyDescent="0.25">
      <c r="A1478">
        <v>1477</v>
      </c>
      <c r="B1478">
        <v>253.87107800000001</v>
      </c>
      <c r="C1478" s="2">
        <v>1</v>
      </c>
      <c r="F1478">
        <v>272.78929099999999</v>
      </c>
      <c r="G1478" s="5">
        <v>3</v>
      </c>
      <c r="P1478">
        <v>2</v>
      </c>
      <c r="Q1478" t="str">
        <f t="shared" si="24"/>
        <v>13</v>
      </c>
    </row>
    <row r="1479" spans="1:17" x14ac:dyDescent="0.25">
      <c r="A1479">
        <v>1478</v>
      </c>
      <c r="B1479">
        <v>253.86087000000001</v>
      </c>
      <c r="C1479" s="2">
        <v>1</v>
      </c>
      <c r="F1479">
        <v>272.72919100000001</v>
      </c>
      <c r="G1479" s="5">
        <v>3</v>
      </c>
      <c r="P1479">
        <v>2</v>
      </c>
      <c r="Q1479" t="str">
        <f t="shared" si="24"/>
        <v>13</v>
      </c>
    </row>
    <row r="1480" spans="1:17" x14ac:dyDescent="0.25">
      <c r="A1480">
        <v>1479</v>
      </c>
      <c r="B1480">
        <v>253.86150000000001</v>
      </c>
      <c r="C1480" s="2">
        <v>1</v>
      </c>
      <c r="F1480">
        <v>272.63534900000002</v>
      </c>
      <c r="G1480" s="5">
        <v>3</v>
      </c>
      <c r="P1480">
        <v>2</v>
      </c>
      <c r="Q1480" t="str">
        <f t="shared" si="24"/>
        <v>13</v>
      </c>
    </row>
    <row r="1481" spans="1:17" x14ac:dyDescent="0.25">
      <c r="A1481">
        <v>1480</v>
      </c>
      <c r="B1481">
        <v>253.878761</v>
      </c>
      <c r="C1481" s="2">
        <v>1</v>
      </c>
      <c r="H1481">
        <v>263.69553400000001</v>
      </c>
      <c r="I1481" s="3">
        <v>4</v>
      </c>
      <c r="P1481">
        <v>2</v>
      </c>
      <c r="Q1481" t="str">
        <f t="shared" si="24"/>
        <v>14</v>
      </c>
    </row>
    <row r="1482" spans="1:17" x14ac:dyDescent="0.25">
      <c r="A1482">
        <v>1481</v>
      </c>
      <c r="B1482">
        <v>253.88323600000001</v>
      </c>
      <c r="C1482" s="2">
        <v>1</v>
      </c>
      <c r="H1482">
        <v>263.70363600000002</v>
      </c>
      <c r="I1482" s="3">
        <v>4</v>
      </c>
      <c r="P1482">
        <v>2</v>
      </c>
      <c r="Q1482" t="str">
        <f t="shared" si="24"/>
        <v>14</v>
      </c>
    </row>
    <row r="1483" spans="1:17" x14ac:dyDescent="0.25">
      <c r="A1483">
        <v>1482</v>
      </c>
      <c r="B1483">
        <v>253.84839600000001</v>
      </c>
      <c r="C1483" s="2">
        <v>1</v>
      </c>
      <c r="H1483">
        <v>263.70911000000001</v>
      </c>
      <c r="I1483" s="3">
        <v>4</v>
      </c>
      <c r="P1483">
        <v>2</v>
      </c>
      <c r="Q1483" t="str">
        <f t="shared" si="24"/>
        <v>14</v>
      </c>
    </row>
    <row r="1484" spans="1:17" x14ac:dyDescent="0.25">
      <c r="A1484">
        <v>1483</v>
      </c>
      <c r="B1484">
        <v>253.83634499999999</v>
      </c>
      <c r="C1484" s="2">
        <v>1</v>
      </c>
      <c r="H1484">
        <v>263.742637</v>
      </c>
      <c r="I1484" s="3">
        <v>4</v>
      </c>
      <c r="P1484">
        <v>2</v>
      </c>
      <c r="Q1484" t="str">
        <f t="shared" si="24"/>
        <v>14</v>
      </c>
    </row>
    <row r="1485" spans="1:17" x14ac:dyDescent="0.25">
      <c r="A1485">
        <v>1484</v>
      </c>
      <c r="B1485">
        <v>253.85428999999999</v>
      </c>
      <c r="C1485" s="2">
        <v>1</v>
      </c>
      <c r="H1485">
        <v>263.76642600000002</v>
      </c>
      <c r="I1485" s="3">
        <v>4</v>
      </c>
      <c r="P1485">
        <v>2</v>
      </c>
      <c r="Q1485" t="str">
        <f t="shared" si="24"/>
        <v>14</v>
      </c>
    </row>
    <row r="1486" spans="1:17" x14ac:dyDescent="0.25">
      <c r="A1486">
        <v>1485</v>
      </c>
      <c r="B1486">
        <v>253.87813199999999</v>
      </c>
      <c r="C1486" s="2">
        <v>1</v>
      </c>
      <c r="H1486">
        <v>263.75484399999999</v>
      </c>
      <c r="I1486" s="3">
        <v>4</v>
      </c>
      <c r="P1486">
        <v>2</v>
      </c>
      <c r="Q1486" t="str">
        <f t="shared" si="24"/>
        <v>14</v>
      </c>
    </row>
    <row r="1487" spans="1:17" x14ac:dyDescent="0.25">
      <c r="A1487">
        <v>1486</v>
      </c>
      <c r="B1487">
        <v>253.896129</v>
      </c>
      <c r="C1487" s="2">
        <v>1</v>
      </c>
      <c r="H1487">
        <v>263.75063299999999</v>
      </c>
      <c r="I1487" s="3">
        <v>4</v>
      </c>
      <c r="P1487">
        <v>2</v>
      </c>
      <c r="Q1487" t="str">
        <f t="shared" si="24"/>
        <v>14</v>
      </c>
    </row>
    <row r="1488" spans="1:17" x14ac:dyDescent="0.25">
      <c r="A1488">
        <v>1487</v>
      </c>
      <c r="B1488">
        <v>253.84644700000001</v>
      </c>
      <c r="C1488" s="2">
        <v>1</v>
      </c>
      <c r="H1488">
        <v>263.78974099999999</v>
      </c>
      <c r="I1488" s="3">
        <v>4</v>
      </c>
      <c r="P1488">
        <v>2</v>
      </c>
      <c r="Q1488" t="str">
        <f t="shared" si="24"/>
        <v>14</v>
      </c>
    </row>
    <row r="1489" spans="1:17" x14ac:dyDescent="0.25">
      <c r="A1489">
        <v>1488</v>
      </c>
      <c r="B1489">
        <v>253.82302799999999</v>
      </c>
      <c r="C1489" s="2">
        <v>1</v>
      </c>
      <c r="H1489">
        <v>263.79415899999998</v>
      </c>
      <c r="I1489" s="3">
        <v>4</v>
      </c>
      <c r="P1489">
        <v>2</v>
      </c>
      <c r="Q1489" t="str">
        <f t="shared" si="24"/>
        <v>14</v>
      </c>
    </row>
    <row r="1490" spans="1:17" x14ac:dyDescent="0.25">
      <c r="A1490">
        <v>1489</v>
      </c>
      <c r="B1490">
        <v>253.87107800000001</v>
      </c>
      <c r="C1490" s="2">
        <v>1</v>
      </c>
      <c r="H1490">
        <v>263.76342399999999</v>
      </c>
      <c r="I1490" s="3">
        <v>4</v>
      </c>
      <c r="P1490">
        <v>2</v>
      </c>
      <c r="Q1490" t="str">
        <f t="shared" si="24"/>
        <v>14</v>
      </c>
    </row>
    <row r="1491" spans="1:17" x14ac:dyDescent="0.25">
      <c r="A1491">
        <v>1490</v>
      </c>
      <c r="B1491">
        <v>253.87107800000001</v>
      </c>
      <c r="C1491" s="2">
        <v>1</v>
      </c>
      <c r="H1491">
        <v>263.79673700000001</v>
      </c>
      <c r="I1491" s="3">
        <v>4</v>
      </c>
      <c r="P1491">
        <v>2</v>
      </c>
      <c r="Q1491" t="str">
        <f t="shared" si="24"/>
        <v>14</v>
      </c>
    </row>
    <row r="1492" spans="1:17" x14ac:dyDescent="0.25">
      <c r="A1492">
        <v>1491</v>
      </c>
      <c r="D1492">
        <v>242.82474500000001</v>
      </c>
      <c r="E1492" s="4">
        <v>2</v>
      </c>
      <c r="H1492">
        <v>263.69553400000001</v>
      </c>
      <c r="I1492" s="3">
        <v>4</v>
      </c>
      <c r="P1492">
        <v>2</v>
      </c>
      <c r="Q1492" t="str">
        <f t="shared" si="24"/>
        <v>24</v>
      </c>
    </row>
    <row r="1493" spans="1:17" x14ac:dyDescent="0.25">
      <c r="A1493">
        <v>1492</v>
      </c>
      <c r="D1493">
        <v>242.852743</v>
      </c>
      <c r="E1493" s="4">
        <v>2</v>
      </c>
      <c r="H1493">
        <v>263.69553400000001</v>
      </c>
      <c r="I1493" s="3">
        <v>4</v>
      </c>
      <c r="P1493">
        <v>2</v>
      </c>
      <c r="Q1493" t="str">
        <f t="shared" si="24"/>
        <v>24</v>
      </c>
    </row>
    <row r="1494" spans="1:17" x14ac:dyDescent="0.25">
      <c r="A1494">
        <v>1493</v>
      </c>
      <c r="D1494">
        <v>242.82153299999999</v>
      </c>
      <c r="E1494" s="4">
        <v>2</v>
      </c>
      <c r="P1494">
        <v>1</v>
      </c>
      <c r="Q1494" t="str">
        <f t="shared" si="24"/>
        <v>2</v>
      </c>
    </row>
    <row r="1495" spans="1:17" x14ac:dyDescent="0.25">
      <c r="A1495">
        <v>1494</v>
      </c>
      <c r="D1495">
        <v>242.822586</v>
      </c>
      <c r="E1495" s="4">
        <v>2</v>
      </c>
      <c r="P1495">
        <v>1</v>
      </c>
      <c r="Q1495" t="str">
        <f t="shared" si="24"/>
        <v>2</v>
      </c>
    </row>
    <row r="1496" spans="1:17" x14ac:dyDescent="0.25">
      <c r="A1496">
        <v>1495</v>
      </c>
      <c r="D1496">
        <v>242.78137799999999</v>
      </c>
      <c r="E1496" s="4">
        <v>2</v>
      </c>
      <c r="P1496">
        <v>1</v>
      </c>
      <c r="Q1496" t="str">
        <f t="shared" si="24"/>
        <v>2</v>
      </c>
    </row>
    <row r="1497" spans="1:17" x14ac:dyDescent="0.25">
      <c r="A1497">
        <v>1496</v>
      </c>
      <c r="D1497">
        <v>242.80090300000001</v>
      </c>
      <c r="E1497" s="4">
        <v>2</v>
      </c>
      <c r="F1497">
        <v>252.23022399999999</v>
      </c>
      <c r="G1497" s="5">
        <v>3</v>
      </c>
      <c r="P1497">
        <v>2</v>
      </c>
      <c r="Q1497" t="str">
        <f t="shared" si="24"/>
        <v>23</v>
      </c>
    </row>
    <row r="1498" spans="1:17" x14ac:dyDescent="0.25">
      <c r="A1498">
        <v>1497</v>
      </c>
      <c r="D1498">
        <v>242.80890299999999</v>
      </c>
      <c r="E1498" s="4">
        <v>2</v>
      </c>
      <c r="F1498">
        <v>252.23022399999999</v>
      </c>
      <c r="G1498" s="5">
        <v>3</v>
      </c>
      <c r="P1498">
        <v>2</v>
      </c>
      <c r="Q1498" t="str">
        <f t="shared" si="24"/>
        <v>23</v>
      </c>
    </row>
    <row r="1499" spans="1:17" x14ac:dyDescent="0.25">
      <c r="A1499">
        <v>1498</v>
      </c>
      <c r="D1499">
        <v>242.817848</v>
      </c>
      <c r="E1499" s="4">
        <v>2</v>
      </c>
      <c r="F1499">
        <v>252.219539</v>
      </c>
      <c r="G1499" s="5">
        <v>3</v>
      </c>
      <c r="P1499">
        <v>2</v>
      </c>
      <c r="Q1499" t="str">
        <f t="shared" si="24"/>
        <v>23</v>
      </c>
    </row>
    <row r="1500" spans="1:17" x14ac:dyDescent="0.25">
      <c r="A1500">
        <v>1499</v>
      </c>
      <c r="D1500">
        <v>242.792745</v>
      </c>
      <c r="E1500" s="4">
        <v>2</v>
      </c>
      <c r="F1500">
        <v>252.220485</v>
      </c>
      <c r="G1500" s="5">
        <v>3</v>
      </c>
      <c r="P1500">
        <v>2</v>
      </c>
      <c r="Q1500" t="str">
        <f t="shared" si="24"/>
        <v>23</v>
      </c>
    </row>
    <row r="1501" spans="1:17" x14ac:dyDescent="0.25">
      <c r="A1501">
        <v>1500</v>
      </c>
      <c r="D1501">
        <v>242.81132500000001</v>
      </c>
      <c r="E1501" s="4">
        <v>2</v>
      </c>
      <c r="F1501">
        <v>252.260322</v>
      </c>
      <c r="G1501" s="5">
        <v>3</v>
      </c>
      <c r="P1501">
        <v>2</v>
      </c>
      <c r="Q1501" t="str">
        <f t="shared" si="24"/>
        <v>23</v>
      </c>
    </row>
    <row r="1502" spans="1:17" x14ac:dyDescent="0.25">
      <c r="A1502">
        <v>1501</v>
      </c>
      <c r="D1502">
        <v>242.83447999999999</v>
      </c>
      <c r="E1502" s="4">
        <v>2</v>
      </c>
      <c r="F1502">
        <v>252.32037700000001</v>
      </c>
      <c r="G1502" s="5">
        <v>3</v>
      </c>
      <c r="P1502">
        <v>2</v>
      </c>
      <c r="Q1502" t="str">
        <f t="shared" si="24"/>
        <v>23</v>
      </c>
    </row>
    <row r="1503" spans="1:17" x14ac:dyDescent="0.25">
      <c r="A1503">
        <v>1502</v>
      </c>
      <c r="D1503">
        <v>242.83447999999999</v>
      </c>
      <c r="E1503" s="4">
        <v>2</v>
      </c>
      <c r="F1503">
        <v>252.35747900000001</v>
      </c>
      <c r="G1503" s="5">
        <v>3</v>
      </c>
      <c r="P1503">
        <v>2</v>
      </c>
      <c r="Q1503" t="str">
        <f t="shared" si="24"/>
        <v>23</v>
      </c>
    </row>
    <row r="1504" spans="1:17" x14ac:dyDescent="0.25">
      <c r="A1504">
        <v>1503</v>
      </c>
      <c r="F1504">
        <v>252.29553200000001</v>
      </c>
      <c r="G1504" s="5">
        <v>3</v>
      </c>
      <c r="P1504">
        <v>1</v>
      </c>
      <c r="Q1504" t="str">
        <f t="shared" si="24"/>
        <v>3</v>
      </c>
    </row>
    <row r="1505" spans="1:17" x14ac:dyDescent="0.25">
      <c r="A1505">
        <v>1504</v>
      </c>
      <c r="F1505">
        <v>252.26079899999999</v>
      </c>
      <c r="G1505" s="5">
        <v>3</v>
      </c>
      <c r="H1505">
        <v>243.04599400000001</v>
      </c>
      <c r="I1505" s="3">
        <v>4</v>
      </c>
      <c r="P1505">
        <v>2</v>
      </c>
      <c r="Q1505" t="str">
        <f t="shared" si="24"/>
        <v>34</v>
      </c>
    </row>
    <row r="1506" spans="1:17" x14ac:dyDescent="0.25">
      <c r="A1506">
        <v>1505</v>
      </c>
      <c r="F1506">
        <v>252.23022399999999</v>
      </c>
      <c r="G1506" s="5">
        <v>3</v>
      </c>
      <c r="H1506">
        <v>242.992367</v>
      </c>
      <c r="I1506" s="3">
        <v>4</v>
      </c>
      <c r="P1506">
        <v>2</v>
      </c>
      <c r="Q1506" t="str">
        <f t="shared" si="24"/>
        <v>34</v>
      </c>
    </row>
    <row r="1507" spans="1:17" x14ac:dyDescent="0.25">
      <c r="A1507">
        <v>1506</v>
      </c>
      <c r="H1507">
        <v>243.00378599999999</v>
      </c>
      <c r="I1507" s="3">
        <v>4</v>
      </c>
      <c r="P1507">
        <v>1</v>
      </c>
      <c r="Q1507" t="str">
        <f t="shared" si="24"/>
        <v>4</v>
      </c>
    </row>
    <row r="1508" spans="1:17" x14ac:dyDescent="0.25">
      <c r="A1508">
        <v>1507</v>
      </c>
      <c r="B1508">
        <v>228.403491</v>
      </c>
      <c r="C1508" s="2">
        <v>1</v>
      </c>
      <c r="H1508">
        <v>242.98994400000001</v>
      </c>
      <c r="I1508" s="3">
        <v>4</v>
      </c>
      <c r="P1508">
        <v>2</v>
      </c>
      <c r="Q1508" t="str">
        <f t="shared" si="24"/>
        <v>14</v>
      </c>
    </row>
    <row r="1509" spans="1:17" x14ac:dyDescent="0.25">
      <c r="A1509">
        <v>1508</v>
      </c>
      <c r="B1509">
        <v>228.397333</v>
      </c>
      <c r="C1509" s="2">
        <v>1</v>
      </c>
      <c r="H1509">
        <v>242.99794399999999</v>
      </c>
      <c r="I1509" s="3">
        <v>4</v>
      </c>
      <c r="P1509">
        <v>2</v>
      </c>
      <c r="Q1509" t="str">
        <f t="shared" si="24"/>
        <v>14</v>
      </c>
    </row>
    <row r="1510" spans="1:17" x14ac:dyDescent="0.25">
      <c r="A1510">
        <v>1509</v>
      </c>
      <c r="B1510">
        <v>228.40780599999999</v>
      </c>
      <c r="C1510" s="2">
        <v>1</v>
      </c>
      <c r="H1510">
        <v>243.03210200000001</v>
      </c>
      <c r="I1510" s="3">
        <v>4</v>
      </c>
      <c r="P1510">
        <v>2</v>
      </c>
      <c r="Q1510" t="str">
        <f t="shared" si="24"/>
        <v>14</v>
      </c>
    </row>
    <row r="1511" spans="1:17" x14ac:dyDescent="0.25">
      <c r="A1511">
        <v>1510</v>
      </c>
      <c r="B1511">
        <v>228.41617500000001</v>
      </c>
      <c r="C1511" s="2">
        <v>1</v>
      </c>
      <c r="H1511">
        <v>243.03699499999999</v>
      </c>
      <c r="I1511" s="3">
        <v>4</v>
      </c>
      <c r="P1511">
        <v>2</v>
      </c>
      <c r="Q1511" t="str">
        <f t="shared" si="24"/>
        <v>14</v>
      </c>
    </row>
    <row r="1512" spans="1:17" x14ac:dyDescent="0.25">
      <c r="A1512">
        <v>1511</v>
      </c>
      <c r="B1512">
        <v>228.38359600000001</v>
      </c>
      <c r="C1512" s="2">
        <v>1</v>
      </c>
      <c r="H1512">
        <v>243.026892</v>
      </c>
      <c r="I1512" s="3">
        <v>4</v>
      </c>
      <c r="P1512">
        <v>2</v>
      </c>
      <c r="Q1512" t="str">
        <f t="shared" si="24"/>
        <v>14</v>
      </c>
    </row>
    <row r="1513" spans="1:17" x14ac:dyDescent="0.25">
      <c r="A1513">
        <v>1512</v>
      </c>
      <c r="B1513">
        <v>228.39728099999999</v>
      </c>
      <c r="C1513" s="2">
        <v>1</v>
      </c>
      <c r="H1513">
        <v>243.04599400000001</v>
      </c>
      <c r="I1513" s="3">
        <v>4</v>
      </c>
      <c r="P1513">
        <v>2</v>
      </c>
      <c r="Q1513" t="str">
        <f t="shared" si="24"/>
        <v>14</v>
      </c>
    </row>
    <row r="1514" spans="1:17" x14ac:dyDescent="0.25">
      <c r="A1514">
        <v>1513</v>
      </c>
      <c r="B1514">
        <v>228.44806700000001</v>
      </c>
      <c r="C1514" s="2">
        <v>1</v>
      </c>
      <c r="P1514">
        <v>1</v>
      </c>
      <c r="Q1514" t="str">
        <f t="shared" si="24"/>
        <v>1</v>
      </c>
    </row>
    <row r="1515" spans="1:17" x14ac:dyDescent="0.25">
      <c r="A1515">
        <v>1514</v>
      </c>
      <c r="B1515">
        <v>228.41648900000001</v>
      </c>
      <c r="C1515" s="2">
        <v>1</v>
      </c>
      <c r="P1515">
        <v>1</v>
      </c>
      <c r="Q1515" t="str">
        <f t="shared" si="24"/>
        <v>1</v>
      </c>
    </row>
    <row r="1516" spans="1:17" x14ac:dyDescent="0.25">
      <c r="A1516">
        <v>1515</v>
      </c>
      <c r="B1516">
        <v>228.403491</v>
      </c>
      <c r="C1516" s="2">
        <v>1</v>
      </c>
      <c r="P1516">
        <v>1</v>
      </c>
      <c r="Q1516" t="str">
        <f t="shared" si="24"/>
        <v>1</v>
      </c>
    </row>
    <row r="1517" spans="1:17" x14ac:dyDescent="0.25">
      <c r="A1517">
        <v>1516</v>
      </c>
      <c r="B1517">
        <v>228.403491</v>
      </c>
      <c r="C1517" s="2">
        <v>1</v>
      </c>
      <c r="D1517">
        <v>220.96079800000001</v>
      </c>
      <c r="E1517" s="4">
        <v>2</v>
      </c>
      <c r="P1517">
        <v>2</v>
      </c>
      <c r="Q1517" t="str">
        <f t="shared" si="24"/>
        <v>12</v>
      </c>
    </row>
    <row r="1518" spans="1:17" x14ac:dyDescent="0.25">
      <c r="A1518">
        <v>1517</v>
      </c>
      <c r="D1518">
        <v>220.97406100000001</v>
      </c>
      <c r="E1518" s="4">
        <v>2</v>
      </c>
      <c r="P1518">
        <v>1</v>
      </c>
      <c r="Q1518" t="str">
        <f t="shared" si="24"/>
        <v>2</v>
      </c>
    </row>
    <row r="1519" spans="1:17" x14ac:dyDescent="0.25">
      <c r="A1519">
        <v>1518</v>
      </c>
      <c r="D1519">
        <v>220.97653399999999</v>
      </c>
      <c r="E1519" s="4">
        <v>2</v>
      </c>
      <c r="P1519">
        <v>1</v>
      </c>
      <c r="Q1519" t="str">
        <f t="shared" si="24"/>
        <v>2</v>
      </c>
    </row>
    <row r="1520" spans="1:17" x14ac:dyDescent="0.25">
      <c r="A1520">
        <v>1519</v>
      </c>
      <c r="D1520">
        <v>220.97100800000001</v>
      </c>
      <c r="E1520" s="4">
        <v>2</v>
      </c>
      <c r="P1520">
        <v>1</v>
      </c>
      <c r="Q1520" t="str">
        <f t="shared" si="24"/>
        <v>2</v>
      </c>
    </row>
    <row r="1521" spans="1:17" x14ac:dyDescent="0.25">
      <c r="A1521">
        <v>1520</v>
      </c>
      <c r="D1521">
        <v>220.987954</v>
      </c>
      <c r="E1521" s="4">
        <v>2</v>
      </c>
      <c r="P1521">
        <v>1</v>
      </c>
      <c r="Q1521" t="str">
        <f t="shared" si="24"/>
        <v>2</v>
      </c>
    </row>
    <row r="1522" spans="1:17" x14ac:dyDescent="0.25">
      <c r="A1522">
        <v>1521</v>
      </c>
      <c r="D1522">
        <v>220.997006</v>
      </c>
      <c r="E1522" s="4">
        <v>2</v>
      </c>
      <c r="F1522">
        <v>224.024944</v>
      </c>
      <c r="G1522" s="5">
        <v>3</v>
      </c>
      <c r="P1522">
        <v>2</v>
      </c>
      <c r="Q1522" t="str">
        <f t="shared" si="24"/>
        <v>23</v>
      </c>
    </row>
    <row r="1523" spans="1:17" x14ac:dyDescent="0.25">
      <c r="A1523">
        <v>1522</v>
      </c>
      <c r="D1523">
        <v>220.965903</v>
      </c>
      <c r="E1523" s="4">
        <v>2</v>
      </c>
      <c r="F1523">
        <v>224.02289200000001</v>
      </c>
      <c r="G1523" s="5">
        <v>3</v>
      </c>
      <c r="P1523">
        <v>2</v>
      </c>
      <c r="Q1523" t="str">
        <f t="shared" si="24"/>
        <v>23</v>
      </c>
    </row>
    <row r="1524" spans="1:17" x14ac:dyDescent="0.25">
      <c r="A1524">
        <v>1523</v>
      </c>
      <c r="D1524">
        <v>220.959745</v>
      </c>
      <c r="E1524" s="4">
        <v>2</v>
      </c>
      <c r="F1524">
        <v>223.976842</v>
      </c>
      <c r="G1524" s="5">
        <v>3</v>
      </c>
      <c r="H1524">
        <v>221.94290100000001</v>
      </c>
      <c r="I1524" s="3">
        <v>4</v>
      </c>
      <c r="P1524">
        <v>3</v>
      </c>
      <c r="Q1524" t="str">
        <f t="shared" si="24"/>
        <v>234</v>
      </c>
    </row>
    <row r="1525" spans="1:17" x14ac:dyDescent="0.25">
      <c r="A1525">
        <v>1524</v>
      </c>
      <c r="F1525">
        <v>223.99857700000001</v>
      </c>
      <c r="G1525" s="5">
        <v>3</v>
      </c>
      <c r="H1525">
        <v>221.836276</v>
      </c>
      <c r="I1525" s="3">
        <v>4</v>
      </c>
      <c r="P1525">
        <v>2</v>
      </c>
      <c r="Q1525" t="str">
        <f t="shared" si="24"/>
        <v>34</v>
      </c>
    </row>
    <row r="1526" spans="1:17" x14ac:dyDescent="0.25">
      <c r="A1526">
        <v>1525</v>
      </c>
      <c r="F1526">
        <v>224.02031199999999</v>
      </c>
      <c r="G1526" s="5">
        <v>3</v>
      </c>
      <c r="H1526">
        <v>221.94305900000001</v>
      </c>
      <c r="I1526" s="3">
        <v>4</v>
      </c>
      <c r="P1526">
        <v>2</v>
      </c>
      <c r="Q1526" t="str">
        <f t="shared" si="24"/>
        <v>34</v>
      </c>
    </row>
    <row r="1527" spans="1:17" x14ac:dyDescent="0.25">
      <c r="A1527">
        <v>1526</v>
      </c>
      <c r="F1527">
        <v>224.04089099999999</v>
      </c>
      <c r="G1527" s="5">
        <v>3</v>
      </c>
      <c r="H1527">
        <v>221.926165</v>
      </c>
      <c r="I1527" s="3">
        <v>4</v>
      </c>
      <c r="P1527">
        <v>2</v>
      </c>
      <c r="Q1527" t="str">
        <f t="shared" si="24"/>
        <v>34</v>
      </c>
    </row>
    <row r="1528" spans="1:17" x14ac:dyDescent="0.25">
      <c r="A1528">
        <v>1527</v>
      </c>
      <c r="F1528">
        <v>224.024944</v>
      </c>
      <c r="G1528" s="5">
        <v>3</v>
      </c>
      <c r="H1528">
        <v>221.914693</v>
      </c>
      <c r="I1528" s="3">
        <v>4</v>
      </c>
      <c r="P1528">
        <v>2</v>
      </c>
      <c r="Q1528" t="str">
        <f t="shared" si="24"/>
        <v>34</v>
      </c>
    </row>
    <row r="1529" spans="1:17" x14ac:dyDescent="0.25">
      <c r="A1529">
        <v>1528</v>
      </c>
      <c r="F1529">
        <v>224.024944</v>
      </c>
      <c r="G1529" s="5">
        <v>3</v>
      </c>
      <c r="H1529">
        <v>221.961321</v>
      </c>
      <c r="I1529" s="3">
        <v>4</v>
      </c>
      <c r="P1529">
        <v>2</v>
      </c>
      <c r="Q1529" t="str">
        <f t="shared" si="24"/>
        <v>34</v>
      </c>
    </row>
    <row r="1530" spans="1:17" x14ac:dyDescent="0.25">
      <c r="A1530">
        <v>1529</v>
      </c>
      <c r="F1530">
        <v>224.024944</v>
      </c>
      <c r="G1530" s="5">
        <v>3</v>
      </c>
      <c r="H1530">
        <v>221.99379300000001</v>
      </c>
      <c r="I1530" s="3">
        <v>4</v>
      </c>
      <c r="P1530">
        <v>2</v>
      </c>
      <c r="Q1530" t="str">
        <f t="shared" si="24"/>
        <v>34</v>
      </c>
    </row>
    <row r="1531" spans="1:17" x14ac:dyDescent="0.25">
      <c r="A1531">
        <v>1530</v>
      </c>
      <c r="H1531">
        <v>221.94290100000001</v>
      </c>
      <c r="I1531" s="3">
        <v>4</v>
      </c>
      <c r="P1531">
        <v>1</v>
      </c>
      <c r="Q1531" t="str">
        <f t="shared" si="24"/>
        <v>4</v>
      </c>
    </row>
    <row r="1532" spans="1:17" x14ac:dyDescent="0.25">
      <c r="A1532">
        <v>1531</v>
      </c>
      <c r="B1532">
        <v>204.72447</v>
      </c>
      <c r="C1532" s="2">
        <v>1</v>
      </c>
      <c r="P1532">
        <v>1</v>
      </c>
      <c r="Q1532" t="str">
        <f t="shared" si="24"/>
        <v>1</v>
      </c>
    </row>
    <row r="1533" spans="1:17" x14ac:dyDescent="0.25">
      <c r="A1533">
        <v>1532</v>
      </c>
      <c r="B1533">
        <v>204.719157</v>
      </c>
      <c r="C1533" s="2">
        <v>1</v>
      </c>
      <c r="P1533">
        <v>1</v>
      </c>
      <c r="Q1533" t="str">
        <f t="shared" si="24"/>
        <v>1</v>
      </c>
    </row>
    <row r="1534" spans="1:17" x14ac:dyDescent="0.25">
      <c r="A1534">
        <v>1533</v>
      </c>
      <c r="B1534">
        <v>204.692679</v>
      </c>
      <c r="C1534" s="2">
        <v>1</v>
      </c>
      <c r="P1534">
        <v>1</v>
      </c>
      <c r="Q1534" t="str">
        <f t="shared" si="24"/>
        <v>1</v>
      </c>
    </row>
    <row r="1535" spans="1:17" x14ac:dyDescent="0.25">
      <c r="A1535">
        <v>1534</v>
      </c>
      <c r="B1535">
        <v>204.67162500000001</v>
      </c>
      <c r="C1535" s="2">
        <v>1</v>
      </c>
      <c r="P1535">
        <v>1</v>
      </c>
      <c r="Q1535" t="str">
        <f t="shared" si="24"/>
        <v>1</v>
      </c>
    </row>
    <row r="1536" spans="1:17" x14ac:dyDescent="0.25">
      <c r="A1536">
        <v>1535</v>
      </c>
      <c r="B1536">
        <v>204.674734</v>
      </c>
      <c r="C1536" s="2">
        <v>1</v>
      </c>
      <c r="P1536">
        <v>1</v>
      </c>
      <c r="Q1536" t="str">
        <f t="shared" si="24"/>
        <v>1</v>
      </c>
    </row>
    <row r="1537" spans="1:17" x14ac:dyDescent="0.25">
      <c r="A1537">
        <v>1536</v>
      </c>
      <c r="B1537">
        <v>204.63557700000001</v>
      </c>
      <c r="C1537" s="2">
        <v>1</v>
      </c>
      <c r="D1537">
        <v>198.36415299999999</v>
      </c>
      <c r="E1537" s="4">
        <v>2</v>
      </c>
      <c r="P1537">
        <v>2</v>
      </c>
      <c r="Q1537" t="str">
        <f t="shared" si="24"/>
        <v>12</v>
      </c>
    </row>
    <row r="1538" spans="1:17" x14ac:dyDescent="0.25">
      <c r="A1538">
        <v>1537</v>
      </c>
      <c r="B1538">
        <v>204.69073299999999</v>
      </c>
      <c r="C1538" s="2">
        <v>1</v>
      </c>
      <c r="D1538">
        <v>198.35073299999999</v>
      </c>
      <c r="E1538" s="4">
        <v>2</v>
      </c>
      <c r="P1538">
        <v>2</v>
      </c>
      <c r="Q1538" t="str">
        <f t="shared" ref="Q1538:Q1601" si="25">CONCATENATE(C1538,E1538,G1538,I1538)</f>
        <v>12</v>
      </c>
    </row>
    <row r="1539" spans="1:17" x14ac:dyDescent="0.25">
      <c r="A1539">
        <v>1538</v>
      </c>
      <c r="B1539">
        <v>204.72583600000002</v>
      </c>
      <c r="C1539" s="2">
        <v>1</v>
      </c>
      <c r="D1539">
        <v>198.331469</v>
      </c>
      <c r="E1539" s="4">
        <v>2</v>
      </c>
      <c r="P1539">
        <v>2</v>
      </c>
      <c r="Q1539" t="str">
        <f t="shared" si="25"/>
        <v>12</v>
      </c>
    </row>
    <row r="1540" spans="1:17" x14ac:dyDescent="0.25">
      <c r="A1540">
        <v>1539</v>
      </c>
      <c r="D1540">
        <v>198.369891</v>
      </c>
      <c r="E1540" s="4">
        <v>2</v>
      </c>
      <c r="P1540">
        <v>1</v>
      </c>
      <c r="Q1540" t="str">
        <f t="shared" si="25"/>
        <v>2</v>
      </c>
    </row>
    <row r="1541" spans="1:17" x14ac:dyDescent="0.25">
      <c r="A1541">
        <v>1540</v>
      </c>
      <c r="D1541">
        <v>198.360468</v>
      </c>
      <c r="E1541" s="4">
        <v>2</v>
      </c>
      <c r="P1541">
        <v>1</v>
      </c>
      <c r="Q1541" t="str">
        <f t="shared" si="25"/>
        <v>2</v>
      </c>
    </row>
    <row r="1542" spans="1:17" x14ac:dyDescent="0.25">
      <c r="A1542">
        <v>1541</v>
      </c>
      <c r="D1542">
        <v>198.394575</v>
      </c>
      <c r="E1542" s="4">
        <v>2</v>
      </c>
      <c r="P1542">
        <v>1</v>
      </c>
      <c r="Q1542" t="str">
        <f t="shared" si="25"/>
        <v>2</v>
      </c>
    </row>
    <row r="1543" spans="1:17" x14ac:dyDescent="0.25">
      <c r="A1543">
        <v>1542</v>
      </c>
      <c r="D1543">
        <v>198.41830999999999</v>
      </c>
      <c r="E1543" s="4">
        <v>2</v>
      </c>
      <c r="F1543">
        <v>200.722418</v>
      </c>
      <c r="G1543" s="5">
        <v>3</v>
      </c>
      <c r="P1543">
        <v>2</v>
      </c>
      <c r="Q1543" t="str">
        <f t="shared" si="25"/>
        <v>23</v>
      </c>
    </row>
    <row r="1544" spans="1:17" x14ac:dyDescent="0.25">
      <c r="A1544">
        <v>1543</v>
      </c>
      <c r="D1544">
        <v>198.36415299999999</v>
      </c>
      <c r="E1544" s="4">
        <v>2</v>
      </c>
      <c r="F1544">
        <v>200.64836300000002</v>
      </c>
      <c r="G1544" s="5">
        <v>3</v>
      </c>
      <c r="P1544">
        <v>2</v>
      </c>
      <c r="Q1544" t="str">
        <f t="shared" si="25"/>
        <v>23</v>
      </c>
    </row>
    <row r="1545" spans="1:17" x14ac:dyDescent="0.25">
      <c r="A1545">
        <v>1544</v>
      </c>
      <c r="F1545">
        <v>200.687468</v>
      </c>
      <c r="G1545" s="5">
        <v>3</v>
      </c>
      <c r="H1545">
        <v>198.79410000000001</v>
      </c>
      <c r="I1545" s="3">
        <v>4</v>
      </c>
      <c r="P1545">
        <v>2</v>
      </c>
      <c r="Q1545" t="str">
        <f t="shared" si="25"/>
        <v>34</v>
      </c>
    </row>
    <row r="1546" spans="1:17" x14ac:dyDescent="0.25">
      <c r="A1546">
        <v>1545</v>
      </c>
      <c r="F1546">
        <v>200.67846900000001</v>
      </c>
      <c r="G1546" s="5">
        <v>3</v>
      </c>
      <c r="H1546">
        <v>198.786574</v>
      </c>
      <c r="I1546" s="3">
        <v>4</v>
      </c>
      <c r="P1546">
        <v>2</v>
      </c>
      <c r="Q1546" t="str">
        <f t="shared" si="25"/>
        <v>34</v>
      </c>
    </row>
    <row r="1547" spans="1:17" x14ac:dyDescent="0.25">
      <c r="A1547">
        <v>1546</v>
      </c>
      <c r="F1547">
        <v>200.677153</v>
      </c>
      <c r="G1547" s="5">
        <v>3</v>
      </c>
      <c r="H1547">
        <v>198.75899699999999</v>
      </c>
      <c r="I1547" s="3">
        <v>4</v>
      </c>
      <c r="P1547">
        <v>2</v>
      </c>
      <c r="Q1547" t="str">
        <f t="shared" si="25"/>
        <v>34</v>
      </c>
    </row>
    <row r="1548" spans="1:17" x14ac:dyDescent="0.25">
      <c r="A1548">
        <v>1547</v>
      </c>
      <c r="F1548">
        <v>200.65688900000001</v>
      </c>
      <c r="G1548" s="5">
        <v>3</v>
      </c>
      <c r="H1548">
        <v>198.712469</v>
      </c>
      <c r="I1548" s="3">
        <v>4</v>
      </c>
      <c r="P1548">
        <v>2</v>
      </c>
      <c r="Q1548" t="str">
        <f t="shared" si="25"/>
        <v>34</v>
      </c>
    </row>
    <row r="1549" spans="1:17" x14ac:dyDescent="0.25">
      <c r="A1549">
        <v>1548</v>
      </c>
      <c r="F1549">
        <v>200.660628</v>
      </c>
      <c r="G1549" s="5">
        <v>3</v>
      </c>
      <c r="H1549">
        <v>198.75436200000001</v>
      </c>
      <c r="I1549" s="3">
        <v>4</v>
      </c>
      <c r="P1549">
        <v>2</v>
      </c>
      <c r="Q1549" t="str">
        <f t="shared" si="25"/>
        <v>34</v>
      </c>
    </row>
    <row r="1550" spans="1:17" x14ac:dyDescent="0.25">
      <c r="A1550">
        <v>1549</v>
      </c>
      <c r="B1550">
        <v>181.81889200000001</v>
      </c>
      <c r="C1550" s="2">
        <v>1</v>
      </c>
      <c r="F1550">
        <v>200.59341699999999</v>
      </c>
      <c r="G1550" s="5">
        <v>3</v>
      </c>
      <c r="H1550">
        <v>198.80431200000001</v>
      </c>
      <c r="I1550" s="3">
        <v>4</v>
      </c>
      <c r="P1550">
        <v>3</v>
      </c>
      <c r="Q1550" t="str">
        <f t="shared" si="25"/>
        <v>134</v>
      </c>
    </row>
    <row r="1551" spans="1:17" x14ac:dyDescent="0.25">
      <c r="A1551">
        <v>1550</v>
      </c>
      <c r="B1551">
        <v>181.93415300000001</v>
      </c>
      <c r="C1551" s="2">
        <v>1</v>
      </c>
      <c r="F1551">
        <v>200.722418</v>
      </c>
      <c r="G1551" s="5">
        <v>3</v>
      </c>
      <c r="H1551">
        <v>198.76320900000002</v>
      </c>
      <c r="I1551" s="3">
        <v>4</v>
      </c>
      <c r="P1551">
        <v>3</v>
      </c>
      <c r="Q1551" t="str">
        <f t="shared" si="25"/>
        <v>134</v>
      </c>
    </row>
    <row r="1552" spans="1:17" x14ac:dyDescent="0.25">
      <c r="A1552">
        <v>1551</v>
      </c>
      <c r="B1552">
        <v>181.897154</v>
      </c>
      <c r="C1552" s="2">
        <v>1</v>
      </c>
      <c r="H1552">
        <v>198.79410000000001</v>
      </c>
      <c r="I1552" s="3">
        <v>4</v>
      </c>
      <c r="P1552">
        <v>2</v>
      </c>
      <c r="Q1552" t="str">
        <f t="shared" si="25"/>
        <v>14</v>
      </c>
    </row>
    <row r="1553" spans="1:17" x14ac:dyDescent="0.25">
      <c r="A1553">
        <v>1552</v>
      </c>
      <c r="B1553">
        <v>181.89257700000002</v>
      </c>
      <c r="C1553" s="2">
        <v>1</v>
      </c>
      <c r="H1553">
        <v>198.79410000000001</v>
      </c>
      <c r="I1553" s="3">
        <v>4</v>
      </c>
      <c r="P1553">
        <v>2</v>
      </c>
      <c r="Q1553" t="str">
        <f t="shared" si="25"/>
        <v>14</v>
      </c>
    </row>
    <row r="1554" spans="1:17" x14ac:dyDescent="0.25">
      <c r="A1554">
        <v>1553</v>
      </c>
      <c r="B1554">
        <v>181.85299499999999</v>
      </c>
      <c r="C1554" s="2">
        <v>1</v>
      </c>
      <c r="P1554">
        <v>1</v>
      </c>
      <c r="Q1554" t="str">
        <f t="shared" si="25"/>
        <v>1</v>
      </c>
    </row>
    <row r="1555" spans="1:17" x14ac:dyDescent="0.25">
      <c r="A1555">
        <v>1554</v>
      </c>
      <c r="B1555">
        <v>181.830679</v>
      </c>
      <c r="C1555" s="2">
        <v>1</v>
      </c>
      <c r="P1555">
        <v>1</v>
      </c>
      <c r="Q1555" t="str">
        <f t="shared" si="25"/>
        <v>1</v>
      </c>
    </row>
    <row r="1556" spans="1:17" x14ac:dyDescent="0.25">
      <c r="A1556">
        <v>1555</v>
      </c>
      <c r="B1556">
        <v>181.823206</v>
      </c>
      <c r="C1556" s="2">
        <v>1</v>
      </c>
      <c r="P1556">
        <v>1</v>
      </c>
      <c r="Q1556" t="str">
        <f t="shared" si="25"/>
        <v>1</v>
      </c>
    </row>
    <row r="1557" spans="1:17" x14ac:dyDescent="0.25">
      <c r="A1557">
        <v>1556</v>
      </c>
      <c r="B1557">
        <v>181.81110200000001</v>
      </c>
      <c r="C1557" s="2">
        <v>1</v>
      </c>
      <c r="D1557">
        <v>174.14299599999998</v>
      </c>
      <c r="E1557" s="4">
        <v>2</v>
      </c>
      <c r="P1557">
        <v>2</v>
      </c>
      <c r="Q1557" t="str">
        <f t="shared" si="25"/>
        <v>12</v>
      </c>
    </row>
    <row r="1558" spans="1:17" x14ac:dyDescent="0.25">
      <c r="A1558">
        <v>1557</v>
      </c>
      <c r="B1558">
        <v>181.81889200000001</v>
      </c>
      <c r="C1558" s="2">
        <v>1</v>
      </c>
      <c r="D1558">
        <v>174.15452399999998</v>
      </c>
      <c r="E1558" s="4">
        <v>2</v>
      </c>
      <c r="P1558">
        <v>2</v>
      </c>
      <c r="Q1558" t="str">
        <f t="shared" si="25"/>
        <v>12</v>
      </c>
    </row>
    <row r="1559" spans="1:17" x14ac:dyDescent="0.25">
      <c r="A1559">
        <v>1558</v>
      </c>
      <c r="D1559">
        <v>174.15162700000002</v>
      </c>
      <c r="E1559" s="4">
        <v>2</v>
      </c>
      <c r="P1559">
        <v>1</v>
      </c>
      <c r="Q1559" t="str">
        <f t="shared" si="25"/>
        <v>2</v>
      </c>
    </row>
    <row r="1560" spans="1:17" x14ac:dyDescent="0.25">
      <c r="A1560">
        <v>1559</v>
      </c>
      <c r="D1560">
        <v>174.10005000000001</v>
      </c>
      <c r="E1560" s="4">
        <v>2</v>
      </c>
      <c r="P1560">
        <v>1</v>
      </c>
      <c r="Q1560" t="str">
        <f t="shared" si="25"/>
        <v>2</v>
      </c>
    </row>
    <row r="1561" spans="1:17" x14ac:dyDescent="0.25">
      <c r="A1561">
        <v>1560</v>
      </c>
      <c r="D1561">
        <v>174.11583899999999</v>
      </c>
      <c r="E1561" s="4">
        <v>2</v>
      </c>
      <c r="P1561">
        <v>1</v>
      </c>
      <c r="Q1561" t="str">
        <f t="shared" si="25"/>
        <v>2</v>
      </c>
    </row>
    <row r="1562" spans="1:17" x14ac:dyDescent="0.25">
      <c r="A1562">
        <v>1561</v>
      </c>
      <c r="D1562">
        <v>174.12031200000001</v>
      </c>
      <c r="E1562" s="4">
        <v>2</v>
      </c>
      <c r="P1562">
        <v>1</v>
      </c>
      <c r="Q1562" t="str">
        <f t="shared" si="25"/>
        <v>2</v>
      </c>
    </row>
    <row r="1563" spans="1:17" x14ac:dyDescent="0.25">
      <c r="A1563">
        <v>1562</v>
      </c>
      <c r="D1563">
        <v>174.16283799999999</v>
      </c>
      <c r="E1563" s="4">
        <v>2</v>
      </c>
      <c r="P1563">
        <v>1</v>
      </c>
      <c r="Q1563" t="str">
        <f t="shared" si="25"/>
        <v>2</v>
      </c>
    </row>
    <row r="1564" spans="1:17" x14ac:dyDescent="0.25">
      <c r="A1564">
        <v>1563</v>
      </c>
      <c r="D1564">
        <v>174.14299599999998</v>
      </c>
      <c r="E1564" s="4">
        <v>2</v>
      </c>
      <c r="F1564">
        <v>175.861313</v>
      </c>
      <c r="G1564" s="5">
        <v>3</v>
      </c>
      <c r="P1564">
        <v>2</v>
      </c>
      <c r="Q1564" t="str">
        <f t="shared" si="25"/>
        <v>23</v>
      </c>
    </row>
    <row r="1565" spans="1:17" x14ac:dyDescent="0.25">
      <c r="A1565">
        <v>1564</v>
      </c>
      <c r="F1565">
        <v>175.83336700000001</v>
      </c>
      <c r="G1565" s="5">
        <v>3</v>
      </c>
      <c r="H1565">
        <v>173.971419</v>
      </c>
      <c r="I1565" s="3">
        <v>4</v>
      </c>
      <c r="P1565">
        <v>2</v>
      </c>
      <c r="Q1565" t="str">
        <f t="shared" si="25"/>
        <v>34</v>
      </c>
    </row>
    <row r="1566" spans="1:17" x14ac:dyDescent="0.25">
      <c r="A1566">
        <v>1565</v>
      </c>
      <c r="F1566">
        <v>175.84415300000001</v>
      </c>
      <c r="G1566" s="5">
        <v>3</v>
      </c>
      <c r="H1566">
        <v>173.94462799999999</v>
      </c>
      <c r="I1566" s="3">
        <v>4</v>
      </c>
      <c r="P1566">
        <v>2</v>
      </c>
      <c r="Q1566" t="str">
        <f t="shared" si="25"/>
        <v>34</v>
      </c>
    </row>
    <row r="1567" spans="1:17" x14ac:dyDescent="0.25">
      <c r="A1567">
        <v>1566</v>
      </c>
      <c r="F1567">
        <v>175.85252199999999</v>
      </c>
      <c r="G1567" s="5">
        <v>3</v>
      </c>
      <c r="H1567">
        <v>173.94852299999999</v>
      </c>
      <c r="I1567" s="3">
        <v>4</v>
      </c>
      <c r="P1567">
        <v>2</v>
      </c>
      <c r="Q1567" t="str">
        <f t="shared" si="25"/>
        <v>34</v>
      </c>
    </row>
    <row r="1568" spans="1:17" x14ac:dyDescent="0.25">
      <c r="A1568">
        <v>1567</v>
      </c>
      <c r="F1568">
        <v>175.858891</v>
      </c>
      <c r="G1568" s="5">
        <v>3</v>
      </c>
      <c r="H1568">
        <v>173.97246999999999</v>
      </c>
      <c r="I1568" s="3">
        <v>4</v>
      </c>
      <c r="P1568">
        <v>2</v>
      </c>
      <c r="Q1568" t="str">
        <f t="shared" si="25"/>
        <v>34</v>
      </c>
    </row>
    <row r="1569" spans="1:17" x14ac:dyDescent="0.25">
      <c r="A1569">
        <v>1568</v>
      </c>
      <c r="F1569">
        <v>175.88299799999999</v>
      </c>
      <c r="G1569" s="5">
        <v>3</v>
      </c>
      <c r="H1569">
        <v>173.996523</v>
      </c>
      <c r="I1569" s="3">
        <v>4</v>
      </c>
      <c r="P1569">
        <v>2</v>
      </c>
      <c r="Q1569" t="str">
        <f t="shared" si="25"/>
        <v>34</v>
      </c>
    </row>
    <row r="1570" spans="1:17" x14ac:dyDescent="0.25">
      <c r="A1570">
        <v>1569</v>
      </c>
      <c r="F1570">
        <v>175.93747000000002</v>
      </c>
      <c r="G1570" s="5">
        <v>3</v>
      </c>
      <c r="H1570">
        <v>174.037102</v>
      </c>
      <c r="I1570" s="3">
        <v>4</v>
      </c>
      <c r="P1570">
        <v>2</v>
      </c>
      <c r="Q1570" t="str">
        <f t="shared" si="25"/>
        <v>34</v>
      </c>
    </row>
    <row r="1571" spans="1:17" x14ac:dyDescent="0.25">
      <c r="A1571">
        <v>1570</v>
      </c>
      <c r="F1571">
        <v>175.861313</v>
      </c>
      <c r="G1571" s="5">
        <v>3</v>
      </c>
      <c r="H1571">
        <v>174.02825999999999</v>
      </c>
      <c r="I1571" s="3">
        <v>4</v>
      </c>
      <c r="P1571">
        <v>2</v>
      </c>
      <c r="Q1571" t="str">
        <f t="shared" si="25"/>
        <v>34</v>
      </c>
    </row>
    <row r="1572" spans="1:17" x14ac:dyDescent="0.25">
      <c r="A1572">
        <v>1571</v>
      </c>
      <c r="H1572">
        <v>174.029944</v>
      </c>
      <c r="I1572" s="3">
        <v>4</v>
      </c>
      <c r="P1572">
        <v>1</v>
      </c>
      <c r="Q1572" t="str">
        <f t="shared" si="25"/>
        <v>4</v>
      </c>
    </row>
    <row r="1573" spans="1:17" x14ac:dyDescent="0.25">
      <c r="A1573">
        <v>1572</v>
      </c>
      <c r="B1573">
        <v>157.22868099999999</v>
      </c>
      <c r="C1573" s="2">
        <v>1</v>
      </c>
      <c r="H1573">
        <v>173.971419</v>
      </c>
      <c r="I1573" s="3">
        <v>4</v>
      </c>
      <c r="P1573">
        <v>2</v>
      </c>
      <c r="Q1573" t="str">
        <f t="shared" si="25"/>
        <v>14</v>
      </c>
    </row>
    <row r="1574" spans="1:17" x14ac:dyDescent="0.25">
      <c r="A1574">
        <v>1573</v>
      </c>
      <c r="B1574">
        <v>157.19747000000001</v>
      </c>
      <c r="C1574" s="2">
        <v>1</v>
      </c>
      <c r="P1574">
        <v>1</v>
      </c>
      <c r="Q1574" t="str">
        <f t="shared" si="25"/>
        <v>1</v>
      </c>
    </row>
    <row r="1575" spans="1:17" x14ac:dyDescent="0.25">
      <c r="A1575">
        <v>1574</v>
      </c>
      <c r="B1575">
        <v>157.15152399999999</v>
      </c>
      <c r="C1575" s="2">
        <v>1</v>
      </c>
      <c r="P1575">
        <v>1</v>
      </c>
      <c r="Q1575" t="str">
        <f t="shared" si="25"/>
        <v>1</v>
      </c>
    </row>
    <row r="1576" spans="1:17" x14ac:dyDescent="0.25">
      <c r="A1576">
        <v>1575</v>
      </c>
      <c r="B1576">
        <v>157.20546999999999</v>
      </c>
      <c r="C1576" s="2">
        <v>1</v>
      </c>
      <c r="P1576">
        <v>1</v>
      </c>
      <c r="Q1576" t="str">
        <f t="shared" si="25"/>
        <v>1</v>
      </c>
    </row>
    <row r="1577" spans="1:17" x14ac:dyDescent="0.25">
      <c r="A1577">
        <v>1576</v>
      </c>
      <c r="B1577">
        <v>157.238629</v>
      </c>
      <c r="C1577" s="2">
        <v>1</v>
      </c>
      <c r="P1577">
        <v>1</v>
      </c>
      <c r="Q1577" t="str">
        <f t="shared" si="25"/>
        <v>1</v>
      </c>
    </row>
    <row r="1578" spans="1:17" x14ac:dyDescent="0.25">
      <c r="A1578">
        <v>1577</v>
      </c>
      <c r="B1578">
        <v>157.25210200000001</v>
      </c>
      <c r="C1578" s="2">
        <v>1</v>
      </c>
      <c r="D1578">
        <v>152.71473399999999</v>
      </c>
      <c r="E1578" s="4">
        <v>2</v>
      </c>
      <c r="P1578">
        <v>2</v>
      </c>
      <c r="Q1578" t="str">
        <f t="shared" si="25"/>
        <v>12</v>
      </c>
    </row>
    <row r="1579" spans="1:17" x14ac:dyDescent="0.25">
      <c r="A1579">
        <v>1578</v>
      </c>
      <c r="B1579">
        <v>157.22868099999999</v>
      </c>
      <c r="C1579" s="2">
        <v>1</v>
      </c>
      <c r="D1579">
        <v>152.681523</v>
      </c>
      <c r="E1579" s="4">
        <v>2</v>
      </c>
      <c r="P1579">
        <v>2</v>
      </c>
      <c r="Q1579" t="str">
        <f t="shared" si="25"/>
        <v>12</v>
      </c>
    </row>
    <row r="1580" spans="1:17" x14ac:dyDescent="0.25">
      <c r="A1580">
        <v>1579</v>
      </c>
      <c r="B1580">
        <v>157.22868099999999</v>
      </c>
      <c r="C1580" s="2">
        <v>1</v>
      </c>
      <c r="D1580">
        <v>152.65320700000001</v>
      </c>
      <c r="E1580" s="4">
        <v>2</v>
      </c>
      <c r="P1580">
        <v>2</v>
      </c>
      <c r="Q1580" t="str">
        <f t="shared" si="25"/>
        <v>12</v>
      </c>
    </row>
    <row r="1581" spans="1:17" x14ac:dyDescent="0.25">
      <c r="A1581">
        <v>1580</v>
      </c>
      <c r="D1581">
        <v>152.680892</v>
      </c>
      <c r="E1581" s="4">
        <v>2</v>
      </c>
      <c r="P1581">
        <v>1</v>
      </c>
      <c r="Q1581" t="str">
        <f t="shared" si="25"/>
        <v>2</v>
      </c>
    </row>
    <row r="1582" spans="1:17" x14ac:dyDescent="0.25">
      <c r="A1582">
        <v>1581</v>
      </c>
      <c r="D1582">
        <v>152.73273399999999</v>
      </c>
      <c r="E1582" s="4">
        <v>2</v>
      </c>
      <c r="P1582">
        <v>1</v>
      </c>
      <c r="Q1582" t="str">
        <f t="shared" si="25"/>
        <v>2</v>
      </c>
    </row>
    <row r="1583" spans="1:17" x14ac:dyDescent="0.25">
      <c r="A1583">
        <v>1582</v>
      </c>
      <c r="D1583">
        <v>152.71399700000001</v>
      </c>
      <c r="E1583" s="4">
        <v>2</v>
      </c>
      <c r="P1583">
        <v>1</v>
      </c>
      <c r="Q1583" t="str">
        <f t="shared" si="25"/>
        <v>2</v>
      </c>
    </row>
    <row r="1584" spans="1:17" x14ac:dyDescent="0.25">
      <c r="A1584">
        <v>1583</v>
      </c>
      <c r="D1584">
        <v>152.71473399999999</v>
      </c>
      <c r="E1584" s="4">
        <v>2</v>
      </c>
      <c r="P1584">
        <v>1</v>
      </c>
      <c r="Q1584" t="str">
        <f t="shared" si="25"/>
        <v>2</v>
      </c>
    </row>
    <row r="1585" spans="1:17" x14ac:dyDescent="0.25">
      <c r="A1585">
        <v>1584</v>
      </c>
      <c r="F1585">
        <v>152.995734</v>
      </c>
      <c r="G1585" s="5">
        <v>3</v>
      </c>
      <c r="H1585">
        <v>152.60010199999999</v>
      </c>
      <c r="I1585" s="3">
        <v>4</v>
      </c>
      <c r="P1585">
        <v>2</v>
      </c>
      <c r="Q1585" t="str">
        <f t="shared" si="25"/>
        <v>34</v>
      </c>
    </row>
    <row r="1586" spans="1:17" x14ac:dyDescent="0.25">
      <c r="A1586">
        <v>1585</v>
      </c>
      <c r="F1586">
        <v>152.98931199999998</v>
      </c>
      <c r="G1586" s="5">
        <v>3</v>
      </c>
      <c r="H1586">
        <v>152.592681</v>
      </c>
      <c r="I1586" s="3">
        <v>4</v>
      </c>
      <c r="P1586">
        <v>2</v>
      </c>
      <c r="Q1586" t="str">
        <f t="shared" si="25"/>
        <v>34</v>
      </c>
    </row>
    <row r="1587" spans="1:17" x14ac:dyDescent="0.25">
      <c r="A1587">
        <v>1586</v>
      </c>
      <c r="F1587">
        <v>153.00636600000001</v>
      </c>
      <c r="G1587" s="5">
        <v>3</v>
      </c>
      <c r="H1587">
        <v>152.44283899999999</v>
      </c>
      <c r="I1587" s="3">
        <v>4</v>
      </c>
      <c r="P1587">
        <v>2</v>
      </c>
      <c r="Q1587" t="str">
        <f t="shared" si="25"/>
        <v>34</v>
      </c>
    </row>
    <row r="1588" spans="1:17" x14ac:dyDescent="0.25">
      <c r="A1588">
        <v>1587</v>
      </c>
      <c r="F1588">
        <v>152.98378600000001</v>
      </c>
      <c r="G1588" s="5">
        <v>3</v>
      </c>
      <c r="H1588">
        <v>152.48273399999999</v>
      </c>
      <c r="I1588" s="3">
        <v>4</v>
      </c>
      <c r="P1588">
        <v>2</v>
      </c>
      <c r="Q1588" t="str">
        <f t="shared" si="25"/>
        <v>34</v>
      </c>
    </row>
    <row r="1589" spans="1:17" x14ac:dyDescent="0.25">
      <c r="A1589">
        <v>1588</v>
      </c>
      <c r="F1589">
        <v>153.00626</v>
      </c>
      <c r="G1589" s="5">
        <v>3</v>
      </c>
      <c r="H1589">
        <v>152.51589200000001</v>
      </c>
      <c r="I1589" s="3">
        <v>4</v>
      </c>
      <c r="P1589">
        <v>2</v>
      </c>
      <c r="Q1589" t="str">
        <f t="shared" si="25"/>
        <v>34</v>
      </c>
    </row>
    <row r="1590" spans="1:17" x14ac:dyDescent="0.25">
      <c r="A1590">
        <v>1589</v>
      </c>
      <c r="F1590">
        <v>153.053102</v>
      </c>
      <c r="G1590" s="5">
        <v>3</v>
      </c>
      <c r="H1590">
        <v>152.502892</v>
      </c>
      <c r="I1590" s="3">
        <v>4</v>
      </c>
      <c r="P1590">
        <v>2</v>
      </c>
      <c r="Q1590" t="str">
        <f t="shared" si="25"/>
        <v>34</v>
      </c>
    </row>
    <row r="1591" spans="1:17" x14ac:dyDescent="0.25">
      <c r="A1591">
        <v>1590</v>
      </c>
      <c r="F1591">
        <v>152.995734</v>
      </c>
      <c r="G1591" s="5">
        <v>3</v>
      </c>
      <c r="H1591">
        <v>152.48041799999999</v>
      </c>
      <c r="I1591" s="3">
        <v>4</v>
      </c>
      <c r="P1591">
        <v>2</v>
      </c>
      <c r="Q1591" t="str">
        <f t="shared" si="25"/>
        <v>34</v>
      </c>
    </row>
    <row r="1592" spans="1:17" x14ac:dyDescent="0.25">
      <c r="A1592">
        <v>1591</v>
      </c>
      <c r="H1592">
        <v>152.60010199999999</v>
      </c>
      <c r="I1592" s="3">
        <v>4</v>
      </c>
      <c r="P1592">
        <v>1</v>
      </c>
      <c r="Q1592" t="str">
        <f t="shared" si="25"/>
        <v>4</v>
      </c>
    </row>
    <row r="1593" spans="1:17" x14ac:dyDescent="0.25">
      <c r="A1593">
        <v>1592</v>
      </c>
      <c r="P1593">
        <v>0</v>
      </c>
      <c r="Q1593" t="str">
        <f t="shared" si="25"/>
        <v/>
      </c>
    </row>
    <row r="1594" spans="1:17" x14ac:dyDescent="0.25">
      <c r="A1594">
        <v>1593</v>
      </c>
      <c r="B1594">
        <v>123.39926200000001</v>
      </c>
      <c r="C1594" s="2">
        <v>1</v>
      </c>
      <c r="P1594">
        <v>1</v>
      </c>
      <c r="Q1594" t="str">
        <f t="shared" si="25"/>
        <v>1</v>
      </c>
    </row>
    <row r="1595" spans="1:17" x14ac:dyDescent="0.25">
      <c r="A1595">
        <v>1594</v>
      </c>
      <c r="B1595">
        <v>123.374104</v>
      </c>
      <c r="C1595" s="2">
        <v>1</v>
      </c>
      <c r="P1595">
        <v>1</v>
      </c>
      <c r="Q1595" t="str">
        <f t="shared" si="25"/>
        <v>1</v>
      </c>
    </row>
    <row r="1596" spans="1:17" x14ac:dyDescent="0.25">
      <c r="A1596">
        <v>1595</v>
      </c>
      <c r="B1596">
        <v>123.39642000000001</v>
      </c>
      <c r="C1596" s="2">
        <v>1</v>
      </c>
      <c r="P1596">
        <v>1</v>
      </c>
      <c r="Q1596" t="str">
        <f t="shared" si="25"/>
        <v>1</v>
      </c>
    </row>
    <row r="1597" spans="1:17" x14ac:dyDescent="0.25">
      <c r="A1597">
        <v>1596</v>
      </c>
      <c r="B1597">
        <v>123.40142100000001</v>
      </c>
      <c r="C1597" s="2">
        <v>1</v>
      </c>
      <c r="D1597">
        <v>118.140366</v>
      </c>
      <c r="E1597" s="4">
        <v>2</v>
      </c>
      <c r="P1597">
        <v>2</v>
      </c>
      <c r="Q1597" t="str">
        <f t="shared" si="25"/>
        <v>12</v>
      </c>
    </row>
    <row r="1598" spans="1:17" x14ac:dyDescent="0.25">
      <c r="A1598">
        <v>1597</v>
      </c>
      <c r="B1598">
        <v>123.42536600000001</v>
      </c>
      <c r="C1598" s="2">
        <v>1</v>
      </c>
      <c r="D1598">
        <v>118.15799800000001</v>
      </c>
      <c r="E1598" s="4">
        <v>2</v>
      </c>
      <c r="P1598">
        <v>2</v>
      </c>
      <c r="Q1598" t="str">
        <f t="shared" si="25"/>
        <v>12</v>
      </c>
    </row>
    <row r="1599" spans="1:17" x14ac:dyDescent="0.25">
      <c r="A1599">
        <v>1598</v>
      </c>
      <c r="B1599">
        <v>123.335526</v>
      </c>
      <c r="C1599" s="2">
        <v>1</v>
      </c>
      <c r="D1599">
        <v>118.148419</v>
      </c>
      <c r="E1599" s="4">
        <v>2</v>
      </c>
      <c r="P1599">
        <v>2</v>
      </c>
      <c r="Q1599" t="str">
        <f t="shared" si="25"/>
        <v>12</v>
      </c>
    </row>
    <row r="1600" spans="1:17" x14ac:dyDescent="0.25">
      <c r="A1600">
        <v>1599</v>
      </c>
      <c r="B1600">
        <v>123.39926200000001</v>
      </c>
      <c r="C1600" s="2">
        <v>1</v>
      </c>
      <c r="D1600">
        <v>118.13873400000001</v>
      </c>
      <c r="E1600" s="4">
        <v>2</v>
      </c>
      <c r="P1600">
        <v>2</v>
      </c>
      <c r="Q1600" t="str">
        <f t="shared" si="25"/>
        <v>12</v>
      </c>
    </row>
    <row r="1601" spans="1:17" x14ac:dyDescent="0.25">
      <c r="A1601">
        <v>1600</v>
      </c>
      <c r="D1601">
        <v>118.17384000000001</v>
      </c>
      <c r="E1601" s="4">
        <v>2</v>
      </c>
      <c r="P1601">
        <v>1</v>
      </c>
      <c r="Q1601" t="str">
        <f t="shared" si="25"/>
        <v>2</v>
      </c>
    </row>
    <row r="1602" spans="1:17" x14ac:dyDescent="0.25">
      <c r="A1602">
        <v>1601</v>
      </c>
      <c r="D1602">
        <v>118.13810400000001</v>
      </c>
      <c r="E1602" s="4">
        <v>2</v>
      </c>
      <c r="P1602">
        <v>1</v>
      </c>
      <c r="Q1602" t="str">
        <f t="shared" ref="Q1602:Q1665" si="26">CONCATENATE(C1602,E1602,G1602,I1602)</f>
        <v>2</v>
      </c>
    </row>
    <row r="1603" spans="1:17" x14ac:dyDescent="0.25">
      <c r="A1603">
        <v>1602</v>
      </c>
      <c r="D1603">
        <v>118.140366</v>
      </c>
      <c r="E1603" s="4">
        <v>2</v>
      </c>
      <c r="P1603">
        <v>1</v>
      </c>
      <c r="Q1603" t="str">
        <f t="shared" si="26"/>
        <v>2</v>
      </c>
    </row>
    <row r="1604" spans="1:17" x14ac:dyDescent="0.25">
      <c r="A1604">
        <v>1603</v>
      </c>
      <c r="F1604">
        <v>118.24847500000001</v>
      </c>
      <c r="G1604" s="5">
        <v>3</v>
      </c>
      <c r="H1604">
        <v>117.712315</v>
      </c>
      <c r="I1604" s="3">
        <v>4</v>
      </c>
      <c r="P1604">
        <v>2</v>
      </c>
      <c r="Q1604" t="str">
        <f t="shared" si="26"/>
        <v>34</v>
      </c>
    </row>
    <row r="1605" spans="1:17" x14ac:dyDescent="0.25">
      <c r="A1605">
        <v>1604</v>
      </c>
      <c r="F1605">
        <v>118.24562900000001</v>
      </c>
      <c r="G1605" s="5">
        <v>3</v>
      </c>
      <c r="H1605">
        <v>117.67626300000001</v>
      </c>
      <c r="I1605" s="3">
        <v>4</v>
      </c>
      <c r="P1605">
        <v>2</v>
      </c>
      <c r="Q1605" t="str">
        <f t="shared" si="26"/>
        <v>34</v>
      </c>
    </row>
    <row r="1606" spans="1:17" x14ac:dyDescent="0.25">
      <c r="A1606">
        <v>1605</v>
      </c>
      <c r="F1606">
        <v>118.210526</v>
      </c>
      <c r="G1606" s="5">
        <v>3</v>
      </c>
      <c r="H1606">
        <v>117.66204900000001</v>
      </c>
      <c r="I1606" s="3">
        <v>4</v>
      </c>
      <c r="P1606">
        <v>2</v>
      </c>
      <c r="Q1606" t="str">
        <f t="shared" si="26"/>
        <v>34</v>
      </c>
    </row>
    <row r="1607" spans="1:17" x14ac:dyDescent="0.25">
      <c r="A1607">
        <v>1606</v>
      </c>
      <c r="F1607">
        <v>118.17120800000001</v>
      </c>
      <c r="G1607" s="5">
        <v>3</v>
      </c>
      <c r="H1607">
        <v>117.66168300000001</v>
      </c>
      <c r="I1607" s="3">
        <v>4</v>
      </c>
      <c r="P1607">
        <v>2</v>
      </c>
      <c r="Q1607" t="str">
        <f t="shared" si="26"/>
        <v>34</v>
      </c>
    </row>
    <row r="1608" spans="1:17" x14ac:dyDescent="0.25">
      <c r="A1608">
        <v>1607</v>
      </c>
      <c r="F1608">
        <v>118.18699700000001</v>
      </c>
      <c r="G1608" s="5">
        <v>3</v>
      </c>
      <c r="H1608">
        <v>117.65705200000001</v>
      </c>
      <c r="I1608" s="3">
        <v>4</v>
      </c>
      <c r="P1608">
        <v>2</v>
      </c>
      <c r="Q1608" t="str">
        <f t="shared" si="26"/>
        <v>34</v>
      </c>
    </row>
    <row r="1609" spans="1:17" x14ac:dyDescent="0.25">
      <c r="A1609">
        <v>1608</v>
      </c>
      <c r="F1609">
        <v>118.20668500000001</v>
      </c>
      <c r="G1609" s="5">
        <v>3</v>
      </c>
      <c r="H1609">
        <v>117.694051</v>
      </c>
      <c r="I1609" s="3">
        <v>4</v>
      </c>
      <c r="P1609">
        <v>2</v>
      </c>
      <c r="Q1609" t="str">
        <f t="shared" si="26"/>
        <v>34</v>
      </c>
    </row>
    <row r="1610" spans="1:17" x14ac:dyDescent="0.25">
      <c r="A1610">
        <v>1609</v>
      </c>
      <c r="F1610">
        <v>118.24847500000001</v>
      </c>
      <c r="G1610" s="5">
        <v>3</v>
      </c>
      <c r="H1610">
        <v>117.712315</v>
      </c>
      <c r="I1610" s="3">
        <v>4</v>
      </c>
      <c r="P1610">
        <v>2</v>
      </c>
      <c r="Q1610" t="str">
        <f t="shared" si="26"/>
        <v>34</v>
      </c>
    </row>
    <row r="1611" spans="1:17" x14ac:dyDescent="0.25">
      <c r="A1611">
        <v>1610</v>
      </c>
      <c r="H1611">
        <v>117.712315</v>
      </c>
      <c r="I1611" s="3">
        <v>4</v>
      </c>
      <c r="P1611">
        <v>1</v>
      </c>
      <c r="Q1611" t="str">
        <f t="shared" si="26"/>
        <v>4</v>
      </c>
    </row>
    <row r="1612" spans="1:17" x14ac:dyDescent="0.25">
      <c r="A1612">
        <v>1611</v>
      </c>
      <c r="B1612">
        <v>95.55931600000001</v>
      </c>
      <c r="C1612" s="2">
        <v>1</v>
      </c>
      <c r="P1612">
        <v>1</v>
      </c>
      <c r="Q1612" t="str">
        <f t="shared" si="26"/>
        <v>1</v>
      </c>
    </row>
    <row r="1613" spans="1:17" x14ac:dyDescent="0.25">
      <c r="A1613">
        <v>1612</v>
      </c>
      <c r="B1613">
        <v>95.514684000000003</v>
      </c>
      <c r="C1613" s="2">
        <v>1</v>
      </c>
      <c r="P1613">
        <v>1</v>
      </c>
      <c r="Q1613" t="str">
        <f t="shared" si="26"/>
        <v>1</v>
      </c>
    </row>
    <row r="1614" spans="1:17" x14ac:dyDescent="0.25">
      <c r="A1614">
        <v>1613</v>
      </c>
      <c r="B1614">
        <v>95.556315000000012</v>
      </c>
      <c r="C1614" s="2">
        <v>1</v>
      </c>
      <c r="P1614">
        <v>1</v>
      </c>
      <c r="Q1614" t="str">
        <f t="shared" si="26"/>
        <v>1</v>
      </c>
    </row>
    <row r="1615" spans="1:17" x14ac:dyDescent="0.25">
      <c r="A1615">
        <v>1614</v>
      </c>
      <c r="B1615">
        <v>95.561000000000007</v>
      </c>
      <c r="C1615" s="2">
        <v>1</v>
      </c>
      <c r="D1615">
        <v>91.100158000000008</v>
      </c>
      <c r="E1615" s="4">
        <v>2</v>
      </c>
      <c r="P1615">
        <v>2</v>
      </c>
      <c r="Q1615" t="str">
        <f t="shared" si="26"/>
        <v>12</v>
      </c>
    </row>
    <row r="1616" spans="1:17" x14ac:dyDescent="0.25">
      <c r="A1616">
        <v>1615</v>
      </c>
      <c r="B1616">
        <v>95.547000000000011</v>
      </c>
      <c r="C1616" s="2">
        <v>1</v>
      </c>
      <c r="D1616">
        <v>91.126368000000014</v>
      </c>
      <c r="E1616" s="4">
        <v>2</v>
      </c>
      <c r="P1616">
        <v>2</v>
      </c>
      <c r="Q1616" t="str">
        <f t="shared" si="26"/>
        <v>12</v>
      </c>
    </row>
    <row r="1617" spans="1:17" x14ac:dyDescent="0.25">
      <c r="A1617">
        <v>1616</v>
      </c>
      <c r="B1617">
        <v>95.596948000000012</v>
      </c>
      <c r="C1617" s="2">
        <v>1</v>
      </c>
      <c r="D1617">
        <v>91.123525000000001</v>
      </c>
      <c r="E1617" s="4">
        <v>2</v>
      </c>
      <c r="P1617">
        <v>2</v>
      </c>
      <c r="Q1617" t="str">
        <f t="shared" si="26"/>
        <v>12</v>
      </c>
    </row>
    <row r="1618" spans="1:17" x14ac:dyDescent="0.25">
      <c r="A1618">
        <v>1617</v>
      </c>
      <c r="B1618">
        <v>95.55931600000001</v>
      </c>
      <c r="C1618" s="2">
        <v>1</v>
      </c>
      <c r="D1618">
        <v>91.032895000000011</v>
      </c>
      <c r="E1618" s="4">
        <v>2</v>
      </c>
      <c r="P1618">
        <v>2</v>
      </c>
      <c r="Q1618" t="str">
        <f t="shared" si="26"/>
        <v>12</v>
      </c>
    </row>
    <row r="1619" spans="1:17" x14ac:dyDescent="0.25">
      <c r="A1619">
        <v>1618</v>
      </c>
      <c r="D1619">
        <v>91.07989400000001</v>
      </c>
      <c r="E1619" s="4">
        <v>2</v>
      </c>
      <c r="P1619">
        <v>1</v>
      </c>
      <c r="Q1619" t="str">
        <f t="shared" si="26"/>
        <v>2</v>
      </c>
    </row>
    <row r="1620" spans="1:17" x14ac:dyDescent="0.25">
      <c r="A1620">
        <v>1619</v>
      </c>
      <c r="D1620">
        <v>91.097789000000006</v>
      </c>
      <c r="E1620" s="4">
        <v>2</v>
      </c>
      <c r="P1620">
        <v>1</v>
      </c>
      <c r="Q1620" t="str">
        <f t="shared" si="26"/>
        <v>2</v>
      </c>
    </row>
    <row r="1621" spans="1:17" x14ac:dyDescent="0.25">
      <c r="A1621">
        <v>1620</v>
      </c>
      <c r="D1621">
        <v>91.100158000000008</v>
      </c>
      <c r="E1621" s="4">
        <v>2</v>
      </c>
      <c r="P1621">
        <v>1</v>
      </c>
      <c r="Q1621" t="str">
        <f t="shared" si="26"/>
        <v>2</v>
      </c>
    </row>
    <row r="1622" spans="1:17" x14ac:dyDescent="0.25">
      <c r="A1622">
        <v>1621</v>
      </c>
      <c r="P1622">
        <v>0</v>
      </c>
      <c r="Q1622" t="str">
        <f t="shared" si="26"/>
        <v/>
      </c>
    </row>
    <row r="1623" spans="1:17" x14ac:dyDescent="0.25">
      <c r="A1623">
        <v>1622</v>
      </c>
      <c r="F1623">
        <v>90.089843000000002</v>
      </c>
      <c r="G1623" s="5">
        <v>3</v>
      </c>
      <c r="H1623">
        <v>89.021893000000006</v>
      </c>
      <c r="I1623" s="3">
        <v>4</v>
      </c>
      <c r="P1623">
        <v>2</v>
      </c>
      <c r="Q1623" t="str">
        <f t="shared" si="26"/>
        <v>34</v>
      </c>
    </row>
    <row r="1624" spans="1:17" x14ac:dyDescent="0.25">
      <c r="A1624">
        <v>1623</v>
      </c>
      <c r="F1624">
        <v>90.039737000000002</v>
      </c>
      <c r="G1624" s="5">
        <v>3</v>
      </c>
      <c r="H1624">
        <v>88.922841000000005</v>
      </c>
      <c r="I1624" s="3">
        <v>4</v>
      </c>
      <c r="P1624">
        <v>2</v>
      </c>
      <c r="Q1624" t="str">
        <f t="shared" si="26"/>
        <v>34</v>
      </c>
    </row>
    <row r="1625" spans="1:17" x14ac:dyDescent="0.25">
      <c r="A1625">
        <v>1624</v>
      </c>
      <c r="F1625">
        <v>89.999000000000009</v>
      </c>
      <c r="G1625" s="5">
        <v>3</v>
      </c>
      <c r="H1625">
        <v>88.919053000000005</v>
      </c>
      <c r="I1625" s="3">
        <v>4</v>
      </c>
      <c r="P1625">
        <v>2</v>
      </c>
      <c r="Q1625" t="str">
        <f t="shared" si="26"/>
        <v>34</v>
      </c>
    </row>
    <row r="1626" spans="1:17" x14ac:dyDescent="0.25">
      <c r="A1626">
        <v>1625</v>
      </c>
      <c r="F1626">
        <v>89.959000000000003</v>
      </c>
      <c r="G1626" s="5">
        <v>3</v>
      </c>
      <c r="H1626">
        <v>88.911790000000011</v>
      </c>
      <c r="I1626" s="3">
        <v>4</v>
      </c>
      <c r="P1626">
        <v>2</v>
      </c>
      <c r="Q1626" t="str">
        <f t="shared" si="26"/>
        <v>34</v>
      </c>
    </row>
    <row r="1627" spans="1:17" x14ac:dyDescent="0.25">
      <c r="A1627">
        <v>1626</v>
      </c>
      <c r="F1627">
        <v>90.000367000000011</v>
      </c>
      <c r="G1627" s="5">
        <v>3</v>
      </c>
      <c r="H1627">
        <v>88.887156000000004</v>
      </c>
      <c r="I1627" s="3">
        <v>4</v>
      </c>
      <c r="P1627">
        <v>2</v>
      </c>
      <c r="Q1627" t="str">
        <f t="shared" si="26"/>
        <v>34</v>
      </c>
    </row>
    <row r="1628" spans="1:17" x14ac:dyDescent="0.25">
      <c r="A1628">
        <v>1627</v>
      </c>
      <c r="F1628">
        <v>90.014369000000002</v>
      </c>
      <c r="G1628" s="5">
        <v>3</v>
      </c>
      <c r="H1628">
        <v>88.939738000000006</v>
      </c>
      <c r="I1628" s="3">
        <v>4</v>
      </c>
      <c r="P1628">
        <v>2</v>
      </c>
      <c r="Q1628" t="str">
        <f t="shared" si="26"/>
        <v>34</v>
      </c>
    </row>
    <row r="1629" spans="1:17" x14ac:dyDescent="0.25">
      <c r="A1629">
        <v>1628</v>
      </c>
      <c r="F1629">
        <v>90.089843000000002</v>
      </c>
      <c r="G1629" s="5">
        <v>3</v>
      </c>
      <c r="H1629">
        <v>89.021893000000006</v>
      </c>
      <c r="I1629" s="3">
        <v>4</v>
      </c>
      <c r="P1629">
        <v>2</v>
      </c>
      <c r="Q1629" t="str">
        <f t="shared" si="26"/>
        <v>34</v>
      </c>
    </row>
    <row r="1630" spans="1:17" x14ac:dyDescent="0.25">
      <c r="A1630">
        <v>1629</v>
      </c>
      <c r="B1630">
        <v>73.413316000000009</v>
      </c>
      <c r="C1630" s="2">
        <v>1</v>
      </c>
      <c r="H1630">
        <v>89.021893000000006</v>
      </c>
      <c r="I1630" s="3">
        <v>4</v>
      </c>
      <c r="P1630">
        <v>2</v>
      </c>
      <c r="Q1630" t="str">
        <f t="shared" si="26"/>
        <v>14</v>
      </c>
    </row>
    <row r="1631" spans="1:17" x14ac:dyDescent="0.25">
      <c r="A1631">
        <v>1630</v>
      </c>
      <c r="B1631">
        <v>73.340105000000008</v>
      </c>
      <c r="C1631" s="2">
        <v>1</v>
      </c>
      <c r="H1631">
        <v>89.021893000000006</v>
      </c>
      <c r="I1631" s="3">
        <v>4</v>
      </c>
      <c r="P1631">
        <v>2</v>
      </c>
      <c r="Q1631" t="str">
        <f t="shared" si="26"/>
        <v>14</v>
      </c>
    </row>
    <row r="1632" spans="1:17" x14ac:dyDescent="0.25">
      <c r="A1632">
        <v>1631</v>
      </c>
      <c r="B1632">
        <v>73.386632000000006</v>
      </c>
      <c r="C1632" s="2">
        <v>1</v>
      </c>
      <c r="P1632">
        <v>1</v>
      </c>
      <c r="Q1632" t="str">
        <f t="shared" si="26"/>
        <v>1</v>
      </c>
    </row>
    <row r="1633" spans="1:17" x14ac:dyDescent="0.25">
      <c r="A1633">
        <v>1632</v>
      </c>
      <c r="B1633">
        <v>73.37821000000001</v>
      </c>
      <c r="C1633" s="2">
        <v>1</v>
      </c>
      <c r="P1633">
        <v>1</v>
      </c>
      <c r="Q1633" t="str">
        <f t="shared" si="26"/>
        <v>1</v>
      </c>
    </row>
    <row r="1634" spans="1:17" x14ac:dyDescent="0.25">
      <c r="A1634">
        <v>1633</v>
      </c>
      <c r="B1634">
        <v>73.37173700000001</v>
      </c>
      <c r="C1634" s="2">
        <v>1</v>
      </c>
      <c r="D1634">
        <v>67.81692799999999</v>
      </c>
      <c r="E1634" s="4">
        <v>2</v>
      </c>
      <c r="P1634">
        <v>2</v>
      </c>
      <c r="Q1634" t="str">
        <f t="shared" si="26"/>
        <v>12</v>
      </c>
    </row>
    <row r="1635" spans="1:17" x14ac:dyDescent="0.25">
      <c r="A1635">
        <v>1634</v>
      </c>
      <c r="B1635">
        <v>73.390158000000014</v>
      </c>
      <c r="C1635" s="2">
        <v>1</v>
      </c>
      <c r="D1635">
        <v>67.810188000000011</v>
      </c>
      <c r="E1635" s="4">
        <v>2</v>
      </c>
      <c r="P1635">
        <v>2</v>
      </c>
      <c r="Q1635" t="str">
        <f t="shared" si="26"/>
        <v>12</v>
      </c>
    </row>
    <row r="1636" spans="1:17" x14ac:dyDescent="0.25">
      <c r="A1636">
        <v>1635</v>
      </c>
      <c r="B1636">
        <v>73.421000000000006</v>
      </c>
      <c r="C1636" s="2">
        <v>1</v>
      </c>
      <c r="D1636">
        <v>67.800296000000003</v>
      </c>
      <c r="E1636" s="4">
        <v>2</v>
      </c>
      <c r="P1636">
        <v>2</v>
      </c>
      <c r="Q1636" t="str">
        <f t="shared" si="26"/>
        <v>12</v>
      </c>
    </row>
    <row r="1637" spans="1:17" x14ac:dyDescent="0.25">
      <c r="A1637">
        <v>1636</v>
      </c>
      <c r="B1637">
        <v>73.413316000000009</v>
      </c>
      <c r="C1637" s="2">
        <v>1</v>
      </c>
      <c r="D1637">
        <v>67.801665999999997</v>
      </c>
      <c r="E1637" s="4">
        <v>2</v>
      </c>
      <c r="P1637">
        <v>2</v>
      </c>
      <c r="Q1637" t="str">
        <f t="shared" si="26"/>
        <v>12</v>
      </c>
    </row>
    <row r="1638" spans="1:17" x14ac:dyDescent="0.25">
      <c r="A1638">
        <v>1637</v>
      </c>
      <c r="D1638">
        <v>67.854286000000002</v>
      </c>
      <c r="E1638" s="4">
        <v>2</v>
      </c>
      <c r="P1638">
        <v>1</v>
      </c>
      <c r="Q1638" t="str">
        <f t="shared" si="26"/>
        <v>2</v>
      </c>
    </row>
    <row r="1639" spans="1:17" x14ac:dyDescent="0.25">
      <c r="A1639">
        <v>1638</v>
      </c>
      <c r="D1639">
        <v>67.845080999999993</v>
      </c>
      <c r="E1639" s="4">
        <v>2</v>
      </c>
      <c r="P1639">
        <v>1</v>
      </c>
      <c r="Q1639" t="str">
        <f t="shared" si="26"/>
        <v>2</v>
      </c>
    </row>
    <row r="1640" spans="1:17" x14ac:dyDescent="0.25">
      <c r="A1640">
        <v>1639</v>
      </c>
      <c r="D1640">
        <v>67.861651999999992</v>
      </c>
      <c r="E1640" s="4">
        <v>2</v>
      </c>
      <c r="P1640">
        <v>1</v>
      </c>
      <c r="Q1640" t="str">
        <f t="shared" si="26"/>
        <v>2</v>
      </c>
    </row>
    <row r="1641" spans="1:17" x14ac:dyDescent="0.25">
      <c r="A1641">
        <v>1640</v>
      </c>
      <c r="D1641">
        <v>67.788985999999994</v>
      </c>
      <c r="E1641" s="4">
        <v>2</v>
      </c>
      <c r="P1641">
        <v>1</v>
      </c>
      <c r="Q1641" t="str">
        <f t="shared" si="26"/>
        <v>2</v>
      </c>
    </row>
    <row r="1642" spans="1:17" x14ac:dyDescent="0.25">
      <c r="A1642">
        <v>1641</v>
      </c>
      <c r="F1642">
        <v>67.274360000000001</v>
      </c>
      <c r="G1642" s="5">
        <v>3</v>
      </c>
      <c r="P1642">
        <v>1</v>
      </c>
      <c r="Q1642" t="str">
        <f t="shared" si="26"/>
        <v>3</v>
      </c>
    </row>
    <row r="1643" spans="1:17" x14ac:dyDescent="0.25">
      <c r="A1643">
        <v>1642</v>
      </c>
      <c r="F1643">
        <v>67.34650400000001</v>
      </c>
      <c r="G1643" s="5">
        <v>3</v>
      </c>
      <c r="H1643">
        <v>65.757434000000003</v>
      </c>
      <c r="I1643" s="3">
        <v>4</v>
      </c>
      <c r="P1643">
        <v>2</v>
      </c>
      <c r="Q1643" t="str">
        <f t="shared" si="26"/>
        <v>34</v>
      </c>
    </row>
    <row r="1644" spans="1:17" x14ac:dyDescent="0.25">
      <c r="A1644">
        <v>1643</v>
      </c>
      <c r="F1644">
        <v>67.340248000000003</v>
      </c>
      <c r="G1644" s="5">
        <v>3</v>
      </c>
      <c r="H1644">
        <v>65.786479999999997</v>
      </c>
      <c r="I1644" s="3">
        <v>4</v>
      </c>
      <c r="P1644">
        <v>2</v>
      </c>
      <c r="Q1644" t="str">
        <f t="shared" si="26"/>
        <v>34</v>
      </c>
    </row>
    <row r="1645" spans="1:17" x14ac:dyDescent="0.25">
      <c r="A1645">
        <v>1644</v>
      </c>
      <c r="F1645">
        <v>67.321192999999994</v>
      </c>
      <c r="G1645" s="5">
        <v>3</v>
      </c>
      <c r="H1645">
        <v>65.778434000000004</v>
      </c>
      <c r="I1645" s="3">
        <v>4</v>
      </c>
      <c r="P1645">
        <v>2</v>
      </c>
      <c r="Q1645" t="str">
        <f t="shared" si="26"/>
        <v>34</v>
      </c>
    </row>
    <row r="1646" spans="1:17" x14ac:dyDescent="0.25">
      <c r="A1646">
        <v>1645</v>
      </c>
      <c r="F1646">
        <v>69.877842000000001</v>
      </c>
      <c r="G1646" s="5">
        <v>3</v>
      </c>
      <c r="H1646">
        <v>65.798641000000003</v>
      </c>
      <c r="I1646" s="3">
        <v>4</v>
      </c>
      <c r="P1646">
        <v>2</v>
      </c>
      <c r="Q1646" t="str">
        <f t="shared" si="26"/>
        <v>34</v>
      </c>
    </row>
    <row r="1647" spans="1:17" x14ac:dyDescent="0.25">
      <c r="A1647">
        <v>1646</v>
      </c>
      <c r="F1647">
        <v>69.906842000000012</v>
      </c>
      <c r="G1647" s="5">
        <v>3</v>
      </c>
      <c r="H1647">
        <v>65.818843000000001</v>
      </c>
      <c r="I1647" s="3">
        <v>4</v>
      </c>
      <c r="P1647">
        <v>2</v>
      </c>
      <c r="Q1647" t="str">
        <f t="shared" si="26"/>
        <v>34</v>
      </c>
    </row>
    <row r="1648" spans="1:17" x14ac:dyDescent="0.25">
      <c r="A1648">
        <v>1647</v>
      </c>
      <c r="B1648">
        <v>48.510520999999997</v>
      </c>
      <c r="C1648" s="2">
        <v>1</v>
      </c>
      <c r="F1648">
        <v>67.272627999999997</v>
      </c>
      <c r="G1648" s="5">
        <v>3</v>
      </c>
      <c r="H1648">
        <v>65.830523999999997</v>
      </c>
      <c r="I1648" s="3">
        <v>4</v>
      </c>
      <c r="P1648">
        <v>3</v>
      </c>
      <c r="Q1648" t="str">
        <f t="shared" si="26"/>
        <v>134</v>
      </c>
    </row>
    <row r="1649" spans="1:17" x14ac:dyDescent="0.25">
      <c r="A1649">
        <v>1648</v>
      </c>
      <c r="B1649">
        <v>48.543937</v>
      </c>
      <c r="C1649" s="2">
        <v>1</v>
      </c>
      <c r="F1649">
        <v>67.274360000000001</v>
      </c>
      <c r="G1649" s="5">
        <v>3</v>
      </c>
      <c r="H1649">
        <v>65.757434000000003</v>
      </c>
      <c r="I1649" s="3">
        <v>4</v>
      </c>
      <c r="P1649">
        <v>3</v>
      </c>
      <c r="Q1649" t="str">
        <f t="shared" si="26"/>
        <v>134</v>
      </c>
    </row>
    <row r="1650" spans="1:17" x14ac:dyDescent="0.25">
      <c r="A1650">
        <v>1649</v>
      </c>
      <c r="B1650">
        <v>48.530044000000004</v>
      </c>
      <c r="C1650" s="2">
        <v>1</v>
      </c>
      <c r="H1650">
        <v>65.757434000000003</v>
      </c>
      <c r="I1650" s="3">
        <v>4</v>
      </c>
      <c r="P1650">
        <v>2</v>
      </c>
      <c r="Q1650" t="str">
        <f t="shared" si="26"/>
        <v>14</v>
      </c>
    </row>
    <row r="1651" spans="1:17" x14ac:dyDescent="0.25">
      <c r="A1651">
        <v>1650</v>
      </c>
      <c r="B1651">
        <v>48.530146999999999</v>
      </c>
      <c r="C1651" s="2">
        <v>1</v>
      </c>
      <c r="P1651">
        <v>1</v>
      </c>
      <c r="Q1651" t="str">
        <f t="shared" si="26"/>
        <v>1</v>
      </c>
    </row>
    <row r="1652" spans="1:17" x14ac:dyDescent="0.25">
      <c r="A1652">
        <v>1651</v>
      </c>
      <c r="B1652">
        <v>48.531570000000002</v>
      </c>
      <c r="C1652" s="2">
        <v>1</v>
      </c>
      <c r="P1652">
        <v>1</v>
      </c>
      <c r="Q1652" t="str">
        <f t="shared" si="26"/>
        <v>1</v>
      </c>
    </row>
    <row r="1653" spans="1:17" x14ac:dyDescent="0.25">
      <c r="A1653">
        <v>1652</v>
      </c>
      <c r="B1653">
        <v>48.512573000000003</v>
      </c>
      <c r="C1653" s="2">
        <v>1</v>
      </c>
      <c r="P1653">
        <v>1</v>
      </c>
      <c r="Q1653" t="str">
        <f t="shared" si="26"/>
        <v>1</v>
      </c>
    </row>
    <row r="1654" spans="1:17" x14ac:dyDescent="0.25">
      <c r="A1654">
        <v>1653</v>
      </c>
      <c r="B1654">
        <v>48.467266000000002</v>
      </c>
      <c r="C1654" s="2">
        <v>1</v>
      </c>
      <c r="P1654">
        <v>1</v>
      </c>
      <c r="Q1654" t="str">
        <f t="shared" si="26"/>
        <v>1</v>
      </c>
    </row>
    <row r="1655" spans="1:17" x14ac:dyDescent="0.25">
      <c r="A1655">
        <v>1654</v>
      </c>
      <c r="B1655">
        <v>48.496578</v>
      </c>
      <c r="C1655" s="2">
        <v>1</v>
      </c>
      <c r="D1655">
        <v>41.095005</v>
      </c>
      <c r="E1655" s="4">
        <v>2</v>
      </c>
      <c r="P1655">
        <v>2</v>
      </c>
      <c r="Q1655" t="str">
        <f t="shared" si="26"/>
        <v>12</v>
      </c>
    </row>
    <row r="1656" spans="1:17" x14ac:dyDescent="0.25">
      <c r="A1656">
        <v>1655</v>
      </c>
      <c r="B1656">
        <v>48.510520999999997</v>
      </c>
      <c r="C1656" s="2">
        <v>1</v>
      </c>
      <c r="D1656">
        <v>41.084850000000003</v>
      </c>
      <c r="E1656" s="4">
        <v>2</v>
      </c>
      <c r="P1656">
        <v>2</v>
      </c>
      <c r="Q1656" t="str">
        <f t="shared" si="26"/>
        <v>12</v>
      </c>
    </row>
    <row r="1657" spans="1:17" x14ac:dyDescent="0.25">
      <c r="A1657">
        <v>1656</v>
      </c>
      <c r="D1657">
        <v>41.080905999999999</v>
      </c>
      <c r="E1657" s="4">
        <v>2</v>
      </c>
      <c r="P1657">
        <v>1</v>
      </c>
      <c r="Q1657" t="str">
        <f t="shared" si="26"/>
        <v>2</v>
      </c>
    </row>
    <row r="1658" spans="1:17" x14ac:dyDescent="0.25">
      <c r="A1658">
        <v>1657</v>
      </c>
      <c r="D1658">
        <v>41.071697</v>
      </c>
      <c r="E1658" s="4">
        <v>2</v>
      </c>
      <c r="P1658">
        <v>1</v>
      </c>
      <c r="Q1658" t="str">
        <f t="shared" si="26"/>
        <v>2</v>
      </c>
    </row>
    <row r="1659" spans="1:17" x14ac:dyDescent="0.25">
      <c r="A1659">
        <v>1658</v>
      </c>
      <c r="D1659">
        <v>41.050651000000002</v>
      </c>
      <c r="E1659" s="4">
        <v>2</v>
      </c>
      <c r="P1659">
        <v>1</v>
      </c>
      <c r="Q1659" t="str">
        <f t="shared" si="26"/>
        <v>2</v>
      </c>
    </row>
    <row r="1660" spans="1:17" x14ac:dyDescent="0.25">
      <c r="A1660">
        <v>1659</v>
      </c>
      <c r="D1660">
        <v>41.078327000000002</v>
      </c>
      <c r="E1660" s="4">
        <v>2</v>
      </c>
      <c r="P1660">
        <v>1</v>
      </c>
      <c r="Q1660" t="str">
        <f t="shared" si="26"/>
        <v>2</v>
      </c>
    </row>
    <row r="1661" spans="1:17" x14ac:dyDescent="0.25">
      <c r="A1661">
        <v>1660</v>
      </c>
      <c r="D1661">
        <v>41.146994999999997</v>
      </c>
      <c r="E1661" s="4">
        <v>2</v>
      </c>
      <c r="P1661">
        <v>1</v>
      </c>
      <c r="Q1661" t="str">
        <f t="shared" si="26"/>
        <v>2</v>
      </c>
    </row>
    <row r="1662" spans="1:17" x14ac:dyDescent="0.25">
      <c r="A1662">
        <v>1661</v>
      </c>
      <c r="D1662">
        <v>41.095005</v>
      </c>
      <c r="E1662" s="4">
        <v>2</v>
      </c>
      <c r="P1662">
        <v>1</v>
      </c>
      <c r="Q1662" t="str">
        <f t="shared" si="26"/>
        <v>2</v>
      </c>
    </row>
    <row r="1663" spans="1:17" x14ac:dyDescent="0.25">
      <c r="A1663">
        <v>1662</v>
      </c>
      <c r="F1663">
        <v>42.154457000000001</v>
      </c>
      <c r="G1663" s="5">
        <v>3</v>
      </c>
      <c r="P1663">
        <v>1</v>
      </c>
      <c r="Q1663" t="str">
        <f t="shared" si="26"/>
        <v>3</v>
      </c>
    </row>
    <row r="1664" spans="1:17" x14ac:dyDescent="0.25">
      <c r="A1664">
        <v>1663</v>
      </c>
      <c r="F1664">
        <v>42.120308000000001</v>
      </c>
      <c r="G1664" s="5">
        <v>3</v>
      </c>
      <c r="P1664">
        <v>1</v>
      </c>
      <c r="Q1664" t="str">
        <f t="shared" si="26"/>
        <v>3</v>
      </c>
    </row>
    <row r="1665" spans="1:17" x14ac:dyDescent="0.25">
      <c r="A1665">
        <v>1664</v>
      </c>
      <c r="F1665">
        <v>42.124724999999998</v>
      </c>
      <c r="G1665" s="5">
        <v>3</v>
      </c>
      <c r="H1665">
        <v>39.302143000000001</v>
      </c>
      <c r="I1665" s="3">
        <v>4</v>
      </c>
      <c r="P1665">
        <v>2</v>
      </c>
      <c r="Q1665" t="str">
        <f t="shared" si="26"/>
        <v>34</v>
      </c>
    </row>
    <row r="1666" spans="1:17" x14ac:dyDescent="0.25">
      <c r="A1666">
        <v>1665</v>
      </c>
      <c r="F1666">
        <v>42.114939999999997</v>
      </c>
      <c r="G1666" s="5">
        <v>3</v>
      </c>
      <c r="H1666">
        <v>39.313403999999998</v>
      </c>
      <c r="I1666" s="3">
        <v>4</v>
      </c>
      <c r="P1666">
        <v>2</v>
      </c>
      <c r="Q1666" t="str">
        <f t="shared" ref="Q1666:Q1679" si="27">CONCATENATE(C1666,E1666,G1666,I1666)</f>
        <v>34</v>
      </c>
    </row>
    <row r="1667" spans="1:17" x14ac:dyDescent="0.25">
      <c r="A1667">
        <v>1666</v>
      </c>
      <c r="F1667">
        <v>42.091628999999998</v>
      </c>
      <c r="G1667" s="5">
        <v>3</v>
      </c>
      <c r="H1667">
        <v>39.305458000000002</v>
      </c>
      <c r="I1667" s="3">
        <v>4</v>
      </c>
      <c r="P1667">
        <v>2</v>
      </c>
      <c r="Q1667" t="str">
        <f t="shared" si="27"/>
        <v>34</v>
      </c>
    </row>
    <row r="1668" spans="1:17" x14ac:dyDescent="0.25">
      <c r="A1668">
        <v>1667</v>
      </c>
      <c r="B1668">
        <v>25.068718000000004</v>
      </c>
      <c r="C1668" s="2">
        <v>1</v>
      </c>
      <c r="F1668">
        <v>42.029170999999998</v>
      </c>
      <c r="G1668" s="5">
        <v>3</v>
      </c>
      <c r="H1668">
        <v>39.282463</v>
      </c>
      <c r="I1668" s="3">
        <v>4</v>
      </c>
      <c r="P1668">
        <v>3</v>
      </c>
      <c r="Q1668" t="str">
        <f t="shared" si="27"/>
        <v>134</v>
      </c>
    </row>
    <row r="1669" spans="1:17" x14ac:dyDescent="0.25">
      <c r="A1669">
        <v>1668</v>
      </c>
      <c r="B1669">
        <v>25.060089000000005</v>
      </c>
      <c r="C1669" s="2">
        <v>1</v>
      </c>
      <c r="F1669">
        <v>41.988177999999998</v>
      </c>
      <c r="G1669" s="5">
        <v>3</v>
      </c>
      <c r="H1669">
        <v>39.260624</v>
      </c>
      <c r="I1669" s="3">
        <v>4</v>
      </c>
      <c r="P1669">
        <v>3</v>
      </c>
      <c r="Q1669" t="str">
        <f t="shared" si="27"/>
        <v>134</v>
      </c>
    </row>
    <row r="1670" spans="1:17" x14ac:dyDescent="0.25">
      <c r="A1670">
        <v>1669</v>
      </c>
      <c r="B1670">
        <v>25.057563000000002</v>
      </c>
      <c r="C1670" s="2">
        <v>1</v>
      </c>
      <c r="F1670">
        <v>42.154457000000001</v>
      </c>
      <c r="G1670" s="5">
        <v>3</v>
      </c>
      <c r="H1670">
        <v>39.247256999999998</v>
      </c>
      <c r="I1670" s="3">
        <v>4</v>
      </c>
      <c r="P1670">
        <v>3</v>
      </c>
      <c r="Q1670" t="str">
        <f t="shared" si="27"/>
        <v>134</v>
      </c>
    </row>
    <row r="1671" spans="1:17" x14ac:dyDescent="0.25">
      <c r="A1671">
        <v>1670</v>
      </c>
      <c r="B1671">
        <v>25.042093000000001</v>
      </c>
      <c r="C1671" s="2">
        <v>1</v>
      </c>
      <c r="H1671">
        <v>39.265307999999997</v>
      </c>
      <c r="I1671" s="3">
        <v>4</v>
      </c>
      <c r="P1671">
        <v>2</v>
      </c>
      <c r="Q1671" t="str">
        <f t="shared" si="27"/>
        <v>14</v>
      </c>
    </row>
    <row r="1672" spans="1:17" x14ac:dyDescent="0.25">
      <c r="A1672">
        <v>1671</v>
      </c>
      <c r="B1672">
        <v>25.048933000000005</v>
      </c>
      <c r="C1672" s="2">
        <v>1</v>
      </c>
      <c r="H1672">
        <v>39.280357000000002</v>
      </c>
      <c r="I1672" s="3">
        <v>4</v>
      </c>
      <c r="P1672">
        <v>2</v>
      </c>
      <c r="Q1672" t="str">
        <f t="shared" si="27"/>
        <v>14</v>
      </c>
    </row>
    <row r="1673" spans="1:17" x14ac:dyDescent="0.25">
      <c r="A1673">
        <v>1672</v>
      </c>
      <c r="B1673">
        <v>25.056352000000004</v>
      </c>
      <c r="C1673" s="2">
        <v>1</v>
      </c>
      <c r="H1673">
        <v>39.228527</v>
      </c>
      <c r="I1673" s="3">
        <v>4</v>
      </c>
      <c r="P1673">
        <v>2</v>
      </c>
      <c r="Q1673" t="str">
        <f t="shared" si="27"/>
        <v>14</v>
      </c>
    </row>
    <row r="1674" spans="1:17" x14ac:dyDescent="0.25">
      <c r="A1674">
        <v>1673</v>
      </c>
      <c r="B1674">
        <v>25.043354000000001</v>
      </c>
      <c r="C1674" s="2">
        <v>1</v>
      </c>
      <c r="H1674">
        <v>39.302143000000001</v>
      </c>
      <c r="I1674" s="3">
        <v>4</v>
      </c>
      <c r="P1674">
        <v>2</v>
      </c>
      <c r="Q1674" t="str">
        <f t="shared" si="27"/>
        <v>14</v>
      </c>
    </row>
    <row r="1675" spans="1:17" x14ac:dyDescent="0.25">
      <c r="A1675">
        <v>1674</v>
      </c>
      <c r="B1675">
        <v>25.042039000000003</v>
      </c>
      <c r="C1675" s="2">
        <v>1</v>
      </c>
      <c r="P1675">
        <v>1</v>
      </c>
      <c r="Q1675" t="str">
        <f t="shared" si="27"/>
        <v>1</v>
      </c>
    </row>
    <row r="1676" spans="1:17" x14ac:dyDescent="0.25">
      <c r="A1676">
        <v>1675</v>
      </c>
      <c r="B1676">
        <v>25.068718000000004</v>
      </c>
      <c r="C1676" s="2">
        <v>1</v>
      </c>
      <c r="D1676">
        <v>18.241177999999998</v>
      </c>
      <c r="E1676" s="4">
        <v>2</v>
      </c>
      <c r="P1676">
        <v>2</v>
      </c>
      <c r="Q1676" t="str">
        <f t="shared" si="27"/>
        <v>12</v>
      </c>
    </row>
    <row r="1677" spans="1:17" x14ac:dyDescent="0.25">
      <c r="A1677">
        <v>1676</v>
      </c>
      <c r="B1677">
        <v>25.068718000000004</v>
      </c>
      <c r="C1677" s="2">
        <v>1</v>
      </c>
      <c r="D1677">
        <v>18.268118999999999</v>
      </c>
      <c r="E1677" s="4">
        <v>2</v>
      </c>
      <c r="P1677">
        <v>2</v>
      </c>
      <c r="Q1677" t="str">
        <f t="shared" si="27"/>
        <v>12</v>
      </c>
    </row>
    <row r="1678" spans="1:17" x14ac:dyDescent="0.25">
      <c r="A1678">
        <v>1677</v>
      </c>
      <c r="D1678">
        <v>18.245807999999997</v>
      </c>
      <c r="E1678" s="4">
        <v>2</v>
      </c>
      <c r="P1678">
        <v>1</v>
      </c>
      <c r="Q1678" t="str">
        <f t="shared" si="27"/>
        <v>2</v>
      </c>
    </row>
    <row r="1679" spans="1:17" x14ac:dyDescent="0.25">
      <c r="A1679">
        <v>1678</v>
      </c>
      <c r="D1679">
        <v>18.229392000000004</v>
      </c>
      <c r="E1679" s="4">
        <v>2</v>
      </c>
      <c r="J1679">
        <v>38.277473000000001</v>
      </c>
      <c r="K1679" t="s">
        <v>22</v>
      </c>
      <c r="Q1679" t="str">
        <f t="shared" si="27"/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7F06-237A-4DBA-9320-DD41C35FCDB8}">
  <dimension ref="A1:F1679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E5" s="3">
        <v>4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  <c r="C17" s="4">
        <v>2</v>
      </c>
      <c r="E17" s="3">
        <v>4</v>
      </c>
    </row>
    <row r="18" spans="1:5" x14ac:dyDescent="0.25">
      <c r="A18">
        <v>17</v>
      </c>
      <c r="C18" s="4">
        <v>2</v>
      </c>
    </row>
    <row r="19" spans="1:5" x14ac:dyDescent="0.25">
      <c r="A19">
        <v>18</v>
      </c>
      <c r="C19" s="4">
        <v>2</v>
      </c>
    </row>
    <row r="20" spans="1:5" x14ac:dyDescent="0.25">
      <c r="A20">
        <v>19</v>
      </c>
      <c r="C20" s="4">
        <v>2</v>
      </c>
    </row>
    <row r="21" spans="1:5" x14ac:dyDescent="0.25">
      <c r="A21">
        <v>20</v>
      </c>
      <c r="C21" s="4">
        <v>2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D30" s="5">
        <v>3</v>
      </c>
      <c r="E30" s="3">
        <v>4</v>
      </c>
    </row>
    <row r="31" spans="1:5" x14ac:dyDescent="0.25">
      <c r="A31">
        <v>30</v>
      </c>
      <c r="D31" s="5">
        <v>3</v>
      </c>
      <c r="E31" s="3">
        <v>4</v>
      </c>
    </row>
    <row r="32" spans="1:5" x14ac:dyDescent="0.25">
      <c r="A32">
        <v>31</v>
      </c>
      <c r="D32" s="5">
        <v>3</v>
      </c>
      <c r="E32" s="3">
        <v>4</v>
      </c>
    </row>
    <row r="33" spans="1:5" x14ac:dyDescent="0.25">
      <c r="A33">
        <v>32</v>
      </c>
      <c r="B33" s="2">
        <v>1</v>
      </c>
      <c r="D33" s="5">
        <v>3</v>
      </c>
      <c r="E33" s="3">
        <v>4</v>
      </c>
    </row>
    <row r="34" spans="1:5" x14ac:dyDescent="0.25">
      <c r="A34">
        <v>33</v>
      </c>
      <c r="B34" s="2">
        <v>1</v>
      </c>
      <c r="D34" s="5">
        <v>3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</row>
    <row r="43" spans="1:5" x14ac:dyDescent="0.25">
      <c r="A43">
        <v>42</v>
      </c>
      <c r="B43" s="2">
        <v>1</v>
      </c>
      <c r="C43" s="4">
        <v>2</v>
      </c>
    </row>
    <row r="44" spans="1:5" x14ac:dyDescent="0.25">
      <c r="A44">
        <v>43</v>
      </c>
      <c r="B44" s="2">
        <v>1</v>
      </c>
      <c r="C44" s="4">
        <v>2</v>
      </c>
    </row>
    <row r="45" spans="1:5" x14ac:dyDescent="0.25">
      <c r="A45">
        <v>44</v>
      </c>
      <c r="C45" s="4">
        <v>2</v>
      </c>
    </row>
    <row r="46" spans="1:5" x14ac:dyDescent="0.25">
      <c r="A46">
        <v>45</v>
      </c>
      <c r="C46" s="4">
        <v>2</v>
      </c>
    </row>
    <row r="47" spans="1:5" x14ac:dyDescent="0.25">
      <c r="A47">
        <v>46</v>
      </c>
      <c r="C47" s="4">
        <v>2</v>
      </c>
    </row>
    <row r="48" spans="1:5" x14ac:dyDescent="0.25">
      <c r="A48">
        <v>47</v>
      </c>
      <c r="C48" s="4">
        <v>2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D55" s="5">
        <v>3</v>
      </c>
      <c r="E55" s="3">
        <v>4</v>
      </c>
    </row>
    <row r="56" spans="1:5" x14ac:dyDescent="0.25">
      <c r="A56">
        <v>55</v>
      </c>
      <c r="D56" s="5">
        <v>3</v>
      </c>
      <c r="E56" s="3">
        <v>4</v>
      </c>
    </row>
    <row r="57" spans="1:5" x14ac:dyDescent="0.25">
      <c r="A57">
        <v>56</v>
      </c>
      <c r="D57" s="5">
        <v>3</v>
      </c>
      <c r="E57" s="3">
        <v>4</v>
      </c>
    </row>
    <row r="58" spans="1:5" x14ac:dyDescent="0.25">
      <c r="A58">
        <v>57</v>
      </c>
      <c r="D58" s="5">
        <v>3</v>
      </c>
      <c r="E58" s="3">
        <v>4</v>
      </c>
    </row>
    <row r="59" spans="1:5" x14ac:dyDescent="0.25">
      <c r="A59">
        <v>58</v>
      </c>
      <c r="B59" s="2">
        <v>1</v>
      </c>
      <c r="D59" s="5">
        <v>3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</row>
    <row r="67" spans="1:5" x14ac:dyDescent="0.25">
      <c r="A67">
        <v>66</v>
      </c>
      <c r="B67" s="2">
        <v>1</v>
      </c>
    </row>
    <row r="68" spans="1:5" x14ac:dyDescent="0.25">
      <c r="A68">
        <v>67</v>
      </c>
      <c r="B68" s="2">
        <v>1</v>
      </c>
      <c r="C68" s="4">
        <v>2</v>
      </c>
    </row>
    <row r="69" spans="1:5" x14ac:dyDescent="0.25">
      <c r="A69">
        <v>68</v>
      </c>
      <c r="B69" s="2">
        <v>1</v>
      </c>
      <c r="C69" s="4">
        <v>2</v>
      </c>
    </row>
    <row r="70" spans="1:5" x14ac:dyDescent="0.25">
      <c r="A70">
        <v>69</v>
      </c>
      <c r="C70" s="4">
        <v>2</v>
      </c>
    </row>
    <row r="71" spans="1:5" x14ac:dyDescent="0.25">
      <c r="A71">
        <v>70</v>
      </c>
      <c r="C71" s="4">
        <v>2</v>
      </c>
    </row>
    <row r="72" spans="1:5" x14ac:dyDescent="0.25">
      <c r="A72">
        <v>71</v>
      </c>
      <c r="C72" s="4">
        <v>2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  <c r="E77" s="3">
        <v>4</v>
      </c>
    </row>
    <row r="78" spans="1:5" x14ac:dyDescent="0.25">
      <c r="A78">
        <v>77</v>
      </c>
      <c r="D78" s="5">
        <v>3</v>
      </c>
      <c r="E78" s="3">
        <v>4</v>
      </c>
    </row>
    <row r="79" spans="1:5" x14ac:dyDescent="0.25">
      <c r="A79">
        <v>78</v>
      </c>
      <c r="D79" s="5">
        <v>3</v>
      </c>
      <c r="E79" s="3">
        <v>4</v>
      </c>
    </row>
    <row r="80" spans="1:5" x14ac:dyDescent="0.25">
      <c r="A80">
        <v>79</v>
      </c>
      <c r="D80" s="5">
        <v>3</v>
      </c>
      <c r="E80" s="3">
        <v>4</v>
      </c>
    </row>
    <row r="81" spans="1:5" x14ac:dyDescent="0.25">
      <c r="A81">
        <v>80</v>
      </c>
      <c r="D81" s="5">
        <v>3</v>
      </c>
      <c r="E81" s="3">
        <v>4</v>
      </c>
    </row>
    <row r="82" spans="1:5" x14ac:dyDescent="0.25">
      <c r="A82">
        <v>81</v>
      </c>
      <c r="D82" s="5">
        <v>3</v>
      </c>
      <c r="E82" s="3">
        <v>4</v>
      </c>
    </row>
    <row r="83" spans="1:5" x14ac:dyDescent="0.25">
      <c r="A83">
        <v>82</v>
      </c>
      <c r="B83" s="2">
        <v>1</v>
      </c>
      <c r="D83" s="5">
        <v>3</v>
      </c>
      <c r="E83" s="3">
        <v>4</v>
      </c>
    </row>
    <row r="84" spans="1:5" x14ac:dyDescent="0.25">
      <c r="A84">
        <v>83</v>
      </c>
      <c r="B84" s="2">
        <v>1</v>
      </c>
      <c r="E84" s="3">
        <v>4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</row>
    <row r="89" spans="1:5" x14ac:dyDescent="0.25">
      <c r="A89">
        <v>88</v>
      </c>
      <c r="B89" s="2">
        <v>1</v>
      </c>
    </row>
    <row r="90" spans="1:5" x14ac:dyDescent="0.25">
      <c r="A90">
        <v>89</v>
      </c>
      <c r="B90" s="2">
        <v>1</v>
      </c>
      <c r="C90" s="4">
        <v>2</v>
      </c>
    </row>
    <row r="91" spans="1:5" x14ac:dyDescent="0.25">
      <c r="A91">
        <v>90</v>
      </c>
      <c r="B91" s="2">
        <v>1</v>
      </c>
      <c r="C91" s="4">
        <v>2</v>
      </c>
    </row>
    <row r="92" spans="1:5" x14ac:dyDescent="0.25">
      <c r="A92">
        <v>91</v>
      </c>
      <c r="B92" s="2">
        <v>1</v>
      </c>
      <c r="C92" s="4">
        <v>2</v>
      </c>
    </row>
    <row r="93" spans="1:5" x14ac:dyDescent="0.25">
      <c r="A93">
        <v>92</v>
      </c>
      <c r="B93" s="2">
        <v>1</v>
      </c>
      <c r="C93" s="4">
        <v>2</v>
      </c>
    </row>
    <row r="94" spans="1:5" x14ac:dyDescent="0.25">
      <c r="A94">
        <v>93</v>
      </c>
      <c r="C94" s="4">
        <v>2</v>
      </c>
    </row>
    <row r="95" spans="1:5" x14ac:dyDescent="0.25">
      <c r="A95">
        <v>94</v>
      </c>
      <c r="C95" s="4">
        <v>2</v>
      </c>
    </row>
    <row r="96" spans="1:5" x14ac:dyDescent="0.25">
      <c r="A96">
        <v>95</v>
      </c>
      <c r="C96" s="4">
        <v>2</v>
      </c>
    </row>
    <row r="97" spans="1:5" x14ac:dyDescent="0.25">
      <c r="A97">
        <v>96</v>
      </c>
      <c r="C97" s="4">
        <v>2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  <c r="E99" s="3">
        <v>4</v>
      </c>
    </row>
    <row r="100" spans="1:5" x14ac:dyDescent="0.25">
      <c r="A100">
        <v>99</v>
      </c>
      <c r="C100" s="4">
        <v>2</v>
      </c>
      <c r="D100" s="5">
        <v>3</v>
      </c>
      <c r="E100" s="3">
        <v>4</v>
      </c>
    </row>
    <row r="101" spans="1:5" x14ac:dyDescent="0.25">
      <c r="A101">
        <v>100</v>
      </c>
      <c r="D101" s="5">
        <v>3</v>
      </c>
      <c r="E101" s="3">
        <v>4</v>
      </c>
    </row>
    <row r="102" spans="1:5" x14ac:dyDescent="0.25">
      <c r="A102">
        <v>101</v>
      </c>
      <c r="D102" s="5">
        <v>3</v>
      </c>
      <c r="E102" s="3">
        <v>4</v>
      </c>
    </row>
    <row r="103" spans="1:5" x14ac:dyDescent="0.25">
      <c r="A103">
        <v>102</v>
      </c>
      <c r="D103" s="5">
        <v>3</v>
      </c>
      <c r="E103" s="3">
        <v>4</v>
      </c>
    </row>
    <row r="104" spans="1:5" x14ac:dyDescent="0.25">
      <c r="A104">
        <v>103</v>
      </c>
      <c r="D104" s="5">
        <v>3</v>
      </c>
      <c r="E104" s="3">
        <v>4</v>
      </c>
    </row>
    <row r="105" spans="1:5" x14ac:dyDescent="0.25">
      <c r="A105">
        <v>104</v>
      </c>
      <c r="D105" s="5">
        <v>3</v>
      </c>
      <c r="E105" s="3">
        <v>4</v>
      </c>
    </row>
    <row r="106" spans="1:5" x14ac:dyDescent="0.25">
      <c r="A106">
        <v>105</v>
      </c>
      <c r="D106" s="5">
        <v>3</v>
      </c>
      <c r="E106" s="3">
        <v>4</v>
      </c>
    </row>
    <row r="107" spans="1:5" x14ac:dyDescent="0.25">
      <c r="A107">
        <v>106</v>
      </c>
      <c r="D107" s="5">
        <v>3</v>
      </c>
      <c r="E107" s="3">
        <v>4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</row>
    <row r="111" spans="1:5" x14ac:dyDescent="0.25">
      <c r="A111">
        <v>110</v>
      </c>
      <c r="B111" s="2">
        <v>1</v>
      </c>
    </row>
    <row r="112" spans="1:5" x14ac:dyDescent="0.25">
      <c r="A112">
        <v>111</v>
      </c>
      <c r="B112" s="2">
        <v>1</v>
      </c>
    </row>
    <row r="113" spans="1:5" x14ac:dyDescent="0.25">
      <c r="A113">
        <v>112</v>
      </c>
      <c r="B113" s="2">
        <v>1</v>
      </c>
    </row>
    <row r="114" spans="1:5" x14ac:dyDescent="0.25">
      <c r="A114">
        <v>113</v>
      </c>
      <c r="B114" s="2">
        <v>1</v>
      </c>
      <c r="C114" s="4">
        <v>2</v>
      </c>
    </row>
    <row r="115" spans="1:5" x14ac:dyDescent="0.25">
      <c r="A115">
        <v>114</v>
      </c>
      <c r="B115" s="2">
        <v>1</v>
      </c>
      <c r="C115" s="4">
        <v>2</v>
      </c>
    </row>
    <row r="116" spans="1:5" x14ac:dyDescent="0.25">
      <c r="A116">
        <v>115</v>
      </c>
      <c r="B116" s="2">
        <v>1</v>
      </c>
      <c r="C116" s="4">
        <v>2</v>
      </c>
    </row>
    <row r="117" spans="1:5" x14ac:dyDescent="0.25">
      <c r="A117">
        <v>116</v>
      </c>
      <c r="B117" s="2">
        <v>1</v>
      </c>
      <c r="C117" s="4">
        <v>2</v>
      </c>
    </row>
    <row r="118" spans="1:5" x14ac:dyDescent="0.25">
      <c r="A118">
        <v>117</v>
      </c>
      <c r="C118" s="4">
        <v>2</v>
      </c>
    </row>
    <row r="119" spans="1:5" x14ac:dyDescent="0.25">
      <c r="A119">
        <v>118</v>
      </c>
      <c r="C119" s="4">
        <v>2</v>
      </c>
    </row>
    <row r="120" spans="1:5" x14ac:dyDescent="0.25">
      <c r="A120">
        <v>119</v>
      </c>
      <c r="C120" s="4">
        <v>2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  <c r="E122" s="3">
        <v>4</v>
      </c>
    </row>
    <row r="123" spans="1:5" x14ac:dyDescent="0.25">
      <c r="A123">
        <v>122</v>
      </c>
      <c r="D123" s="5">
        <v>3</v>
      </c>
      <c r="E123" s="3">
        <v>4</v>
      </c>
    </row>
    <row r="124" spans="1:5" x14ac:dyDescent="0.25">
      <c r="A124">
        <v>123</v>
      </c>
      <c r="D124" s="5">
        <v>3</v>
      </c>
      <c r="E124" s="3">
        <v>4</v>
      </c>
    </row>
    <row r="125" spans="1:5" x14ac:dyDescent="0.25">
      <c r="A125">
        <v>124</v>
      </c>
      <c r="D125" s="5">
        <v>3</v>
      </c>
      <c r="E125" s="3">
        <v>4</v>
      </c>
    </row>
    <row r="126" spans="1:5" x14ac:dyDescent="0.25">
      <c r="A126">
        <v>125</v>
      </c>
      <c r="D126" s="5">
        <v>3</v>
      </c>
      <c r="E126" s="3">
        <v>4</v>
      </c>
    </row>
    <row r="127" spans="1:5" x14ac:dyDescent="0.25">
      <c r="A127">
        <v>126</v>
      </c>
      <c r="D127" s="5">
        <v>3</v>
      </c>
      <c r="E127" s="3">
        <v>4</v>
      </c>
    </row>
    <row r="128" spans="1:5" x14ac:dyDescent="0.25">
      <c r="A128">
        <v>127</v>
      </c>
      <c r="D128" s="5">
        <v>3</v>
      </c>
      <c r="E128" s="3">
        <v>4</v>
      </c>
    </row>
    <row r="129" spans="1:5" x14ac:dyDescent="0.25">
      <c r="A129">
        <v>128</v>
      </c>
      <c r="D129" s="5">
        <v>3</v>
      </c>
      <c r="E129" s="3">
        <v>4</v>
      </c>
    </row>
    <row r="130" spans="1:5" x14ac:dyDescent="0.25">
      <c r="A130">
        <v>129</v>
      </c>
      <c r="E130" s="3">
        <v>4</v>
      </c>
    </row>
    <row r="131" spans="1:5" x14ac:dyDescent="0.25">
      <c r="A131">
        <v>130</v>
      </c>
      <c r="B131" s="2">
        <v>1</v>
      </c>
      <c r="E131" s="3">
        <v>4</v>
      </c>
    </row>
    <row r="132" spans="1:5" x14ac:dyDescent="0.25">
      <c r="A132">
        <v>131</v>
      </c>
      <c r="B132" s="2">
        <v>1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  <c r="C134" s="4">
        <v>2</v>
      </c>
    </row>
    <row r="135" spans="1:5" x14ac:dyDescent="0.25">
      <c r="A135">
        <v>134</v>
      </c>
      <c r="B135" s="2">
        <v>1</v>
      </c>
      <c r="C135" s="4">
        <v>2</v>
      </c>
    </row>
    <row r="136" spans="1:5" x14ac:dyDescent="0.25">
      <c r="A136">
        <v>135</v>
      </c>
      <c r="B136" s="2">
        <v>1</v>
      </c>
      <c r="C136" s="4">
        <v>2</v>
      </c>
    </row>
    <row r="137" spans="1:5" x14ac:dyDescent="0.25">
      <c r="A137">
        <v>136</v>
      </c>
      <c r="B137" s="2">
        <v>1</v>
      </c>
      <c r="C137" s="4">
        <v>2</v>
      </c>
    </row>
    <row r="138" spans="1:5" x14ac:dyDescent="0.25">
      <c r="A138">
        <v>137</v>
      </c>
      <c r="B138" s="2">
        <v>1</v>
      </c>
      <c r="C138" s="4">
        <v>2</v>
      </c>
    </row>
    <row r="139" spans="1:5" x14ac:dyDescent="0.25">
      <c r="A139">
        <v>138</v>
      </c>
      <c r="C139" s="4">
        <v>2</v>
      </c>
    </row>
    <row r="140" spans="1:5" x14ac:dyDescent="0.25">
      <c r="A140">
        <v>139</v>
      </c>
      <c r="C140" s="4">
        <v>2</v>
      </c>
    </row>
    <row r="141" spans="1:5" x14ac:dyDescent="0.25">
      <c r="A141">
        <v>140</v>
      </c>
      <c r="C141" s="4">
        <v>2</v>
      </c>
    </row>
    <row r="142" spans="1:5" x14ac:dyDescent="0.25">
      <c r="A142">
        <v>141</v>
      </c>
      <c r="C142" s="4">
        <v>2</v>
      </c>
      <c r="D142" s="5">
        <v>3</v>
      </c>
    </row>
    <row r="143" spans="1:5" x14ac:dyDescent="0.25">
      <c r="A143">
        <v>142</v>
      </c>
      <c r="D143" s="5">
        <v>3</v>
      </c>
    </row>
    <row r="144" spans="1:5" x14ac:dyDescent="0.25">
      <c r="A144">
        <v>143</v>
      </c>
      <c r="D144" s="5">
        <v>3</v>
      </c>
      <c r="E144" s="3">
        <v>4</v>
      </c>
    </row>
    <row r="145" spans="1:5" x14ac:dyDescent="0.25">
      <c r="A145">
        <v>144</v>
      </c>
      <c r="D145" s="5">
        <v>3</v>
      </c>
      <c r="E145" s="3">
        <v>4</v>
      </c>
    </row>
    <row r="146" spans="1:5" x14ac:dyDescent="0.25">
      <c r="A146">
        <v>145</v>
      </c>
      <c r="D146" s="5">
        <v>3</v>
      </c>
      <c r="E146" s="3">
        <v>4</v>
      </c>
    </row>
    <row r="147" spans="1:5" x14ac:dyDescent="0.25">
      <c r="A147">
        <v>146</v>
      </c>
      <c r="D147" s="5">
        <v>3</v>
      </c>
      <c r="E147" s="3">
        <v>4</v>
      </c>
    </row>
    <row r="148" spans="1:5" x14ac:dyDescent="0.25">
      <c r="A148">
        <v>147</v>
      </c>
      <c r="D148" s="5">
        <v>3</v>
      </c>
      <c r="E148" s="3">
        <v>4</v>
      </c>
    </row>
    <row r="149" spans="1:5" x14ac:dyDescent="0.25">
      <c r="A149">
        <v>148</v>
      </c>
      <c r="D149" s="5">
        <v>3</v>
      </c>
      <c r="E149" s="3">
        <v>4</v>
      </c>
    </row>
    <row r="150" spans="1:5" x14ac:dyDescent="0.25">
      <c r="A150">
        <v>149</v>
      </c>
      <c r="D150" s="5">
        <v>3</v>
      </c>
      <c r="E150" s="3">
        <v>4</v>
      </c>
    </row>
    <row r="151" spans="1:5" x14ac:dyDescent="0.25">
      <c r="A151">
        <v>150</v>
      </c>
      <c r="E151" s="3">
        <v>4</v>
      </c>
    </row>
    <row r="152" spans="1:5" x14ac:dyDescent="0.25">
      <c r="A152">
        <v>151</v>
      </c>
      <c r="B152" s="2">
        <v>1</v>
      </c>
      <c r="E152" s="3">
        <v>4</v>
      </c>
    </row>
    <row r="153" spans="1:5" x14ac:dyDescent="0.25">
      <c r="A153">
        <v>152</v>
      </c>
      <c r="B153" s="2">
        <v>1</v>
      </c>
    </row>
    <row r="154" spans="1:5" x14ac:dyDescent="0.25">
      <c r="A154">
        <v>153</v>
      </c>
      <c r="B154" s="2">
        <v>1</v>
      </c>
    </row>
    <row r="155" spans="1:5" x14ac:dyDescent="0.25">
      <c r="A155">
        <v>154</v>
      </c>
      <c r="B155" s="2">
        <v>1</v>
      </c>
    </row>
    <row r="156" spans="1:5" x14ac:dyDescent="0.25">
      <c r="A156">
        <v>155</v>
      </c>
      <c r="B156" s="2">
        <v>1</v>
      </c>
      <c r="C156" s="4">
        <v>2</v>
      </c>
    </row>
    <row r="157" spans="1:5" x14ac:dyDescent="0.25">
      <c r="A157">
        <v>156</v>
      </c>
      <c r="B157" s="2">
        <v>1</v>
      </c>
      <c r="C157" s="4">
        <v>2</v>
      </c>
    </row>
    <row r="158" spans="1:5" x14ac:dyDescent="0.25">
      <c r="A158">
        <v>157</v>
      </c>
      <c r="B158" s="2">
        <v>1</v>
      </c>
      <c r="C158" s="4">
        <v>2</v>
      </c>
    </row>
    <row r="159" spans="1:5" x14ac:dyDescent="0.25">
      <c r="A159">
        <v>158</v>
      </c>
      <c r="B159" s="2">
        <v>1</v>
      </c>
      <c r="C159" s="4">
        <v>2</v>
      </c>
    </row>
    <row r="160" spans="1:5" x14ac:dyDescent="0.25">
      <c r="A160">
        <v>159</v>
      </c>
      <c r="B160" s="2">
        <v>1</v>
      </c>
      <c r="C160" s="4">
        <v>2</v>
      </c>
    </row>
    <row r="161" spans="1:5" x14ac:dyDescent="0.25">
      <c r="A161">
        <v>160</v>
      </c>
      <c r="C161" s="4">
        <v>2</v>
      </c>
    </row>
    <row r="162" spans="1:5" x14ac:dyDescent="0.25">
      <c r="A162">
        <v>161</v>
      </c>
      <c r="C162" s="4">
        <v>2</v>
      </c>
    </row>
    <row r="163" spans="1:5" x14ac:dyDescent="0.25">
      <c r="A163">
        <v>162</v>
      </c>
      <c r="C163" s="4">
        <v>2</v>
      </c>
    </row>
    <row r="164" spans="1:5" x14ac:dyDescent="0.25">
      <c r="A164">
        <v>163</v>
      </c>
      <c r="C164" s="4">
        <v>2</v>
      </c>
      <c r="D164" s="5">
        <v>3</v>
      </c>
    </row>
    <row r="165" spans="1:5" x14ac:dyDescent="0.25">
      <c r="A165">
        <v>164</v>
      </c>
      <c r="C165" s="4">
        <v>2</v>
      </c>
      <c r="D165" s="5">
        <v>3</v>
      </c>
    </row>
    <row r="166" spans="1:5" x14ac:dyDescent="0.25">
      <c r="A166">
        <v>165</v>
      </c>
      <c r="D166" s="5">
        <v>3</v>
      </c>
      <c r="E166" s="3">
        <v>4</v>
      </c>
    </row>
    <row r="167" spans="1:5" x14ac:dyDescent="0.25">
      <c r="A167">
        <v>166</v>
      </c>
      <c r="D167" s="5">
        <v>3</v>
      </c>
      <c r="E167" s="3">
        <v>4</v>
      </c>
    </row>
    <row r="168" spans="1:5" x14ac:dyDescent="0.25">
      <c r="A168">
        <v>167</v>
      </c>
      <c r="D168" s="5">
        <v>3</v>
      </c>
      <c r="E168" s="3">
        <v>4</v>
      </c>
    </row>
    <row r="169" spans="1:5" x14ac:dyDescent="0.25">
      <c r="A169">
        <v>168</v>
      </c>
      <c r="D169" s="5">
        <v>3</v>
      </c>
      <c r="E169" s="3">
        <v>4</v>
      </c>
    </row>
    <row r="170" spans="1:5" x14ac:dyDescent="0.25">
      <c r="A170">
        <v>169</v>
      </c>
      <c r="D170" s="5">
        <v>3</v>
      </c>
      <c r="E170" s="3">
        <v>4</v>
      </c>
    </row>
    <row r="171" spans="1:5" x14ac:dyDescent="0.25">
      <c r="A171">
        <v>170</v>
      </c>
      <c r="D171" s="5">
        <v>3</v>
      </c>
      <c r="E171" s="3">
        <v>4</v>
      </c>
    </row>
    <row r="172" spans="1:5" x14ac:dyDescent="0.25">
      <c r="A172">
        <v>171</v>
      </c>
      <c r="B172" s="2">
        <v>1</v>
      </c>
      <c r="D172" s="5">
        <v>3</v>
      </c>
      <c r="E172" s="3">
        <v>4</v>
      </c>
    </row>
    <row r="173" spans="1:5" x14ac:dyDescent="0.25">
      <c r="A173">
        <v>172</v>
      </c>
      <c r="B173" s="2">
        <v>1</v>
      </c>
      <c r="D173" s="5">
        <v>3</v>
      </c>
      <c r="E173" s="3">
        <v>4</v>
      </c>
    </row>
    <row r="174" spans="1:5" x14ac:dyDescent="0.25">
      <c r="A174">
        <v>173</v>
      </c>
      <c r="B174" s="2">
        <v>1</v>
      </c>
      <c r="E174" s="3">
        <v>4</v>
      </c>
    </row>
    <row r="175" spans="1:5" x14ac:dyDescent="0.25">
      <c r="A175">
        <v>174</v>
      </c>
      <c r="B175" s="2">
        <v>1</v>
      </c>
      <c r="E175" s="3">
        <v>4</v>
      </c>
    </row>
    <row r="176" spans="1:5" x14ac:dyDescent="0.25">
      <c r="A176">
        <v>175</v>
      </c>
      <c r="B176" s="2">
        <v>1</v>
      </c>
    </row>
    <row r="177" spans="1:5" x14ac:dyDescent="0.25">
      <c r="A177">
        <v>176</v>
      </c>
      <c r="B177" s="2">
        <v>1</v>
      </c>
    </row>
    <row r="178" spans="1:5" x14ac:dyDescent="0.25">
      <c r="A178">
        <v>177</v>
      </c>
      <c r="B178" s="2">
        <v>1</v>
      </c>
    </row>
    <row r="179" spans="1:5" x14ac:dyDescent="0.25">
      <c r="A179">
        <v>178</v>
      </c>
      <c r="B179" s="2">
        <v>1</v>
      </c>
      <c r="C179" s="4">
        <v>2</v>
      </c>
    </row>
    <row r="180" spans="1:5" x14ac:dyDescent="0.25">
      <c r="A180">
        <v>179</v>
      </c>
      <c r="B180" s="2">
        <v>1</v>
      </c>
      <c r="C180" s="4">
        <v>2</v>
      </c>
    </row>
    <row r="181" spans="1:5" x14ac:dyDescent="0.25">
      <c r="A181">
        <v>180</v>
      </c>
      <c r="B181" s="2">
        <v>1</v>
      </c>
      <c r="C181" s="4">
        <v>2</v>
      </c>
    </row>
    <row r="182" spans="1:5" x14ac:dyDescent="0.25">
      <c r="A182">
        <v>181</v>
      </c>
      <c r="C182" s="4">
        <v>2</v>
      </c>
    </row>
    <row r="183" spans="1:5" x14ac:dyDescent="0.25">
      <c r="A183">
        <v>182</v>
      </c>
      <c r="C183" s="4">
        <v>2</v>
      </c>
    </row>
    <row r="184" spans="1:5" x14ac:dyDescent="0.25">
      <c r="A184">
        <v>183</v>
      </c>
      <c r="C184" s="4">
        <v>2</v>
      </c>
    </row>
    <row r="185" spans="1:5" x14ac:dyDescent="0.25">
      <c r="A185">
        <v>184</v>
      </c>
      <c r="C185" s="4">
        <v>2</v>
      </c>
    </row>
    <row r="186" spans="1:5" x14ac:dyDescent="0.25">
      <c r="A186">
        <v>185</v>
      </c>
      <c r="C186" s="4">
        <v>2</v>
      </c>
    </row>
    <row r="187" spans="1:5" x14ac:dyDescent="0.25">
      <c r="A187">
        <v>186</v>
      </c>
      <c r="C187" s="4">
        <v>2</v>
      </c>
      <c r="D187" s="5">
        <v>3</v>
      </c>
    </row>
    <row r="188" spans="1:5" x14ac:dyDescent="0.25">
      <c r="A188">
        <v>187</v>
      </c>
      <c r="C188" s="4">
        <v>2</v>
      </c>
      <c r="D188" s="5">
        <v>3</v>
      </c>
    </row>
    <row r="189" spans="1:5" x14ac:dyDescent="0.25">
      <c r="A189">
        <v>188</v>
      </c>
      <c r="D189" s="5">
        <v>3</v>
      </c>
    </row>
    <row r="190" spans="1:5" x14ac:dyDescent="0.25">
      <c r="A190">
        <v>189</v>
      </c>
      <c r="D190" s="5">
        <v>3</v>
      </c>
      <c r="E190" s="3">
        <v>4</v>
      </c>
    </row>
    <row r="191" spans="1:5" x14ac:dyDescent="0.25">
      <c r="A191">
        <v>190</v>
      </c>
      <c r="D191" s="5">
        <v>3</v>
      </c>
      <c r="E191" s="3">
        <v>4</v>
      </c>
    </row>
    <row r="192" spans="1:5" x14ac:dyDescent="0.25">
      <c r="A192">
        <v>191</v>
      </c>
      <c r="D192" s="5">
        <v>3</v>
      </c>
      <c r="E192" s="3">
        <v>4</v>
      </c>
    </row>
    <row r="193" spans="1:5" x14ac:dyDescent="0.25">
      <c r="A193">
        <v>192</v>
      </c>
      <c r="D193" s="5">
        <v>3</v>
      </c>
      <c r="E193" s="3">
        <v>4</v>
      </c>
    </row>
    <row r="194" spans="1:5" x14ac:dyDescent="0.25">
      <c r="A194">
        <v>193</v>
      </c>
      <c r="B194" s="2">
        <v>1</v>
      </c>
      <c r="D194" s="5">
        <v>3</v>
      </c>
      <c r="E194" s="3">
        <v>4</v>
      </c>
    </row>
    <row r="195" spans="1:5" x14ac:dyDescent="0.25">
      <c r="A195">
        <v>194</v>
      </c>
      <c r="B195" s="2">
        <v>1</v>
      </c>
      <c r="D195" s="5">
        <v>3</v>
      </c>
      <c r="E195" s="3">
        <v>4</v>
      </c>
    </row>
    <row r="196" spans="1:5" x14ac:dyDescent="0.25">
      <c r="A196">
        <v>195</v>
      </c>
      <c r="B196" s="2">
        <v>1</v>
      </c>
      <c r="D196" s="5">
        <v>3</v>
      </c>
      <c r="E196" s="3">
        <v>4</v>
      </c>
    </row>
    <row r="197" spans="1:5" x14ac:dyDescent="0.25">
      <c r="A197">
        <v>196</v>
      </c>
      <c r="B197" s="2">
        <v>1</v>
      </c>
      <c r="E197" s="3">
        <v>4</v>
      </c>
    </row>
    <row r="198" spans="1:5" x14ac:dyDescent="0.25">
      <c r="A198">
        <v>197</v>
      </c>
      <c r="B198" s="2">
        <v>1</v>
      </c>
      <c r="E198" s="3">
        <v>4</v>
      </c>
    </row>
    <row r="199" spans="1:5" x14ac:dyDescent="0.25">
      <c r="A199">
        <v>198</v>
      </c>
      <c r="B199" s="2">
        <v>1</v>
      </c>
      <c r="E199" s="3">
        <v>4</v>
      </c>
    </row>
    <row r="200" spans="1:5" x14ac:dyDescent="0.25">
      <c r="A200">
        <v>199</v>
      </c>
      <c r="B200" s="2">
        <v>1</v>
      </c>
      <c r="E200" s="3">
        <v>4</v>
      </c>
    </row>
    <row r="201" spans="1:5" x14ac:dyDescent="0.25">
      <c r="A201">
        <v>200</v>
      </c>
      <c r="B201" s="2">
        <v>1</v>
      </c>
    </row>
    <row r="202" spans="1:5" x14ac:dyDescent="0.25">
      <c r="A202">
        <v>201</v>
      </c>
      <c r="B202" s="2">
        <v>1</v>
      </c>
    </row>
    <row r="203" spans="1:5" x14ac:dyDescent="0.25">
      <c r="A203">
        <v>202</v>
      </c>
      <c r="B203" s="2">
        <v>1</v>
      </c>
      <c r="C203" s="4">
        <v>2</v>
      </c>
    </row>
    <row r="204" spans="1:5" x14ac:dyDescent="0.25">
      <c r="A204">
        <v>203</v>
      </c>
      <c r="B204" s="2">
        <v>1</v>
      </c>
      <c r="C204" s="4">
        <v>2</v>
      </c>
    </row>
    <row r="205" spans="1:5" x14ac:dyDescent="0.25">
      <c r="A205">
        <v>204</v>
      </c>
      <c r="B205" s="2">
        <v>1</v>
      </c>
      <c r="C205" s="4">
        <v>2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C208" s="4">
        <v>2</v>
      </c>
    </row>
    <row r="209" spans="1:5" x14ac:dyDescent="0.25">
      <c r="A209">
        <v>208</v>
      </c>
      <c r="C209" s="4">
        <v>2</v>
      </c>
    </row>
    <row r="210" spans="1:5" x14ac:dyDescent="0.25">
      <c r="A210">
        <v>209</v>
      </c>
      <c r="C210" s="4">
        <v>2</v>
      </c>
      <c r="D210" s="5">
        <v>3</v>
      </c>
    </row>
    <row r="211" spans="1:5" x14ac:dyDescent="0.25">
      <c r="A211">
        <v>210</v>
      </c>
      <c r="C211" s="4">
        <v>2</v>
      </c>
      <c r="D211" s="5">
        <v>3</v>
      </c>
    </row>
    <row r="212" spans="1:5" x14ac:dyDescent="0.25">
      <c r="A212">
        <v>211</v>
      </c>
      <c r="C212" s="4">
        <v>2</v>
      </c>
      <c r="D212" s="5">
        <v>3</v>
      </c>
    </row>
    <row r="213" spans="1:5" x14ac:dyDescent="0.25">
      <c r="A213">
        <v>212</v>
      </c>
      <c r="C213" s="4">
        <v>2</v>
      </c>
      <c r="D213" s="5">
        <v>3</v>
      </c>
    </row>
    <row r="214" spans="1:5" x14ac:dyDescent="0.25">
      <c r="A214">
        <v>213</v>
      </c>
      <c r="D214" s="5">
        <v>3</v>
      </c>
    </row>
    <row r="215" spans="1:5" x14ac:dyDescent="0.25">
      <c r="A215">
        <v>214</v>
      </c>
      <c r="D215" s="5">
        <v>3</v>
      </c>
      <c r="E215" s="3">
        <v>4</v>
      </c>
    </row>
    <row r="216" spans="1:5" x14ac:dyDescent="0.25">
      <c r="A216">
        <v>215</v>
      </c>
      <c r="D216" s="5">
        <v>3</v>
      </c>
      <c r="E216" s="3">
        <v>4</v>
      </c>
    </row>
    <row r="217" spans="1:5" x14ac:dyDescent="0.25">
      <c r="A217">
        <v>216</v>
      </c>
      <c r="D217" s="5">
        <v>3</v>
      </c>
      <c r="E217" s="3">
        <v>4</v>
      </c>
    </row>
    <row r="218" spans="1:5" x14ac:dyDescent="0.25">
      <c r="A218">
        <v>217</v>
      </c>
      <c r="B218" s="2">
        <v>1</v>
      </c>
      <c r="D218" s="5">
        <v>3</v>
      </c>
      <c r="E218" s="3">
        <v>4</v>
      </c>
    </row>
    <row r="219" spans="1:5" x14ac:dyDescent="0.25">
      <c r="A219">
        <v>218</v>
      </c>
      <c r="B219" s="2">
        <v>1</v>
      </c>
      <c r="D219" s="5">
        <v>3</v>
      </c>
      <c r="E219" s="3">
        <v>4</v>
      </c>
    </row>
    <row r="220" spans="1:5" x14ac:dyDescent="0.25">
      <c r="A220">
        <v>219</v>
      </c>
      <c r="B220" s="2">
        <v>1</v>
      </c>
      <c r="D220" s="5">
        <v>3</v>
      </c>
      <c r="E220" s="3">
        <v>4</v>
      </c>
    </row>
    <row r="221" spans="1:5" x14ac:dyDescent="0.25">
      <c r="A221">
        <v>220</v>
      </c>
      <c r="B221" s="2">
        <v>1</v>
      </c>
      <c r="D221" s="5">
        <v>3</v>
      </c>
      <c r="E221" s="3">
        <v>4</v>
      </c>
    </row>
    <row r="222" spans="1:5" x14ac:dyDescent="0.25">
      <c r="A222">
        <v>221</v>
      </c>
      <c r="B222" s="2">
        <v>1</v>
      </c>
      <c r="E222" s="3">
        <v>4</v>
      </c>
    </row>
    <row r="223" spans="1:5" x14ac:dyDescent="0.25">
      <c r="A223">
        <v>222</v>
      </c>
      <c r="B223" s="2">
        <v>1</v>
      </c>
      <c r="E223" s="3">
        <v>4</v>
      </c>
    </row>
    <row r="224" spans="1:5" x14ac:dyDescent="0.25">
      <c r="A224">
        <v>223</v>
      </c>
      <c r="B224" s="2">
        <v>1</v>
      </c>
      <c r="E224" s="3">
        <v>4</v>
      </c>
    </row>
    <row r="225" spans="1:5" x14ac:dyDescent="0.25">
      <c r="A225">
        <v>224</v>
      </c>
      <c r="B225" s="2">
        <v>1</v>
      </c>
      <c r="E225" s="3">
        <v>4</v>
      </c>
    </row>
    <row r="226" spans="1:5" x14ac:dyDescent="0.25">
      <c r="A226">
        <v>225</v>
      </c>
      <c r="B226" s="2">
        <v>1</v>
      </c>
      <c r="E226" s="3">
        <v>4</v>
      </c>
    </row>
    <row r="227" spans="1:5" x14ac:dyDescent="0.25">
      <c r="A227">
        <v>226</v>
      </c>
      <c r="B227" s="2">
        <v>1</v>
      </c>
    </row>
    <row r="228" spans="1:5" x14ac:dyDescent="0.25">
      <c r="A228">
        <v>227</v>
      </c>
      <c r="B228" s="2">
        <v>1</v>
      </c>
      <c r="C228" s="4">
        <v>2</v>
      </c>
    </row>
    <row r="229" spans="1:5" x14ac:dyDescent="0.25">
      <c r="A229">
        <v>228</v>
      </c>
      <c r="B229" s="2">
        <v>1</v>
      </c>
      <c r="C229" s="4">
        <v>2</v>
      </c>
    </row>
    <row r="230" spans="1:5" x14ac:dyDescent="0.25">
      <c r="A230">
        <v>229</v>
      </c>
      <c r="C230" s="4">
        <v>2</v>
      </c>
    </row>
    <row r="231" spans="1:5" x14ac:dyDescent="0.25">
      <c r="A231">
        <v>230</v>
      </c>
      <c r="C231" s="4">
        <v>2</v>
      </c>
    </row>
    <row r="232" spans="1:5" x14ac:dyDescent="0.25">
      <c r="A232">
        <v>231</v>
      </c>
      <c r="C232" s="4">
        <v>2</v>
      </c>
    </row>
    <row r="233" spans="1:5" x14ac:dyDescent="0.25">
      <c r="A233">
        <v>232</v>
      </c>
      <c r="C233" s="4">
        <v>2</v>
      </c>
    </row>
    <row r="234" spans="1:5" x14ac:dyDescent="0.25">
      <c r="A234">
        <v>233</v>
      </c>
      <c r="C234" s="4">
        <v>2</v>
      </c>
    </row>
    <row r="235" spans="1:5" x14ac:dyDescent="0.25">
      <c r="A235">
        <v>234</v>
      </c>
      <c r="C235" s="4">
        <v>2</v>
      </c>
      <c r="D235" s="5">
        <v>3</v>
      </c>
    </row>
    <row r="236" spans="1:5" x14ac:dyDescent="0.25">
      <c r="A236">
        <v>235</v>
      </c>
      <c r="C236" s="4">
        <v>2</v>
      </c>
      <c r="D236" s="5">
        <v>3</v>
      </c>
    </row>
    <row r="237" spans="1:5" x14ac:dyDescent="0.25">
      <c r="A237">
        <v>236</v>
      </c>
      <c r="C237" s="4">
        <v>2</v>
      </c>
      <c r="D237" s="5">
        <v>3</v>
      </c>
    </row>
    <row r="238" spans="1:5" x14ac:dyDescent="0.25">
      <c r="A238">
        <v>237</v>
      </c>
      <c r="C238" s="4">
        <v>2</v>
      </c>
      <c r="D238" s="5">
        <v>3</v>
      </c>
    </row>
    <row r="239" spans="1:5" x14ac:dyDescent="0.25">
      <c r="A239">
        <v>238</v>
      </c>
      <c r="C239" s="4">
        <v>2</v>
      </c>
      <c r="D239" s="5">
        <v>3</v>
      </c>
    </row>
    <row r="240" spans="1:5" x14ac:dyDescent="0.25">
      <c r="A240">
        <v>239</v>
      </c>
      <c r="D240" s="5">
        <v>3</v>
      </c>
      <c r="E240" s="3">
        <v>4</v>
      </c>
    </row>
    <row r="241" spans="1:5" x14ac:dyDescent="0.25">
      <c r="A241">
        <v>240</v>
      </c>
      <c r="D241" s="5">
        <v>3</v>
      </c>
      <c r="E241" s="3">
        <v>4</v>
      </c>
    </row>
    <row r="242" spans="1:5" x14ac:dyDescent="0.25">
      <c r="A242">
        <v>241</v>
      </c>
      <c r="B242" s="2">
        <v>1</v>
      </c>
      <c r="D242" s="5">
        <v>3</v>
      </c>
      <c r="E242" s="3">
        <v>4</v>
      </c>
    </row>
    <row r="243" spans="1:5" x14ac:dyDescent="0.25">
      <c r="A243">
        <v>242</v>
      </c>
      <c r="B243" s="2">
        <v>1</v>
      </c>
      <c r="D243" s="5">
        <v>3</v>
      </c>
      <c r="E243" s="3">
        <v>4</v>
      </c>
    </row>
    <row r="244" spans="1:5" x14ac:dyDescent="0.25">
      <c r="A244">
        <v>243</v>
      </c>
      <c r="B244" s="2">
        <v>1</v>
      </c>
      <c r="D244" s="5">
        <v>3</v>
      </c>
      <c r="E244" s="3">
        <v>4</v>
      </c>
    </row>
    <row r="245" spans="1:5" x14ac:dyDescent="0.25">
      <c r="A245">
        <v>244</v>
      </c>
      <c r="B245" s="2">
        <v>1</v>
      </c>
      <c r="D245" s="5">
        <v>3</v>
      </c>
      <c r="E245" s="3">
        <v>4</v>
      </c>
    </row>
    <row r="246" spans="1:5" x14ac:dyDescent="0.25">
      <c r="A246">
        <v>245</v>
      </c>
      <c r="B246" s="2">
        <v>1</v>
      </c>
      <c r="E246" s="3">
        <v>4</v>
      </c>
    </row>
    <row r="247" spans="1:5" x14ac:dyDescent="0.25">
      <c r="A247">
        <v>246</v>
      </c>
      <c r="B247" s="2">
        <v>1</v>
      </c>
      <c r="E247" s="3">
        <v>4</v>
      </c>
    </row>
    <row r="248" spans="1:5" x14ac:dyDescent="0.25">
      <c r="A248">
        <v>247</v>
      </c>
      <c r="B248" s="2">
        <v>1</v>
      </c>
      <c r="E248" s="3">
        <v>4</v>
      </c>
    </row>
    <row r="249" spans="1:5" x14ac:dyDescent="0.25">
      <c r="A249">
        <v>248</v>
      </c>
      <c r="B249" s="2">
        <v>1</v>
      </c>
      <c r="E249" s="3">
        <v>4</v>
      </c>
    </row>
    <row r="250" spans="1:5" x14ac:dyDescent="0.25">
      <c r="A250">
        <v>249</v>
      </c>
      <c r="B250" s="2">
        <v>1</v>
      </c>
      <c r="E250" s="3">
        <v>4</v>
      </c>
    </row>
    <row r="251" spans="1:5" x14ac:dyDescent="0.25">
      <c r="A251">
        <v>250</v>
      </c>
      <c r="B251" s="2">
        <v>1</v>
      </c>
      <c r="E251" s="3">
        <v>4</v>
      </c>
    </row>
    <row r="252" spans="1:5" x14ac:dyDescent="0.25">
      <c r="A252">
        <v>251</v>
      </c>
      <c r="B252" s="2">
        <v>1</v>
      </c>
      <c r="E252" s="3">
        <v>4</v>
      </c>
    </row>
    <row r="253" spans="1:5" x14ac:dyDescent="0.25">
      <c r="A253">
        <v>252</v>
      </c>
      <c r="B253" s="2">
        <v>1</v>
      </c>
      <c r="E253" s="3">
        <v>4</v>
      </c>
    </row>
    <row r="254" spans="1:5" x14ac:dyDescent="0.25">
      <c r="A254">
        <v>253</v>
      </c>
      <c r="B254" s="2">
        <v>1</v>
      </c>
      <c r="E254" s="3">
        <v>4</v>
      </c>
    </row>
    <row r="255" spans="1:5" x14ac:dyDescent="0.25">
      <c r="A255">
        <v>254</v>
      </c>
      <c r="B255" s="2">
        <v>1</v>
      </c>
      <c r="C255" s="4">
        <v>2</v>
      </c>
      <c r="E255" s="3">
        <v>4</v>
      </c>
    </row>
    <row r="256" spans="1:5" x14ac:dyDescent="0.25">
      <c r="A256">
        <v>255</v>
      </c>
      <c r="B256" s="2">
        <v>1</v>
      </c>
      <c r="C256" s="4">
        <v>2</v>
      </c>
      <c r="E256" s="3">
        <v>4</v>
      </c>
    </row>
    <row r="257" spans="1:6" x14ac:dyDescent="0.25">
      <c r="A257">
        <v>256</v>
      </c>
      <c r="B257" s="2">
        <v>1</v>
      </c>
      <c r="C257" s="4">
        <v>2</v>
      </c>
      <c r="E257" s="3">
        <v>4</v>
      </c>
    </row>
    <row r="258" spans="1:6" x14ac:dyDescent="0.25">
      <c r="A258">
        <v>257</v>
      </c>
      <c r="B258" s="2">
        <v>1</v>
      </c>
      <c r="C258" s="4">
        <v>2</v>
      </c>
    </row>
    <row r="259" spans="1:6" x14ac:dyDescent="0.25">
      <c r="A259">
        <v>258</v>
      </c>
      <c r="B259" s="2">
        <v>1</v>
      </c>
      <c r="C259" s="4">
        <v>2</v>
      </c>
    </row>
    <row r="260" spans="1:6" x14ac:dyDescent="0.25">
      <c r="A260">
        <v>259</v>
      </c>
      <c r="C260" s="4">
        <v>2</v>
      </c>
      <c r="D260" s="5">
        <v>3</v>
      </c>
    </row>
    <row r="261" spans="1:6" x14ac:dyDescent="0.25">
      <c r="A261">
        <v>260</v>
      </c>
      <c r="C261" s="4">
        <v>2</v>
      </c>
      <c r="D261" s="5">
        <v>3</v>
      </c>
      <c r="F261" t="s">
        <v>22</v>
      </c>
    </row>
    <row r="262" spans="1:6" x14ac:dyDescent="0.25">
      <c r="A262">
        <v>261</v>
      </c>
    </row>
    <row r="263" spans="1:6" x14ac:dyDescent="0.25">
      <c r="A263">
        <v>262</v>
      </c>
      <c r="F263" t="s">
        <v>22</v>
      </c>
    </row>
    <row r="264" spans="1:6" x14ac:dyDescent="0.25">
      <c r="A264">
        <v>263</v>
      </c>
      <c r="D264" s="5">
        <v>3</v>
      </c>
    </row>
    <row r="265" spans="1:6" x14ac:dyDescent="0.25">
      <c r="A265">
        <v>264</v>
      </c>
      <c r="D265" s="5">
        <v>3</v>
      </c>
    </row>
    <row r="266" spans="1:6" x14ac:dyDescent="0.25">
      <c r="A266">
        <v>265</v>
      </c>
      <c r="C266" s="4">
        <v>2</v>
      </c>
      <c r="D266" s="5">
        <v>3</v>
      </c>
    </row>
    <row r="267" spans="1:6" x14ac:dyDescent="0.25">
      <c r="A267">
        <v>266</v>
      </c>
      <c r="C267" s="4">
        <v>2</v>
      </c>
      <c r="D267" s="5">
        <v>3</v>
      </c>
    </row>
    <row r="268" spans="1:6" x14ac:dyDescent="0.25">
      <c r="A268">
        <v>267</v>
      </c>
      <c r="C268" s="4">
        <v>2</v>
      </c>
      <c r="D268" s="5">
        <v>3</v>
      </c>
    </row>
    <row r="269" spans="1:6" x14ac:dyDescent="0.25">
      <c r="A269">
        <v>268</v>
      </c>
      <c r="C269" s="4">
        <v>2</v>
      </c>
      <c r="D269" s="5">
        <v>3</v>
      </c>
    </row>
    <row r="270" spans="1:6" x14ac:dyDescent="0.25">
      <c r="A270">
        <v>269</v>
      </c>
      <c r="C270" s="4">
        <v>2</v>
      </c>
      <c r="D270" s="5">
        <v>3</v>
      </c>
    </row>
    <row r="271" spans="1:6" x14ac:dyDescent="0.25">
      <c r="A271">
        <v>270</v>
      </c>
      <c r="C271" s="4">
        <v>2</v>
      </c>
      <c r="D271" s="5">
        <v>3</v>
      </c>
    </row>
    <row r="272" spans="1:6" x14ac:dyDescent="0.25">
      <c r="A272">
        <v>271</v>
      </c>
      <c r="C272" s="4">
        <v>2</v>
      </c>
      <c r="D272" s="5">
        <v>3</v>
      </c>
    </row>
    <row r="273" spans="1:5" x14ac:dyDescent="0.25">
      <c r="A273">
        <v>272</v>
      </c>
      <c r="C273" s="4">
        <v>2</v>
      </c>
      <c r="D273" s="5">
        <v>3</v>
      </c>
    </row>
    <row r="274" spans="1:5" x14ac:dyDescent="0.25">
      <c r="A274">
        <v>273</v>
      </c>
      <c r="C274" s="4">
        <v>2</v>
      </c>
      <c r="D274" s="5">
        <v>3</v>
      </c>
    </row>
    <row r="275" spans="1:5" x14ac:dyDescent="0.25">
      <c r="A275">
        <v>274</v>
      </c>
      <c r="C275" s="4">
        <v>2</v>
      </c>
      <c r="D275" s="5">
        <v>3</v>
      </c>
    </row>
    <row r="276" spans="1:5" x14ac:dyDescent="0.25">
      <c r="A276">
        <v>275</v>
      </c>
      <c r="C276" s="4">
        <v>2</v>
      </c>
      <c r="D276" s="5">
        <v>3</v>
      </c>
    </row>
    <row r="277" spans="1:5" x14ac:dyDescent="0.25">
      <c r="A277">
        <v>276</v>
      </c>
      <c r="B277" s="2">
        <v>1</v>
      </c>
      <c r="C277" s="4">
        <v>2</v>
      </c>
    </row>
    <row r="278" spans="1:5" x14ac:dyDescent="0.25">
      <c r="A278">
        <v>277</v>
      </c>
      <c r="B278" s="2">
        <v>1</v>
      </c>
    </row>
    <row r="279" spans="1:5" x14ac:dyDescent="0.25">
      <c r="A279">
        <v>278</v>
      </c>
      <c r="B279" s="2">
        <v>1</v>
      </c>
    </row>
    <row r="280" spans="1:5" x14ac:dyDescent="0.25">
      <c r="A280">
        <v>279</v>
      </c>
      <c r="B280" s="2">
        <v>1</v>
      </c>
      <c r="E280" s="3">
        <v>4</v>
      </c>
    </row>
    <row r="281" spans="1:5" x14ac:dyDescent="0.25">
      <c r="A281">
        <v>280</v>
      </c>
      <c r="B281" s="2">
        <v>1</v>
      </c>
      <c r="E281" s="3">
        <v>4</v>
      </c>
    </row>
    <row r="282" spans="1:5" x14ac:dyDescent="0.25">
      <c r="A282">
        <v>281</v>
      </c>
      <c r="B282" s="2">
        <v>1</v>
      </c>
      <c r="E282" s="3">
        <v>4</v>
      </c>
    </row>
    <row r="283" spans="1:5" x14ac:dyDescent="0.25">
      <c r="A283">
        <v>282</v>
      </c>
      <c r="B283" s="2">
        <v>1</v>
      </c>
      <c r="E283" s="3">
        <v>4</v>
      </c>
    </row>
    <row r="284" spans="1:5" x14ac:dyDescent="0.25">
      <c r="A284">
        <v>283</v>
      </c>
      <c r="B284" s="2">
        <v>1</v>
      </c>
      <c r="E284" s="3">
        <v>4</v>
      </c>
    </row>
    <row r="285" spans="1:5" x14ac:dyDescent="0.25">
      <c r="A285">
        <v>284</v>
      </c>
      <c r="B285" s="2">
        <v>1</v>
      </c>
      <c r="E285" s="3">
        <v>4</v>
      </c>
    </row>
    <row r="286" spans="1:5" x14ac:dyDescent="0.25">
      <c r="A286">
        <v>285</v>
      </c>
      <c r="B286" s="2">
        <v>1</v>
      </c>
      <c r="E286" s="3">
        <v>4</v>
      </c>
    </row>
    <row r="287" spans="1:5" x14ac:dyDescent="0.25">
      <c r="A287">
        <v>286</v>
      </c>
      <c r="E287" s="3">
        <v>4</v>
      </c>
    </row>
    <row r="288" spans="1:5" x14ac:dyDescent="0.25">
      <c r="A288">
        <v>287</v>
      </c>
      <c r="E288" s="3">
        <v>4</v>
      </c>
    </row>
    <row r="289" spans="1:5" x14ac:dyDescent="0.25">
      <c r="A289">
        <v>288</v>
      </c>
      <c r="D289" s="5">
        <v>3</v>
      </c>
      <c r="E289" s="3">
        <v>4</v>
      </c>
    </row>
    <row r="290" spans="1:5" x14ac:dyDescent="0.25">
      <c r="A290">
        <v>289</v>
      </c>
      <c r="C290" s="4">
        <v>2</v>
      </c>
      <c r="D290" s="5">
        <v>3</v>
      </c>
      <c r="E290" s="3">
        <v>4</v>
      </c>
    </row>
    <row r="291" spans="1:5" x14ac:dyDescent="0.25">
      <c r="A291">
        <v>290</v>
      </c>
      <c r="C291" s="4">
        <v>2</v>
      </c>
      <c r="D291" s="5">
        <v>3</v>
      </c>
    </row>
    <row r="292" spans="1:5" x14ac:dyDescent="0.25">
      <c r="A292">
        <v>291</v>
      </c>
      <c r="C292" s="4">
        <v>2</v>
      </c>
      <c r="D292" s="5">
        <v>3</v>
      </c>
    </row>
    <row r="293" spans="1:5" x14ac:dyDescent="0.25">
      <c r="A293">
        <v>292</v>
      </c>
      <c r="C293" s="4">
        <v>2</v>
      </c>
      <c r="D293" s="5">
        <v>3</v>
      </c>
    </row>
    <row r="294" spans="1:5" x14ac:dyDescent="0.25">
      <c r="A294">
        <v>293</v>
      </c>
      <c r="C294" s="4">
        <v>2</v>
      </c>
      <c r="D294" s="5">
        <v>3</v>
      </c>
    </row>
    <row r="295" spans="1:5" x14ac:dyDescent="0.25">
      <c r="A295">
        <v>294</v>
      </c>
      <c r="C295" s="4">
        <v>2</v>
      </c>
      <c r="D295" s="5">
        <v>3</v>
      </c>
    </row>
    <row r="296" spans="1:5" x14ac:dyDescent="0.25">
      <c r="A296">
        <v>295</v>
      </c>
      <c r="C296" s="4">
        <v>2</v>
      </c>
      <c r="D296" s="5">
        <v>3</v>
      </c>
    </row>
    <row r="297" spans="1:5" x14ac:dyDescent="0.25">
      <c r="A297">
        <v>296</v>
      </c>
      <c r="C297" s="4">
        <v>2</v>
      </c>
      <c r="D297" s="5">
        <v>3</v>
      </c>
    </row>
    <row r="298" spans="1:5" x14ac:dyDescent="0.25">
      <c r="A298">
        <v>297</v>
      </c>
      <c r="C298" s="4">
        <v>2</v>
      </c>
    </row>
    <row r="299" spans="1:5" x14ac:dyDescent="0.25">
      <c r="A299">
        <v>298</v>
      </c>
    </row>
    <row r="300" spans="1:5" x14ac:dyDescent="0.25">
      <c r="A300">
        <v>299</v>
      </c>
      <c r="B300" s="2">
        <v>1</v>
      </c>
    </row>
    <row r="301" spans="1:5" x14ac:dyDescent="0.25">
      <c r="A301">
        <v>300</v>
      </c>
      <c r="B301" s="2">
        <v>1</v>
      </c>
    </row>
    <row r="302" spans="1:5" x14ac:dyDescent="0.25">
      <c r="A302">
        <v>301</v>
      </c>
      <c r="B302" s="2">
        <v>1</v>
      </c>
    </row>
    <row r="303" spans="1:5" x14ac:dyDescent="0.25">
      <c r="A303">
        <v>302</v>
      </c>
      <c r="B303" s="2">
        <v>1</v>
      </c>
      <c r="E303" s="3">
        <v>4</v>
      </c>
    </row>
    <row r="304" spans="1:5" x14ac:dyDescent="0.25">
      <c r="A304">
        <v>303</v>
      </c>
      <c r="B304" s="2">
        <v>1</v>
      </c>
      <c r="E304" s="3">
        <v>4</v>
      </c>
    </row>
    <row r="305" spans="1:5" x14ac:dyDescent="0.25">
      <c r="A305">
        <v>304</v>
      </c>
      <c r="B305" s="2">
        <v>1</v>
      </c>
      <c r="E305" s="3">
        <v>4</v>
      </c>
    </row>
    <row r="306" spans="1:5" x14ac:dyDescent="0.25">
      <c r="A306">
        <v>305</v>
      </c>
      <c r="B306" s="2">
        <v>1</v>
      </c>
      <c r="E306" s="3">
        <v>4</v>
      </c>
    </row>
    <row r="307" spans="1:5" x14ac:dyDescent="0.25">
      <c r="A307">
        <v>306</v>
      </c>
      <c r="B307" s="2">
        <v>1</v>
      </c>
      <c r="E307" s="3">
        <v>4</v>
      </c>
    </row>
    <row r="308" spans="1:5" x14ac:dyDescent="0.25">
      <c r="A308">
        <v>307</v>
      </c>
      <c r="B308" s="2">
        <v>1</v>
      </c>
      <c r="E308" s="3">
        <v>4</v>
      </c>
    </row>
    <row r="309" spans="1:5" x14ac:dyDescent="0.25">
      <c r="A309">
        <v>308</v>
      </c>
      <c r="E309" s="3">
        <v>4</v>
      </c>
    </row>
    <row r="310" spans="1:5" x14ac:dyDescent="0.25">
      <c r="A310">
        <v>309</v>
      </c>
      <c r="D310" s="5">
        <v>3</v>
      </c>
      <c r="E310" s="3">
        <v>4</v>
      </c>
    </row>
    <row r="311" spans="1:5" x14ac:dyDescent="0.25">
      <c r="A311">
        <v>310</v>
      </c>
      <c r="D311" s="5">
        <v>3</v>
      </c>
      <c r="E311" s="3">
        <v>4</v>
      </c>
    </row>
    <row r="312" spans="1:5" x14ac:dyDescent="0.25">
      <c r="A312">
        <v>311</v>
      </c>
      <c r="C312" s="4">
        <v>2</v>
      </c>
      <c r="D312" s="5">
        <v>3</v>
      </c>
    </row>
    <row r="313" spans="1:5" x14ac:dyDescent="0.25">
      <c r="A313">
        <v>312</v>
      </c>
      <c r="C313" s="4">
        <v>2</v>
      </c>
      <c r="D313" s="5">
        <v>3</v>
      </c>
    </row>
    <row r="314" spans="1:5" x14ac:dyDescent="0.25">
      <c r="A314">
        <v>313</v>
      </c>
      <c r="C314" s="4">
        <v>2</v>
      </c>
      <c r="D314" s="5">
        <v>3</v>
      </c>
    </row>
    <row r="315" spans="1:5" x14ac:dyDescent="0.25">
      <c r="A315">
        <v>314</v>
      </c>
      <c r="C315" s="4">
        <v>2</v>
      </c>
      <c r="D315" s="5">
        <v>3</v>
      </c>
    </row>
    <row r="316" spans="1:5" x14ac:dyDescent="0.25">
      <c r="A316">
        <v>315</v>
      </c>
      <c r="C316" s="4">
        <v>2</v>
      </c>
      <c r="D316" s="5">
        <v>3</v>
      </c>
    </row>
    <row r="317" spans="1:5" x14ac:dyDescent="0.25">
      <c r="A317">
        <v>316</v>
      </c>
      <c r="C317" s="4">
        <v>2</v>
      </c>
      <c r="D317" s="5">
        <v>3</v>
      </c>
    </row>
    <row r="318" spans="1:5" x14ac:dyDescent="0.25">
      <c r="A318">
        <v>317</v>
      </c>
      <c r="C318" s="4">
        <v>2</v>
      </c>
    </row>
    <row r="319" spans="1:5" x14ac:dyDescent="0.25">
      <c r="A319">
        <v>318</v>
      </c>
      <c r="C319" s="4">
        <v>2</v>
      </c>
    </row>
    <row r="320" spans="1:5" x14ac:dyDescent="0.25">
      <c r="A320">
        <v>319</v>
      </c>
      <c r="C320" s="4">
        <v>2</v>
      </c>
    </row>
    <row r="321" spans="1:5" x14ac:dyDescent="0.25">
      <c r="A321">
        <v>320</v>
      </c>
      <c r="B321" s="2">
        <v>1</v>
      </c>
    </row>
    <row r="322" spans="1:5" x14ac:dyDescent="0.25">
      <c r="A322">
        <v>321</v>
      </c>
      <c r="B322" s="2">
        <v>1</v>
      </c>
    </row>
    <row r="323" spans="1:5" x14ac:dyDescent="0.25">
      <c r="A323">
        <v>322</v>
      </c>
      <c r="B323" s="2">
        <v>1</v>
      </c>
    </row>
    <row r="324" spans="1:5" x14ac:dyDescent="0.25">
      <c r="A324">
        <v>323</v>
      </c>
      <c r="B324" s="2">
        <v>1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D328" s="5">
        <v>3</v>
      </c>
      <c r="E328" s="3">
        <v>4</v>
      </c>
    </row>
    <row r="329" spans="1:5" x14ac:dyDescent="0.25">
      <c r="A329">
        <v>328</v>
      </c>
      <c r="D329" s="5">
        <v>3</v>
      </c>
      <c r="E329" s="3">
        <v>4</v>
      </c>
    </row>
    <row r="330" spans="1:5" x14ac:dyDescent="0.25">
      <c r="A330">
        <v>329</v>
      </c>
      <c r="D330" s="5">
        <v>3</v>
      </c>
      <c r="E330" s="3">
        <v>4</v>
      </c>
    </row>
    <row r="331" spans="1:5" x14ac:dyDescent="0.25">
      <c r="A331">
        <v>330</v>
      </c>
      <c r="D331" s="5">
        <v>3</v>
      </c>
      <c r="E331" s="3">
        <v>4</v>
      </c>
    </row>
    <row r="332" spans="1:5" x14ac:dyDescent="0.25">
      <c r="A332">
        <v>331</v>
      </c>
      <c r="D332" s="5">
        <v>3</v>
      </c>
      <c r="E332" s="3">
        <v>4</v>
      </c>
    </row>
    <row r="333" spans="1:5" x14ac:dyDescent="0.25">
      <c r="A333">
        <v>332</v>
      </c>
      <c r="D333" s="5">
        <v>3</v>
      </c>
      <c r="E333" s="3">
        <v>4</v>
      </c>
    </row>
    <row r="334" spans="1:5" x14ac:dyDescent="0.25">
      <c r="A334">
        <v>333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5" x14ac:dyDescent="0.25">
      <c r="A337">
        <v>336</v>
      </c>
      <c r="C337" s="4">
        <v>2</v>
      </c>
    </row>
    <row r="338" spans="1:5" x14ac:dyDescent="0.25">
      <c r="A338">
        <v>337</v>
      </c>
      <c r="C338" s="4">
        <v>2</v>
      </c>
    </row>
    <row r="339" spans="1:5" x14ac:dyDescent="0.25">
      <c r="A339">
        <v>338</v>
      </c>
      <c r="C339" s="4">
        <v>2</v>
      </c>
    </row>
    <row r="340" spans="1:5" x14ac:dyDescent="0.25">
      <c r="A340">
        <v>339</v>
      </c>
      <c r="C340" s="4">
        <v>2</v>
      </c>
    </row>
    <row r="341" spans="1:5" x14ac:dyDescent="0.25">
      <c r="A341">
        <v>340</v>
      </c>
      <c r="B341" s="2">
        <v>1</v>
      </c>
      <c r="C341" s="4">
        <v>2</v>
      </c>
    </row>
    <row r="342" spans="1:5" x14ac:dyDescent="0.25">
      <c r="A342">
        <v>341</v>
      </c>
      <c r="B342" s="2">
        <v>1</v>
      </c>
      <c r="C342" s="4">
        <v>2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D348" s="5">
        <v>3</v>
      </c>
      <c r="E348" s="3">
        <v>4</v>
      </c>
    </row>
    <row r="349" spans="1:5" x14ac:dyDescent="0.25">
      <c r="A349">
        <v>348</v>
      </c>
      <c r="D349" s="5">
        <v>3</v>
      </c>
      <c r="E349" s="3">
        <v>4</v>
      </c>
    </row>
    <row r="350" spans="1:5" x14ac:dyDescent="0.25">
      <c r="A350">
        <v>349</v>
      </c>
      <c r="D350" s="5">
        <v>3</v>
      </c>
      <c r="E350" s="3">
        <v>4</v>
      </c>
    </row>
    <row r="351" spans="1:5" x14ac:dyDescent="0.25">
      <c r="A351">
        <v>350</v>
      </c>
      <c r="D351" s="5">
        <v>3</v>
      </c>
      <c r="E351" s="3">
        <v>4</v>
      </c>
    </row>
    <row r="352" spans="1:5" x14ac:dyDescent="0.25">
      <c r="A352">
        <v>351</v>
      </c>
      <c r="D352" s="5">
        <v>3</v>
      </c>
      <c r="E352" s="3">
        <v>4</v>
      </c>
    </row>
    <row r="353" spans="1:5" x14ac:dyDescent="0.25">
      <c r="A353">
        <v>352</v>
      </c>
      <c r="D353" s="5">
        <v>3</v>
      </c>
      <c r="E353" s="3">
        <v>4</v>
      </c>
    </row>
    <row r="354" spans="1:5" x14ac:dyDescent="0.25">
      <c r="A354">
        <v>353</v>
      </c>
      <c r="D354" s="5">
        <v>3</v>
      </c>
    </row>
    <row r="355" spans="1:5" x14ac:dyDescent="0.25">
      <c r="A355">
        <v>354</v>
      </c>
      <c r="C355" s="4">
        <v>2</v>
      </c>
    </row>
    <row r="356" spans="1:5" x14ac:dyDescent="0.25">
      <c r="A356">
        <v>355</v>
      </c>
      <c r="C356" s="4">
        <v>2</v>
      </c>
    </row>
    <row r="357" spans="1:5" x14ac:dyDescent="0.25">
      <c r="A357">
        <v>356</v>
      </c>
      <c r="C357" s="4">
        <v>2</v>
      </c>
    </row>
    <row r="358" spans="1:5" x14ac:dyDescent="0.25">
      <c r="A358">
        <v>357</v>
      </c>
      <c r="B358" s="2">
        <v>1</v>
      </c>
      <c r="C358" s="4">
        <v>2</v>
      </c>
    </row>
    <row r="359" spans="1:5" x14ac:dyDescent="0.25">
      <c r="A359">
        <v>358</v>
      </c>
      <c r="B359" s="2">
        <v>1</v>
      </c>
      <c r="C359" s="4">
        <v>2</v>
      </c>
    </row>
    <row r="360" spans="1:5" x14ac:dyDescent="0.25">
      <c r="A360">
        <v>359</v>
      </c>
      <c r="B360" s="2">
        <v>1</v>
      </c>
      <c r="C360" s="4">
        <v>2</v>
      </c>
    </row>
    <row r="361" spans="1:5" x14ac:dyDescent="0.25">
      <c r="A361">
        <v>360</v>
      </c>
      <c r="B361" s="2">
        <v>1</v>
      </c>
      <c r="C361" s="4">
        <v>2</v>
      </c>
    </row>
    <row r="362" spans="1:5" x14ac:dyDescent="0.25">
      <c r="A362">
        <v>361</v>
      </c>
      <c r="B362" s="2">
        <v>1</v>
      </c>
      <c r="C362" s="4">
        <v>2</v>
      </c>
    </row>
    <row r="363" spans="1:5" x14ac:dyDescent="0.25">
      <c r="A363">
        <v>362</v>
      </c>
      <c r="B363" s="2">
        <v>1</v>
      </c>
    </row>
    <row r="364" spans="1:5" x14ac:dyDescent="0.25">
      <c r="A364">
        <v>363</v>
      </c>
      <c r="B364" s="2">
        <v>1</v>
      </c>
    </row>
    <row r="365" spans="1:5" x14ac:dyDescent="0.25">
      <c r="A365">
        <v>364</v>
      </c>
      <c r="B365" s="2">
        <v>1</v>
      </c>
      <c r="E365" s="3">
        <v>4</v>
      </c>
    </row>
    <row r="366" spans="1:5" x14ac:dyDescent="0.25">
      <c r="A366">
        <v>365</v>
      </c>
      <c r="D366" s="5">
        <v>3</v>
      </c>
      <c r="E366" s="3">
        <v>4</v>
      </c>
    </row>
    <row r="367" spans="1:5" x14ac:dyDescent="0.25">
      <c r="A367">
        <v>366</v>
      </c>
      <c r="D367" s="5">
        <v>3</v>
      </c>
      <c r="E367" s="3">
        <v>4</v>
      </c>
    </row>
    <row r="368" spans="1:5" x14ac:dyDescent="0.25">
      <c r="A368">
        <v>367</v>
      </c>
      <c r="D368" s="5">
        <v>3</v>
      </c>
      <c r="E368" s="3">
        <v>4</v>
      </c>
    </row>
    <row r="369" spans="1:5" x14ac:dyDescent="0.25">
      <c r="A369">
        <v>368</v>
      </c>
      <c r="D369" s="5">
        <v>3</v>
      </c>
      <c r="E369" s="3">
        <v>4</v>
      </c>
    </row>
    <row r="370" spans="1:5" x14ac:dyDescent="0.25">
      <c r="A370">
        <v>369</v>
      </c>
      <c r="D370" s="5">
        <v>3</v>
      </c>
      <c r="E370" s="3">
        <v>4</v>
      </c>
    </row>
    <row r="371" spans="1:5" x14ac:dyDescent="0.25">
      <c r="A371">
        <v>370</v>
      </c>
      <c r="D371" s="5">
        <v>3</v>
      </c>
      <c r="E371" s="3">
        <v>4</v>
      </c>
    </row>
    <row r="372" spans="1:5" x14ac:dyDescent="0.25">
      <c r="A372">
        <v>371</v>
      </c>
      <c r="D372" s="5">
        <v>3</v>
      </c>
      <c r="E372" s="3">
        <v>4</v>
      </c>
    </row>
    <row r="373" spans="1:5" x14ac:dyDescent="0.25">
      <c r="A373">
        <v>372</v>
      </c>
      <c r="C373" s="4">
        <v>2</v>
      </c>
      <c r="D373" s="5">
        <v>3</v>
      </c>
    </row>
    <row r="374" spans="1:5" x14ac:dyDescent="0.25">
      <c r="A374">
        <v>373</v>
      </c>
      <c r="C374" s="4">
        <v>2</v>
      </c>
    </row>
    <row r="375" spans="1:5" x14ac:dyDescent="0.25">
      <c r="A375">
        <v>374</v>
      </c>
      <c r="C375" s="4">
        <v>2</v>
      </c>
    </row>
    <row r="376" spans="1:5" x14ac:dyDescent="0.25">
      <c r="A376">
        <v>375</v>
      </c>
      <c r="C376" s="4">
        <v>2</v>
      </c>
    </row>
    <row r="377" spans="1:5" x14ac:dyDescent="0.25">
      <c r="A377">
        <v>376</v>
      </c>
      <c r="C377" s="4">
        <v>2</v>
      </c>
    </row>
    <row r="378" spans="1:5" x14ac:dyDescent="0.25">
      <c r="A378">
        <v>377</v>
      </c>
      <c r="B378" s="2">
        <v>1</v>
      </c>
      <c r="C378" s="4">
        <v>2</v>
      </c>
    </row>
    <row r="379" spans="1:5" x14ac:dyDescent="0.25">
      <c r="A379">
        <v>378</v>
      </c>
      <c r="B379" s="2">
        <v>1</v>
      </c>
      <c r="C379" s="4">
        <v>2</v>
      </c>
    </row>
    <row r="380" spans="1:5" x14ac:dyDescent="0.25">
      <c r="A380">
        <v>379</v>
      </c>
      <c r="B380" s="2">
        <v>1</v>
      </c>
      <c r="C380" s="4">
        <v>2</v>
      </c>
    </row>
    <row r="381" spans="1:5" x14ac:dyDescent="0.25">
      <c r="A381">
        <v>380</v>
      </c>
      <c r="B381" s="2">
        <v>1</v>
      </c>
    </row>
    <row r="382" spans="1:5" x14ac:dyDescent="0.25">
      <c r="A382">
        <v>381</v>
      </c>
      <c r="B382" s="2">
        <v>1</v>
      </c>
    </row>
    <row r="383" spans="1:5" x14ac:dyDescent="0.25">
      <c r="A383">
        <v>382</v>
      </c>
      <c r="B383" s="2">
        <v>1</v>
      </c>
    </row>
    <row r="384" spans="1:5" x14ac:dyDescent="0.25">
      <c r="A384">
        <v>383</v>
      </c>
      <c r="B384" s="2">
        <v>1</v>
      </c>
    </row>
    <row r="385" spans="1:5" x14ac:dyDescent="0.25">
      <c r="A385">
        <v>384</v>
      </c>
      <c r="B385" s="2">
        <v>1</v>
      </c>
      <c r="E385" s="3">
        <v>4</v>
      </c>
    </row>
    <row r="386" spans="1:5" x14ac:dyDescent="0.25">
      <c r="A386">
        <v>385</v>
      </c>
      <c r="D386" s="5">
        <v>3</v>
      </c>
      <c r="E386" s="3">
        <v>4</v>
      </c>
    </row>
    <row r="387" spans="1:5" x14ac:dyDescent="0.25">
      <c r="A387">
        <v>386</v>
      </c>
      <c r="D387" s="5">
        <v>3</v>
      </c>
      <c r="E387" s="3">
        <v>4</v>
      </c>
    </row>
    <row r="388" spans="1:5" x14ac:dyDescent="0.25">
      <c r="A388">
        <v>387</v>
      </c>
      <c r="D388" s="5">
        <v>3</v>
      </c>
      <c r="E388" s="3">
        <v>4</v>
      </c>
    </row>
    <row r="389" spans="1:5" x14ac:dyDescent="0.25">
      <c r="A389">
        <v>388</v>
      </c>
      <c r="D389" s="5">
        <v>3</v>
      </c>
      <c r="E389" s="3">
        <v>4</v>
      </c>
    </row>
    <row r="390" spans="1:5" x14ac:dyDescent="0.25">
      <c r="A390">
        <v>389</v>
      </c>
      <c r="D390" s="5">
        <v>3</v>
      </c>
      <c r="E390" s="3">
        <v>4</v>
      </c>
    </row>
    <row r="391" spans="1:5" x14ac:dyDescent="0.25">
      <c r="A391">
        <v>390</v>
      </c>
      <c r="D391" s="5">
        <v>3</v>
      </c>
      <c r="E391" s="3">
        <v>4</v>
      </c>
    </row>
    <row r="392" spans="1:5" x14ac:dyDescent="0.25">
      <c r="A392">
        <v>391</v>
      </c>
      <c r="D392" s="5">
        <v>3</v>
      </c>
      <c r="E392" s="3">
        <v>4</v>
      </c>
    </row>
    <row r="393" spans="1:5" x14ac:dyDescent="0.25">
      <c r="A393">
        <v>392</v>
      </c>
      <c r="C393" s="4">
        <v>2</v>
      </c>
      <c r="D393" s="5">
        <v>3</v>
      </c>
      <c r="E393" s="3">
        <v>4</v>
      </c>
    </row>
    <row r="394" spans="1:5" x14ac:dyDescent="0.25">
      <c r="A394">
        <v>393</v>
      </c>
      <c r="C394" s="4">
        <v>2</v>
      </c>
    </row>
    <row r="395" spans="1:5" x14ac:dyDescent="0.25">
      <c r="A395">
        <v>394</v>
      </c>
      <c r="C395" s="4">
        <v>2</v>
      </c>
    </row>
    <row r="396" spans="1:5" x14ac:dyDescent="0.25">
      <c r="A396">
        <v>395</v>
      </c>
      <c r="C396" s="4">
        <v>2</v>
      </c>
    </row>
    <row r="397" spans="1:5" x14ac:dyDescent="0.25">
      <c r="A397">
        <v>396</v>
      </c>
      <c r="C397" s="4">
        <v>2</v>
      </c>
    </row>
    <row r="398" spans="1:5" x14ac:dyDescent="0.25">
      <c r="A398">
        <v>397</v>
      </c>
      <c r="B398" s="2">
        <v>1</v>
      </c>
      <c r="C398" s="4">
        <v>2</v>
      </c>
    </row>
    <row r="399" spans="1:5" x14ac:dyDescent="0.25">
      <c r="A399">
        <v>398</v>
      </c>
      <c r="B399" s="2">
        <v>1</v>
      </c>
      <c r="C399" s="4">
        <v>2</v>
      </c>
    </row>
    <row r="400" spans="1:5" x14ac:dyDescent="0.25">
      <c r="A400">
        <v>399</v>
      </c>
      <c r="B400" s="2">
        <v>1</v>
      </c>
      <c r="C400" s="4">
        <v>2</v>
      </c>
    </row>
    <row r="401" spans="1:5" x14ac:dyDescent="0.25">
      <c r="A401">
        <v>400</v>
      </c>
      <c r="B401" s="2">
        <v>1</v>
      </c>
    </row>
    <row r="402" spans="1:5" x14ac:dyDescent="0.25">
      <c r="A402">
        <v>401</v>
      </c>
      <c r="B402" s="2">
        <v>1</v>
      </c>
    </row>
    <row r="403" spans="1:5" x14ac:dyDescent="0.25">
      <c r="A403">
        <v>402</v>
      </c>
      <c r="B403" s="2">
        <v>1</v>
      </c>
    </row>
    <row r="404" spans="1:5" x14ac:dyDescent="0.25">
      <c r="A404">
        <v>403</v>
      </c>
      <c r="B404" s="2">
        <v>1</v>
      </c>
    </row>
    <row r="405" spans="1:5" x14ac:dyDescent="0.25">
      <c r="A405">
        <v>404</v>
      </c>
      <c r="B405" s="2">
        <v>1</v>
      </c>
      <c r="E405" s="3">
        <v>4</v>
      </c>
    </row>
    <row r="406" spans="1:5" x14ac:dyDescent="0.25">
      <c r="A406">
        <v>405</v>
      </c>
      <c r="D406" s="5">
        <v>3</v>
      </c>
      <c r="E406" s="3">
        <v>4</v>
      </c>
    </row>
    <row r="407" spans="1:5" x14ac:dyDescent="0.25">
      <c r="A407">
        <v>406</v>
      </c>
      <c r="D407" s="5">
        <v>3</v>
      </c>
      <c r="E407" s="3">
        <v>4</v>
      </c>
    </row>
    <row r="408" spans="1:5" x14ac:dyDescent="0.25">
      <c r="A408">
        <v>407</v>
      </c>
      <c r="D408" s="5">
        <v>3</v>
      </c>
      <c r="E408" s="3">
        <v>4</v>
      </c>
    </row>
    <row r="409" spans="1:5" x14ac:dyDescent="0.25">
      <c r="A409">
        <v>408</v>
      </c>
      <c r="D409" s="5">
        <v>3</v>
      </c>
      <c r="E409" s="3">
        <v>4</v>
      </c>
    </row>
    <row r="410" spans="1:5" x14ac:dyDescent="0.25">
      <c r="A410">
        <v>409</v>
      </c>
      <c r="D410" s="5">
        <v>3</v>
      </c>
      <c r="E410" s="3">
        <v>4</v>
      </c>
    </row>
    <row r="411" spans="1:5" x14ac:dyDescent="0.25">
      <c r="A411">
        <v>410</v>
      </c>
      <c r="C411" s="4">
        <v>2</v>
      </c>
      <c r="D411" s="5">
        <v>3</v>
      </c>
      <c r="E411" s="3">
        <v>4</v>
      </c>
    </row>
    <row r="412" spans="1:5" x14ac:dyDescent="0.25">
      <c r="A412">
        <v>411</v>
      </c>
      <c r="C412" s="4">
        <v>2</v>
      </c>
      <c r="D412" s="5">
        <v>3</v>
      </c>
      <c r="E412" s="3">
        <v>4</v>
      </c>
    </row>
    <row r="413" spans="1:5" x14ac:dyDescent="0.25">
      <c r="A413">
        <v>412</v>
      </c>
      <c r="C413" s="4">
        <v>2</v>
      </c>
      <c r="D413" s="5">
        <v>3</v>
      </c>
    </row>
    <row r="414" spans="1:5" x14ac:dyDescent="0.25">
      <c r="A414">
        <v>413</v>
      </c>
      <c r="C414" s="4">
        <v>2</v>
      </c>
      <c r="D414" s="5">
        <v>3</v>
      </c>
    </row>
    <row r="415" spans="1:5" x14ac:dyDescent="0.25">
      <c r="A415">
        <v>414</v>
      </c>
      <c r="C415" s="4">
        <v>2</v>
      </c>
      <c r="D415" s="5">
        <v>3</v>
      </c>
    </row>
    <row r="416" spans="1:5" x14ac:dyDescent="0.25">
      <c r="A416">
        <v>415</v>
      </c>
      <c r="C416" s="4">
        <v>2</v>
      </c>
    </row>
    <row r="417" spans="1:5" x14ac:dyDescent="0.25">
      <c r="A417">
        <v>416</v>
      </c>
      <c r="C417" s="4">
        <v>2</v>
      </c>
    </row>
    <row r="418" spans="1:5" x14ac:dyDescent="0.25">
      <c r="A418">
        <v>417</v>
      </c>
      <c r="C418" s="4">
        <v>2</v>
      </c>
    </row>
    <row r="419" spans="1:5" x14ac:dyDescent="0.25">
      <c r="A419">
        <v>418</v>
      </c>
      <c r="B419" s="2">
        <v>1</v>
      </c>
      <c r="C419" s="4">
        <v>2</v>
      </c>
    </row>
    <row r="420" spans="1:5" x14ac:dyDescent="0.25">
      <c r="A420">
        <v>419</v>
      </c>
      <c r="B420" s="2">
        <v>1</v>
      </c>
    </row>
    <row r="421" spans="1:5" x14ac:dyDescent="0.25">
      <c r="A421">
        <v>420</v>
      </c>
      <c r="B421" s="2">
        <v>1</v>
      </c>
    </row>
    <row r="422" spans="1:5" x14ac:dyDescent="0.25">
      <c r="A422">
        <v>421</v>
      </c>
      <c r="B422" s="2">
        <v>1</v>
      </c>
    </row>
    <row r="423" spans="1:5" x14ac:dyDescent="0.25">
      <c r="A423">
        <v>422</v>
      </c>
      <c r="B423" s="2">
        <v>1</v>
      </c>
    </row>
    <row r="424" spans="1:5" x14ac:dyDescent="0.25">
      <c r="A424">
        <v>423</v>
      </c>
      <c r="B424" s="2">
        <v>1</v>
      </c>
    </row>
    <row r="425" spans="1:5" x14ac:dyDescent="0.25">
      <c r="A425">
        <v>424</v>
      </c>
      <c r="B425" s="2">
        <v>1</v>
      </c>
      <c r="E425" s="3">
        <v>4</v>
      </c>
    </row>
    <row r="426" spans="1:5" x14ac:dyDescent="0.25">
      <c r="A426">
        <v>425</v>
      </c>
      <c r="B426" s="2">
        <v>1</v>
      </c>
      <c r="E426" s="3">
        <v>4</v>
      </c>
    </row>
    <row r="427" spans="1:5" x14ac:dyDescent="0.25">
      <c r="A427">
        <v>426</v>
      </c>
      <c r="D427" s="5">
        <v>3</v>
      </c>
      <c r="E427" s="3">
        <v>4</v>
      </c>
    </row>
    <row r="428" spans="1:5" x14ac:dyDescent="0.25">
      <c r="A428">
        <v>427</v>
      </c>
      <c r="D428" s="5">
        <v>3</v>
      </c>
      <c r="E428" s="3">
        <v>4</v>
      </c>
    </row>
    <row r="429" spans="1:5" x14ac:dyDescent="0.25">
      <c r="A429">
        <v>428</v>
      </c>
      <c r="D429" s="5">
        <v>3</v>
      </c>
      <c r="E429" s="3">
        <v>4</v>
      </c>
    </row>
    <row r="430" spans="1:5" x14ac:dyDescent="0.25">
      <c r="A430">
        <v>429</v>
      </c>
      <c r="D430" s="5">
        <v>3</v>
      </c>
      <c r="E430" s="3">
        <v>4</v>
      </c>
    </row>
    <row r="431" spans="1:5" x14ac:dyDescent="0.25">
      <c r="A431">
        <v>430</v>
      </c>
      <c r="C431" s="4">
        <v>2</v>
      </c>
      <c r="D431" s="5">
        <v>3</v>
      </c>
      <c r="E431" s="3">
        <v>4</v>
      </c>
    </row>
    <row r="432" spans="1:5" x14ac:dyDescent="0.25">
      <c r="A432">
        <v>431</v>
      </c>
      <c r="C432" s="4">
        <v>2</v>
      </c>
      <c r="D432" s="5">
        <v>3</v>
      </c>
      <c r="E432" s="3">
        <v>4</v>
      </c>
    </row>
    <row r="433" spans="1:6" x14ac:dyDescent="0.25">
      <c r="A433">
        <v>432</v>
      </c>
      <c r="C433" s="4">
        <v>2</v>
      </c>
      <c r="D433" s="5">
        <v>3</v>
      </c>
    </row>
    <row r="434" spans="1:6" x14ac:dyDescent="0.25">
      <c r="A434">
        <v>433</v>
      </c>
      <c r="C434" s="4">
        <v>2</v>
      </c>
      <c r="D434" s="5">
        <v>3</v>
      </c>
    </row>
    <row r="435" spans="1:6" x14ac:dyDescent="0.25">
      <c r="A435">
        <v>434</v>
      </c>
      <c r="C435" s="4">
        <v>2</v>
      </c>
      <c r="D435" s="5">
        <v>3</v>
      </c>
    </row>
    <row r="436" spans="1:6" x14ac:dyDescent="0.25">
      <c r="A436">
        <v>435</v>
      </c>
      <c r="C436" s="4">
        <v>2</v>
      </c>
      <c r="D436" s="5">
        <v>3</v>
      </c>
    </row>
    <row r="437" spans="1:6" x14ac:dyDescent="0.25">
      <c r="A437">
        <v>436</v>
      </c>
      <c r="C437" s="4">
        <v>2</v>
      </c>
    </row>
    <row r="438" spans="1:6" x14ac:dyDescent="0.25">
      <c r="A438">
        <v>437</v>
      </c>
      <c r="B438" s="2">
        <v>1</v>
      </c>
      <c r="C438" s="4">
        <v>2</v>
      </c>
    </row>
    <row r="439" spans="1:6" x14ac:dyDescent="0.25">
      <c r="A439">
        <v>438</v>
      </c>
      <c r="B439" s="2">
        <v>1</v>
      </c>
      <c r="C439" s="4">
        <v>2</v>
      </c>
    </row>
    <row r="440" spans="1:6" x14ac:dyDescent="0.25">
      <c r="A440">
        <v>439</v>
      </c>
      <c r="B440" s="2">
        <v>1</v>
      </c>
      <c r="C440" s="4">
        <v>2</v>
      </c>
    </row>
    <row r="441" spans="1:6" x14ac:dyDescent="0.25">
      <c r="A441">
        <v>440</v>
      </c>
      <c r="B441" s="2">
        <v>1</v>
      </c>
      <c r="C441" s="4">
        <v>2</v>
      </c>
    </row>
    <row r="442" spans="1:6" x14ac:dyDescent="0.25">
      <c r="A442">
        <v>441</v>
      </c>
      <c r="B442" s="2">
        <v>1</v>
      </c>
    </row>
    <row r="443" spans="1:6" x14ac:dyDescent="0.25">
      <c r="A443">
        <v>442</v>
      </c>
      <c r="B443" s="2">
        <v>1</v>
      </c>
      <c r="F443" t="s">
        <v>22</v>
      </c>
    </row>
    <row r="444" spans="1:6" x14ac:dyDescent="0.25">
      <c r="A444">
        <v>443</v>
      </c>
    </row>
    <row r="445" spans="1:6" x14ac:dyDescent="0.25">
      <c r="A445">
        <v>444</v>
      </c>
      <c r="F445" t="s">
        <v>22</v>
      </c>
    </row>
    <row r="446" spans="1:6" x14ac:dyDescent="0.25">
      <c r="A446">
        <v>445</v>
      </c>
      <c r="C446" s="4">
        <v>2</v>
      </c>
    </row>
    <row r="447" spans="1:6" x14ac:dyDescent="0.25">
      <c r="A447">
        <v>446</v>
      </c>
      <c r="C447" s="4">
        <v>2</v>
      </c>
    </row>
    <row r="448" spans="1:6" x14ac:dyDescent="0.25">
      <c r="A448">
        <v>447</v>
      </c>
      <c r="C448" s="4">
        <v>2</v>
      </c>
    </row>
    <row r="449" spans="1:5" x14ac:dyDescent="0.25">
      <c r="A449">
        <v>448</v>
      </c>
      <c r="C449" s="4">
        <v>2</v>
      </c>
    </row>
    <row r="450" spans="1:5" x14ac:dyDescent="0.25">
      <c r="A450">
        <v>449</v>
      </c>
      <c r="C450" s="4">
        <v>2</v>
      </c>
    </row>
    <row r="451" spans="1:5" x14ac:dyDescent="0.25">
      <c r="A451">
        <v>450</v>
      </c>
      <c r="C451" s="4">
        <v>2</v>
      </c>
    </row>
    <row r="452" spans="1:5" x14ac:dyDescent="0.25">
      <c r="A452">
        <v>451</v>
      </c>
      <c r="B452" s="2">
        <v>1</v>
      </c>
      <c r="C452" s="4">
        <v>2</v>
      </c>
    </row>
    <row r="453" spans="1:5" x14ac:dyDescent="0.25">
      <c r="A453">
        <v>452</v>
      </c>
      <c r="B453" s="2">
        <v>1</v>
      </c>
      <c r="C453" s="4">
        <v>2</v>
      </c>
    </row>
    <row r="454" spans="1:5" x14ac:dyDescent="0.25">
      <c r="A454">
        <v>453</v>
      </c>
      <c r="B454" s="2">
        <v>1</v>
      </c>
      <c r="C454" s="4">
        <v>2</v>
      </c>
    </row>
    <row r="455" spans="1:5" x14ac:dyDescent="0.25">
      <c r="A455">
        <v>454</v>
      </c>
      <c r="B455" s="2">
        <v>1</v>
      </c>
      <c r="C455" s="4">
        <v>2</v>
      </c>
    </row>
    <row r="456" spans="1:5" x14ac:dyDescent="0.25">
      <c r="A456">
        <v>455</v>
      </c>
      <c r="B456" s="2">
        <v>1</v>
      </c>
      <c r="C456" s="4">
        <v>2</v>
      </c>
    </row>
    <row r="457" spans="1:5" x14ac:dyDescent="0.25">
      <c r="A457">
        <v>456</v>
      </c>
      <c r="B457" s="2">
        <v>1</v>
      </c>
    </row>
    <row r="458" spans="1:5" x14ac:dyDescent="0.25">
      <c r="A458">
        <v>457</v>
      </c>
      <c r="B458" s="2">
        <v>1</v>
      </c>
    </row>
    <row r="459" spans="1:5" x14ac:dyDescent="0.25">
      <c r="A459">
        <v>458</v>
      </c>
      <c r="B459" s="2">
        <v>1</v>
      </c>
      <c r="E459" s="3">
        <v>4</v>
      </c>
    </row>
    <row r="460" spans="1:5" x14ac:dyDescent="0.25">
      <c r="A460">
        <v>459</v>
      </c>
      <c r="B460" s="2">
        <v>1</v>
      </c>
      <c r="D460" s="5">
        <v>3</v>
      </c>
      <c r="E460" s="3">
        <v>4</v>
      </c>
    </row>
    <row r="461" spans="1:5" x14ac:dyDescent="0.25">
      <c r="A461">
        <v>460</v>
      </c>
      <c r="B461" s="2">
        <v>1</v>
      </c>
      <c r="D461" s="5">
        <v>3</v>
      </c>
      <c r="E461" s="3">
        <v>4</v>
      </c>
    </row>
    <row r="462" spans="1:5" x14ac:dyDescent="0.25">
      <c r="A462">
        <v>461</v>
      </c>
      <c r="D462" s="5">
        <v>3</v>
      </c>
      <c r="E462" s="3">
        <v>4</v>
      </c>
    </row>
    <row r="463" spans="1:5" x14ac:dyDescent="0.25">
      <c r="A463">
        <v>462</v>
      </c>
      <c r="D463" s="5">
        <v>3</v>
      </c>
      <c r="E463" s="3">
        <v>4</v>
      </c>
    </row>
    <row r="464" spans="1:5" x14ac:dyDescent="0.25">
      <c r="A464">
        <v>463</v>
      </c>
      <c r="D464" s="5">
        <v>3</v>
      </c>
      <c r="E464" s="3">
        <v>4</v>
      </c>
    </row>
    <row r="465" spans="1:5" x14ac:dyDescent="0.25">
      <c r="A465">
        <v>464</v>
      </c>
      <c r="D465" s="5">
        <v>3</v>
      </c>
      <c r="E465" s="3">
        <v>4</v>
      </c>
    </row>
    <row r="466" spans="1:5" x14ac:dyDescent="0.25">
      <c r="A466">
        <v>465</v>
      </c>
      <c r="D466" s="5">
        <v>3</v>
      </c>
      <c r="E466" s="3">
        <v>4</v>
      </c>
    </row>
    <row r="467" spans="1:5" x14ac:dyDescent="0.25">
      <c r="A467">
        <v>466</v>
      </c>
      <c r="D467" s="5">
        <v>3</v>
      </c>
      <c r="E467" s="3">
        <v>4</v>
      </c>
    </row>
    <row r="468" spans="1:5" x14ac:dyDescent="0.25">
      <c r="A468">
        <v>467</v>
      </c>
      <c r="C468" s="4">
        <v>2</v>
      </c>
      <c r="D468" s="5">
        <v>3</v>
      </c>
      <c r="E468" s="3">
        <v>4</v>
      </c>
    </row>
    <row r="469" spans="1:5" x14ac:dyDescent="0.25">
      <c r="A469">
        <v>468</v>
      </c>
      <c r="C469" s="4">
        <v>2</v>
      </c>
      <c r="D469" s="5">
        <v>3</v>
      </c>
    </row>
    <row r="470" spans="1:5" x14ac:dyDescent="0.25">
      <c r="A470">
        <v>469</v>
      </c>
      <c r="C470" s="4">
        <v>2</v>
      </c>
      <c r="D470" s="5">
        <v>3</v>
      </c>
    </row>
    <row r="471" spans="1:5" x14ac:dyDescent="0.25">
      <c r="A471">
        <v>470</v>
      </c>
      <c r="C471" s="4">
        <v>2</v>
      </c>
      <c r="D471" s="5">
        <v>3</v>
      </c>
    </row>
    <row r="472" spans="1:5" x14ac:dyDescent="0.25">
      <c r="A472">
        <v>471</v>
      </c>
      <c r="C472" s="4">
        <v>2</v>
      </c>
    </row>
    <row r="473" spans="1:5" x14ac:dyDescent="0.25">
      <c r="A473">
        <v>472</v>
      </c>
      <c r="C473" s="4">
        <v>2</v>
      </c>
    </row>
    <row r="474" spans="1:5" x14ac:dyDescent="0.25">
      <c r="A474">
        <v>473</v>
      </c>
      <c r="B474" s="2">
        <v>1</v>
      </c>
      <c r="C474" s="4">
        <v>2</v>
      </c>
    </row>
    <row r="475" spans="1:5" x14ac:dyDescent="0.25">
      <c r="A475">
        <v>474</v>
      </c>
      <c r="B475" s="2">
        <v>1</v>
      </c>
      <c r="C475" s="4">
        <v>2</v>
      </c>
    </row>
    <row r="476" spans="1:5" x14ac:dyDescent="0.25">
      <c r="A476">
        <v>475</v>
      </c>
      <c r="B476" s="2">
        <v>1</v>
      </c>
      <c r="C476" s="4">
        <v>2</v>
      </c>
    </row>
    <row r="477" spans="1:5" x14ac:dyDescent="0.25">
      <c r="A477">
        <v>476</v>
      </c>
      <c r="B477" s="2">
        <v>1</v>
      </c>
      <c r="C477" s="4">
        <v>2</v>
      </c>
    </row>
    <row r="478" spans="1:5" x14ac:dyDescent="0.25">
      <c r="A478">
        <v>477</v>
      </c>
      <c r="B478" s="2">
        <v>1</v>
      </c>
      <c r="C478" s="4">
        <v>2</v>
      </c>
    </row>
    <row r="479" spans="1:5" x14ac:dyDescent="0.25">
      <c r="A479">
        <v>478</v>
      </c>
      <c r="B479" s="2">
        <v>1</v>
      </c>
    </row>
    <row r="480" spans="1:5" x14ac:dyDescent="0.25">
      <c r="A480">
        <v>479</v>
      </c>
      <c r="B480" s="2">
        <v>1</v>
      </c>
    </row>
    <row r="481" spans="1:5" x14ac:dyDescent="0.25">
      <c r="A481">
        <v>480</v>
      </c>
      <c r="B481" s="2">
        <v>1</v>
      </c>
      <c r="E481" s="3">
        <v>4</v>
      </c>
    </row>
    <row r="482" spans="1:5" x14ac:dyDescent="0.25">
      <c r="A482">
        <v>481</v>
      </c>
      <c r="B482" s="2">
        <v>1</v>
      </c>
      <c r="E482" s="3">
        <v>4</v>
      </c>
    </row>
    <row r="483" spans="1:5" x14ac:dyDescent="0.25">
      <c r="A483">
        <v>482</v>
      </c>
      <c r="B483" s="2">
        <v>1</v>
      </c>
      <c r="D483" s="5">
        <v>3</v>
      </c>
      <c r="E483" s="3">
        <v>4</v>
      </c>
    </row>
    <row r="484" spans="1:5" x14ac:dyDescent="0.25">
      <c r="A484">
        <v>483</v>
      </c>
      <c r="D484" s="5">
        <v>3</v>
      </c>
      <c r="E484" s="3">
        <v>4</v>
      </c>
    </row>
    <row r="485" spans="1:5" x14ac:dyDescent="0.25">
      <c r="A485">
        <v>484</v>
      </c>
      <c r="D485" s="5">
        <v>3</v>
      </c>
      <c r="E485" s="3">
        <v>4</v>
      </c>
    </row>
    <row r="486" spans="1:5" x14ac:dyDescent="0.25">
      <c r="A486">
        <v>485</v>
      </c>
      <c r="D486" s="5">
        <v>3</v>
      </c>
      <c r="E486" s="3">
        <v>4</v>
      </c>
    </row>
    <row r="487" spans="1:5" x14ac:dyDescent="0.25">
      <c r="A487">
        <v>486</v>
      </c>
      <c r="D487" s="5">
        <v>3</v>
      </c>
      <c r="E487" s="3">
        <v>4</v>
      </c>
    </row>
    <row r="488" spans="1:5" x14ac:dyDescent="0.25">
      <c r="A488">
        <v>487</v>
      </c>
      <c r="D488" s="5">
        <v>3</v>
      </c>
      <c r="E488" s="3">
        <v>4</v>
      </c>
    </row>
    <row r="489" spans="1:5" x14ac:dyDescent="0.25">
      <c r="A489">
        <v>488</v>
      </c>
      <c r="D489" s="5">
        <v>3</v>
      </c>
      <c r="E489" s="3">
        <v>4</v>
      </c>
    </row>
    <row r="490" spans="1:5" x14ac:dyDescent="0.25">
      <c r="A490">
        <v>489</v>
      </c>
      <c r="C490" s="4">
        <v>2</v>
      </c>
      <c r="D490" s="5">
        <v>3</v>
      </c>
      <c r="E490" s="3">
        <v>4</v>
      </c>
    </row>
    <row r="491" spans="1:5" x14ac:dyDescent="0.25">
      <c r="A491">
        <v>490</v>
      </c>
      <c r="C491" s="4">
        <v>2</v>
      </c>
      <c r="D491" s="5">
        <v>3</v>
      </c>
      <c r="E491" s="3">
        <v>4</v>
      </c>
    </row>
    <row r="492" spans="1:5" x14ac:dyDescent="0.25">
      <c r="A492">
        <v>491</v>
      </c>
      <c r="C492" s="4">
        <v>2</v>
      </c>
    </row>
    <row r="493" spans="1:5" x14ac:dyDescent="0.25">
      <c r="A493">
        <v>492</v>
      </c>
      <c r="C493" s="4">
        <v>2</v>
      </c>
    </row>
    <row r="494" spans="1:5" x14ac:dyDescent="0.25">
      <c r="A494">
        <v>493</v>
      </c>
      <c r="C494" s="4">
        <v>2</v>
      </c>
    </row>
    <row r="495" spans="1:5" x14ac:dyDescent="0.25">
      <c r="A495">
        <v>494</v>
      </c>
      <c r="B495" s="2">
        <v>1</v>
      </c>
      <c r="C495" s="4">
        <v>2</v>
      </c>
    </row>
    <row r="496" spans="1:5" x14ac:dyDescent="0.25">
      <c r="A496">
        <v>495</v>
      </c>
      <c r="B496" s="2">
        <v>1</v>
      </c>
      <c r="C496" s="4">
        <v>2</v>
      </c>
    </row>
    <row r="497" spans="1:5" x14ac:dyDescent="0.25">
      <c r="A497">
        <v>496</v>
      </c>
      <c r="B497" s="2">
        <v>1</v>
      </c>
      <c r="C497" s="4">
        <v>2</v>
      </c>
    </row>
    <row r="498" spans="1:5" x14ac:dyDescent="0.25">
      <c r="A498">
        <v>497</v>
      </c>
      <c r="B498" s="2">
        <v>1</v>
      </c>
      <c r="C498" s="4">
        <v>2</v>
      </c>
    </row>
    <row r="499" spans="1:5" x14ac:dyDescent="0.25">
      <c r="A499">
        <v>498</v>
      </c>
      <c r="B499" s="2">
        <v>1</v>
      </c>
    </row>
    <row r="500" spans="1:5" x14ac:dyDescent="0.25">
      <c r="A500">
        <v>499</v>
      </c>
      <c r="B500" s="2">
        <v>1</v>
      </c>
    </row>
    <row r="501" spans="1:5" x14ac:dyDescent="0.25">
      <c r="A501">
        <v>500</v>
      </c>
      <c r="B501" s="2">
        <v>1</v>
      </c>
    </row>
    <row r="502" spans="1:5" x14ac:dyDescent="0.25">
      <c r="A502">
        <v>501</v>
      </c>
      <c r="B502" s="2">
        <v>1</v>
      </c>
    </row>
    <row r="503" spans="1:5" x14ac:dyDescent="0.25">
      <c r="A503">
        <v>502</v>
      </c>
      <c r="B503" s="2">
        <v>1</v>
      </c>
      <c r="E503" s="3">
        <v>4</v>
      </c>
    </row>
    <row r="504" spans="1:5" x14ac:dyDescent="0.25">
      <c r="A504">
        <v>503</v>
      </c>
      <c r="D504" s="5">
        <v>3</v>
      </c>
      <c r="E504" s="3">
        <v>4</v>
      </c>
    </row>
    <row r="505" spans="1:5" x14ac:dyDescent="0.25">
      <c r="A505">
        <v>504</v>
      </c>
      <c r="D505" s="5">
        <v>3</v>
      </c>
      <c r="E505" s="3">
        <v>4</v>
      </c>
    </row>
    <row r="506" spans="1:5" x14ac:dyDescent="0.25">
      <c r="A506">
        <v>505</v>
      </c>
      <c r="D506" s="5">
        <v>3</v>
      </c>
      <c r="E506" s="3">
        <v>4</v>
      </c>
    </row>
    <row r="507" spans="1:5" x14ac:dyDescent="0.25">
      <c r="A507">
        <v>506</v>
      </c>
      <c r="D507" s="5">
        <v>3</v>
      </c>
      <c r="E507" s="3">
        <v>4</v>
      </c>
    </row>
    <row r="508" spans="1:5" x14ac:dyDescent="0.25">
      <c r="A508">
        <v>507</v>
      </c>
      <c r="D508" s="5">
        <v>3</v>
      </c>
      <c r="E508" s="3">
        <v>4</v>
      </c>
    </row>
    <row r="509" spans="1:5" x14ac:dyDescent="0.25">
      <c r="A509">
        <v>508</v>
      </c>
      <c r="D509" s="5">
        <v>3</v>
      </c>
      <c r="E509" s="3">
        <v>4</v>
      </c>
    </row>
    <row r="510" spans="1:5" x14ac:dyDescent="0.25">
      <c r="A510">
        <v>509</v>
      </c>
      <c r="D510" s="5">
        <v>3</v>
      </c>
      <c r="E510" s="3">
        <v>4</v>
      </c>
    </row>
    <row r="511" spans="1:5" x14ac:dyDescent="0.25">
      <c r="A511">
        <v>510</v>
      </c>
      <c r="D511" s="5">
        <v>3</v>
      </c>
      <c r="E511" s="3">
        <v>4</v>
      </c>
    </row>
    <row r="512" spans="1:5" x14ac:dyDescent="0.25">
      <c r="A512">
        <v>511</v>
      </c>
      <c r="C512" s="4">
        <v>2</v>
      </c>
      <c r="D512" s="5">
        <v>3</v>
      </c>
    </row>
    <row r="513" spans="1:5" x14ac:dyDescent="0.25">
      <c r="A513">
        <v>512</v>
      </c>
      <c r="C513" s="4">
        <v>2</v>
      </c>
      <c r="D513" s="5">
        <v>3</v>
      </c>
    </row>
    <row r="514" spans="1:5" x14ac:dyDescent="0.25">
      <c r="A514">
        <v>513</v>
      </c>
      <c r="C514" s="4">
        <v>2</v>
      </c>
    </row>
    <row r="515" spans="1:5" x14ac:dyDescent="0.25">
      <c r="A515">
        <v>514</v>
      </c>
      <c r="C515" s="4">
        <v>2</v>
      </c>
    </row>
    <row r="516" spans="1:5" x14ac:dyDescent="0.25">
      <c r="A516">
        <v>515</v>
      </c>
      <c r="C516" s="4">
        <v>2</v>
      </c>
    </row>
    <row r="517" spans="1:5" x14ac:dyDescent="0.25">
      <c r="A517">
        <v>516</v>
      </c>
      <c r="B517" s="2">
        <v>1</v>
      </c>
      <c r="C517" s="4">
        <v>2</v>
      </c>
    </row>
    <row r="518" spans="1:5" x14ac:dyDescent="0.25">
      <c r="A518">
        <v>517</v>
      </c>
      <c r="B518" s="2">
        <v>1</v>
      </c>
      <c r="C518" s="4">
        <v>2</v>
      </c>
    </row>
    <row r="519" spans="1:5" x14ac:dyDescent="0.25">
      <c r="A519">
        <v>518</v>
      </c>
      <c r="B519" s="2">
        <v>1</v>
      </c>
      <c r="C519" s="4">
        <v>2</v>
      </c>
    </row>
    <row r="520" spans="1:5" x14ac:dyDescent="0.25">
      <c r="A520">
        <v>519</v>
      </c>
      <c r="B520" s="2">
        <v>1</v>
      </c>
      <c r="C520" s="4">
        <v>2</v>
      </c>
    </row>
    <row r="521" spans="1:5" x14ac:dyDescent="0.25">
      <c r="A521">
        <v>520</v>
      </c>
      <c r="B521" s="2">
        <v>1</v>
      </c>
    </row>
    <row r="522" spans="1:5" x14ac:dyDescent="0.25">
      <c r="A522">
        <v>521</v>
      </c>
      <c r="B522" s="2">
        <v>1</v>
      </c>
    </row>
    <row r="523" spans="1:5" x14ac:dyDescent="0.25">
      <c r="A523">
        <v>522</v>
      </c>
      <c r="B523" s="2">
        <v>1</v>
      </c>
    </row>
    <row r="524" spans="1:5" x14ac:dyDescent="0.25">
      <c r="A524">
        <v>523</v>
      </c>
      <c r="B524" s="2">
        <v>1</v>
      </c>
    </row>
    <row r="525" spans="1:5" x14ac:dyDescent="0.25">
      <c r="A525">
        <v>524</v>
      </c>
      <c r="B525" s="2">
        <v>1</v>
      </c>
      <c r="E525" s="3">
        <v>4</v>
      </c>
    </row>
    <row r="526" spans="1:5" x14ac:dyDescent="0.25">
      <c r="A526">
        <v>525</v>
      </c>
      <c r="B526" s="2">
        <v>1</v>
      </c>
      <c r="E526" s="3">
        <v>4</v>
      </c>
    </row>
    <row r="527" spans="1:5" x14ac:dyDescent="0.25">
      <c r="A527">
        <v>526</v>
      </c>
      <c r="E527" s="3">
        <v>4</v>
      </c>
    </row>
    <row r="528" spans="1:5" x14ac:dyDescent="0.25">
      <c r="A528">
        <v>527</v>
      </c>
      <c r="D528" s="5">
        <v>3</v>
      </c>
      <c r="E528" s="3">
        <v>4</v>
      </c>
    </row>
    <row r="529" spans="1:5" x14ac:dyDescent="0.25">
      <c r="A529">
        <v>528</v>
      </c>
      <c r="D529" s="5">
        <v>3</v>
      </c>
      <c r="E529" s="3">
        <v>4</v>
      </c>
    </row>
    <row r="530" spans="1:5" x14ac:dyDescent="0.25">
      <c r="A530">
        <v>529</v>
      </c>
      <c r="D530" s="5">
        <v>3</v>
      </c>
      <c r="E530" s="3">
        <v>4</v>
      </c>
    </row>
    <row r="531" spans="1:5" x14ac:dyDescent="0.25">
      <c r="A531">
        <v>530</v>
      </c>
      <c r="D531" s="5">
        <v>3</v>
      </c>
      <c r="E531" s="3">
        <v>4</v>
      </c>
    </row>
    <row r="532" spans="1:5" x14ac:dyDescent="0.25">
      <c r="A532">
        <v>531</v>
      </c>
      <c r="D532" s="5">
        <v>3</v>
      </c>
      <c r="E532" s="3">
        <v>4</v>
      </c>
    </row>
    <row r="533" spans="1:5" x14ac:dyDescent="0.25">
      <c r="A533">
        <v>532</v>
      </c>
      <c r="D533" s="5">
        <v>3</v>
      </c>
      <c r="E533" s="3">
        <v>4</v>
      </c>
    </row>
    <row r="534" spans="1:5" x14ac:dyDescent="0.25">
      <c r="A534">
        <v>533</v>
      </c>
      <c r="C534" s="4">
        <v>2</v>
      </c>
      <c r="D534" s="5">
        <v>3</v>
      </c>
      <c r="E534" s="3">
        <v>4</v>
      </c>
    </row>
    <row r="535" spans="1:5" x14ac:dyDescent="0.25">
      <c r="A535">
        <v>534</v>
      </c>
      <c r="C535" s="4">
        <v>2</v>
      </c>
      <c r="D535" s="5">
        <v>3</v>
      </c>
    </row>
    <row r="536" spans="1:5" x14ac:dyDescent="0.25">
      <c r="A536">
        <v>535</v>
      </c>
      <c r="C536" s="4">
        <v>2</v>
      </c>
      <c r="D536" s="5">
        <v>3</v>
      </c>
    </row>
    <row r="537" spans="1:5" x14ac:dyDescent="0.25">
      <c r="A537">
        <v>536</v>
      </c>
      <c r="C537" s="4">
        <v>2</v>
      </c>
    </row>
    <row r="538" spans="1:5" x14ac:dyDescent="0.25">
      <c r="A538">
        <v>537</v>
      </c>
      <c r="C538" s="4">
        <v>2</v>
      </c>
    </row>
    <row r="539" spans="1:5" x14ac:dyDescent="0.25">
      <c r="A539">
        <v>538</v>
      </c>
      <c r="C539" s="4">
        <v>2</v>
      </c>
    </row>
    <row r="540" spans="1:5" x14ac:dyDescent="0.25">
      <c r="A540">
        <v>539</v>
      </c>
      <c r="B540" s="2">
        <v>1</v>
      </c>
      <c r="C540" s="4">
        <v>2</v>
      </c>
    </row>
    <row r="541" spans="1:5" x14ac:dyDescent="0.25">
      <c r="A541">
        <v>540</v>
      </c>
      <c r="B541" s="2">
        <v>1</v>
      </c>
      <c r="C541" s="4">
        <v>2</v>
      </c>
    </row>
    <row r="542" spans="1:5" x14ac:dyDescent="0.25">
      <c r="A542">
        <v>541</v>
      </c>
      <c r="B542" s="2">
        <v>1</v>
      </c>
      <c r="C542" s="4">
        <v>2</v>
      </c>
    </row>
    <row r="543" spans="1:5" x14ac:dyDescent="0.25">
      <c r="A543">
        <v>542</v>
      </c>
      <c r="B543" s="2">
        <v>1</v>
      </c>
    </row>
    <row r="544" spans="1:5" x14ac:dyDescent="0.25">
      <c r="A544">
        <v>543</v>
      </c>
      <c r="B544" s="2">
        <v>1</v>
      </c>
    </row>
    <row r="545" spans="1:5" x14ac:dyDescent="0.25">
      <c r="A545">
        <v>544</v>
      </c>
      <c r="B545" s="2">
        <v>1</v>
      </c>
    </row>
    <row r="546" spans="1:5" x14ac:dyDescent="0.25">
      <c r="A546">
        <v>545</v>
      </c>
      <c r="B546" s="2">
        <v>1</v>
      </c>
    </row>
    <row r="547" spans="1:5" x14ac:dyDescent="0.25">
      <c r="A547">
        <v>546</v>
      </c>
      <c r="B547" s="2">
        <v>1</v>
      </c>
      <c r="E547" s="3">
        <v>4</v>
      </c>
    </row>
    <row r="548" spans="1:5" x14ac:dyDescent="0.25">
      <c r="A548">
        <v>547</v>
      </c>
      <c r="E548" s="3">
        <v>4</v>
      </c>
    </row>
    <row r="549" spans="1:5" x14ac:dyDescent="0.25">
      <c r="A549">
        <v>548</v>
      </c>
      <c r="E549" s="3">
        <v>4</v>
      </c>
    </row>
    <row r="550" spans="1:5" x14ac:dyDescent="0.25">
      <c r="A550">
        <v>549</v>
      </c>
      <c r="D550" s="5">
        <v>3</v>
      </c>
      <c r="E550" s="3">
        <v>4</v>
      </c>
    </row>
    <row r="551" spans="1:5" x14ac:dyDescent="0.25">
      <c r="A551">
        <v>550</v>
      </c>
      <c r="D551" s="5">
        <v>3</v>
      </c>
      <c r="E551" s="3">
        <v>4</v>
      </c>
    </row>
    <row r="552" spans="1:5" x14ac:dyDescent="0.25">
      <c r="A552">
        <v>551</v>
      </c>
      <c r="D552" s="5">
        <v>3</v>
      </c>
      <c r="E552" s="3">
        <v>4</v>
      </c>
    </row>
    <row r="553" spans="1:5" x14ac:dyDescent="0.25">
      <c r="A553">
        <v>552</v>
      </c>
      <c r="D553" s="5">
        <v>3</v>
      </c>
      <c r="E553" s="3">
        <v>4</v>
      </c>
    </row>
    <row r="554" spans="1:5" x14ac:dyDescent="0.25">
      <c r="A554">
        <v>553</v>
      </c>
      <c r="D554" s="5">
        <v>3</v>
      </c>
      <c r="E554" s="3">
        <v>4</v>
      </c>
    </row>
    <row r="555" spans="1:5" x14ac:dyDescent="0.25">
      <c r="A555">
        <v>554</v>
      </c>
      <c r="D555" s="5">
        <v>3</v>
      </c>
      <c r="E555" s="3">
        <v>4</v>
      </c>
    </row>
    <row r="556" spans="1:5" x14ac:dyDescent="0.25">
      <c r="A556">
        <v>555</v>
      </c>
      <c r="C556" s="4">
        <v>2</v>
      </c>
      <c r="D556" s="5">
        <v>3</v>
      </c>
      <c r="E556" s="3">
        <v>4</v>
      </c>
    </row>
    <row r="557" spans="1:5" x14ac:dyDescent="0.25">
      <c r="A557">
        <v>556</v>
      </c>
      <c r="C557" s="4">
        <v>2</v>
      </c>
      <c r="D557" s="5">
        <v>3</v>
      </c>
    </row>
    <row r="558" spans="1:5" x14ac:dyDescent="0.25">
      <c r="A558">
        <v>557</v>
      </c>
      <c r="C558" s="4">
        <v>2</v>
      </c>
    </row>
    <row r="559" spans="1:5" x14ac:dyDescent="0.25">
      <c r="A559">
        <v>558</v>
      </c>
      <c r="C559" s="4">
        <v>2</v>
      </c>
    </row>
    <row r="560" spans="1:5" x14ac:dyDescent="0.25">
      <c r="A560">
        <v>559</v>
      </c>
      <c r="C560" s="4">
        <v>2</v>
      </c>
    </row>
    <row r="561" spans="1:5" x14ac:dyDescent="0.25">
      <c r="A561">
        <v>560</v>
      </c>
      <c r="B561" s="2">
        <v>1</v>
      </c>
      <c r="C561" s="4">
        <v>2</v>
      </c>
    </row>
    <row r="562" spans="1:5" x14ac:dyDescent="0.25">
      <c r="A562">
        <v>561</v>
      </c>
      <c r="B562" s="2">
        <v>1</v>
      </c>
      <c r="C562" s="4">
        <v>2</v>
      </c>
    </row>
    <row r="563" spans="1:5" x14ac:dyDescent="0.25">
      <c r="A563">
        <v>562</v>
      </c>
      <c r="B563" s="2">
        <v>1</v>
      </c>
      <c r="C563" s="4">
        <v>2</v>
      </c>
    </row>
    <row r="564" spans="1:5" x14ac:dyDescent="0.25">
      <c r="A564">
        <v>563</v>
      </c>
      <c r="B564" s="2">
        <v>1</v>
      </c>
      <c r="C564" s="4">
        <v>2</v>
      </c>
    </row>
    <row r="565" spans="1:5" x14ac:dyDescent="0.25">
      <c r="A565">
        <v>564</v>
      </c>
      <c r="B565" s="2">
        <v>1</v>
      </c>
    </row>
    <row r="566" spans="1:5" x14ac:dyDescent="0.25">
      <c r="A566">
        <v>565</v>
      </c>
      <c r="B566" s="2">
        <v>1</v>
      </c>
    </row>
    <row r="567" spans="1:5" x14ac:dyDescent="0.25">
      <c r="A567">
        <v>566</v>
      </c>
      <c r="B567" s="2">
        <v>1</v>
      </c>
    </row>
    <row r="568" spans="1:5" x14ac:dyDescent="0.25">
      <c r="A568">
        <v>567</v>
      </c>
      <c r="B568" s="2">
        <v>1</v>
      </c>
    </row>
    <row r="569" spans="1:5" x14ac:dyDescent="0.25">
      <c r="A569">
        <v>568</v>
      </c>
      <c r="B569" s="2">
        <v>1</v>
      </c>
    </row>
    <row r="570" spans="1:5" x14ac:dyDescent="0.25">
      <c r="A570">
        <v>569</v>
      </c>
      <c r="D570" s="5">
        <v>3</v>
      </c>
      <c r="E570" s="3">
        <v>4</v>
      </c>
    </row>
    <row r="571" spans="1:5" x14ac:dyDescent="0.25">
      <c r="A571">
        <v>570</v>
      </c>
      <c r="D571" s="5">
        <v>3</v>
      </c>
      <c r="E571" s="3">
        <v>4</v>
      </c>
    </row>
    <row r="572" spans="1:5" x14ac:dyDescent="0.25">
      <c r="A572">
        <v>571</v>
      </c>
      <c r="D572" s="5">
        <v>3</v>
      </c>
      <c r="E572" s="3">
        <v>4</v>
      </c>
    </row>
    <row r="573" spans="1:5" x14ac:dyDescent="0.25">
      <c r="A573">
        <v>572</v>
      </c>
      <c r="D573" s="5">
        <v>3</v>
      </c>
      <c r="E573" s="3">
        <v>4</v>
      </c>
    </row>
    <row r="574" spans="1:5" x14ac:dyDescent="0.25">
      <c r="A574">
        <v>573</v>
      </c>
      <c r="D574" s="5">
        <v>3</v>
      </c>
      <c r="E574" s="3">
        <v>4</v>
      </c>
    </row>
    <row r="575" spans="1:5" x14ac:dyDescent="0.25">
      <c r="A575">
        <v>574</v>
      </c>
      <c r="D575" s="5">
        <v>3</v>
      </c>
      <c r="E575" s="3">
        <v>4</v>
      </c>
    </row>
    <row r="576" spans="1:5" x14ac:dyDescent="0.25">
      <c r="A576">
        <v>575</v>
      </c>
      <c r="D576" s="5">
        <v>3</v>
      </c>
      <c r="E576" s="3">
        <v>4</v>
      </c>
    </row>
    <row r="577" spans="1:5" x14ac:dyDescent="0.25">
      <c r="A577">
        <v>576</v>
      </c>
      <c r="D577" s="5">
        <v>3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</row>
    <row r="579" spans="1:5" x14ac:dyDescent="0.25">
      <c r="A579">
        <v>578</v>
      </c>
      <c r="C579" s="4">
        <v>2</v>
      </c>
    </row>
    <row r="580" spans="1:5" x14ac:dyDescent="0.25">
      <c r="A580">
        <v>579</v>
      </c>
      <c r="C580" s="4">
        <v>2</v>
      </c>
    </row>
    <row r="581" spans="1:5" x14ac:dyDescent="0.25">
      <c r="A581">
        <v>580</v>
      </c>
      <c r="C581" s="4">
        <v>2</v>
      </c>
    </row>
    <row r="582" spans="1:5" x14ac:dyDescent="0.25">
      <c r="A582">
        <v>581</v>
      </c>
      <c r="C582" s="4">
        <v>2</v>
      </c>
    </row>
    <row r="583" spans="1:5" x14ac:dyDescent="0.25">
      <c r="A583">
        <v>582</v>
      </c>
      <c r="B583" s="2">
        <v>1</v>
      </c>
      <c r="C583" s="4">
        <v>2</v>
      </c>
    </row>
    <row r="584" spans="1:5" x14ac:dyDescent="0.25">
      <c r="A584">
        <v>583</v>
      </c>
      <c r="B584" s="2">
        <v>1</v>
      </c>
      <c r="C584" s="4">
        <v>2</v>
      </c>
    </row>
    <row r="585" spans="1:5" x14ac:dyDescent="0.25">
      <c r="A585">
        <v>584</v>
      </c>
      <c r="B585" s="2">
        <v>1</v>
      </c>
      <c r="C585" s="4">
        <v>2</v>
      </c>
    </row>
    <row r="586" spans="1:5" x14ac:dyDescent="0.25">
      <c r="A586">
        <v>585</v>
      </c>
      <c r="B586" s="2">
        <v>1</v>
      </c>
      <c r="C586" s="4">
        <v>2</v>
      </c>
    </row>
    <row r="587" spans="1:5" x14ac:dyDescent="0.25">
      <c r="A587">
        <v>586</v>
      </c>
      <c r="B587" s="2">
        <v>1</v>
      </c>
    </row>
    <row r="588" spans="1:5" x14ac:dyDescent="0.25">
      <c r="A588">
        <v>587</v>
      </c>
      <c r="B588" s="2">
        <v>1</v>
      </c>
    </row>
    <row r="589" spans="1:5" x14ac:dyDescent="0.25">
      <c r="A589">
        <v>588</v>
      </c>
      <c r="B589" s="2">
        <v>1</v>
      </c>
    </row>
    <row r="590" spans="1:5" x14ac:dyDescent="0.25">
      <c r="A590">
        <v>589</v>
      </c>
      <c r="B590" s="2">
        <v>1</v>
      </c>
    </row>
    <row r="591" spans="1:5" x14ac:dyDescent="0.25">
      <c r="A591">
        <v>590</v>
      </c>
      <c r="E591" s="3">
        <v>4</v>
      </c>
    </row>
    <row r="592" spans="1:5" x14ac:dyDescent="0.25">
      <c r="A592">
        <v>591</v>
      </c>
      <c r="E592" s="3">
        <v>4</v>
      </c>
    </row>
    <row r="593" spans="1:5" x14ac:dyDescent="0.25">
      <c r="A593">
        <v>592</v>
      </c>
      <c r="D593" s="5">
        <v>3</v>
      </c>
      <c r="E593" s="3">
        <v>4</v>
      </c>
    </row>
    <row r="594" spans="1:5" x14ac:dyDescent="0.25">
      <c r="A594">
        <v>593</v>
      </c>
      <c r="D594" s="5">
        <v>3</v>
      </c>
      <c r="E594" s="3">
        <v>4</v>
      </c>
    </row>
    <row r="595" spans="1:5" x14ac:dyDescent="0.25">
      <c r="A595">
        <v>594</v>
      </c>
      <c r="D595" s="5">
        <v>3</v>
      </c>
      <c r="E595" s="3">
        <v>4</v>
      </c>
    </row>
    <row r="596" spans="1:5" x14ac:dyDescent="0.25">
      <c r="A596">
        <v>595</v>
      </c>
      <c r="D596" s="5">
        <v>3</v>
      </c>
      <c r="E596" s="3">
        <v>4</v>
      </c>
    </row>
    <row r="597" spans="1:5" x14ac:dyDescent="0.25">
      <c r="A597">
        <v>596</v>
      </c>
      <c r="D597" s="5">
        <v>3</v>
      </c>
      <c r="E597" s="3">
        <v>4</v>
      </c>
    </row>
    <row r="598" spans="1:5" x14ac:dyDescent="0.25">
      <c r="A598">
        <v>597</v>
      </c>
      <c r="D598" s="5">
        <v>3</v>
      </c>
      <c r="E598" s="3">
        <v>4</v>
      </c>
    </row>
    <row r="599" spans="1:5" x14ac:dyDescent="0.25">
      <c r="A599">
        <v>598</v>
      </c>
      <c r="C599" s="4">
        <v>2</v>
      </c>
      <c r="D599" s="5">
        <v>3</v>
      </c>
    </row>
    <row r="600" spans="1:5" x14ac:dyDescent="0.25">
      <c r="A600">
        <v>599</v>
      </c>
      <c r="C600" s="4">
        <v>2</v>
      </c>
      <c r="D600" s="5">
        <v>3</v>
      </c>
    </row>
    <row r="601" spans="1:5" x14ac:dyDescent="0.25">
      <c r="A601">
        <v>600</v>
      </c>
      <c r="C601" s="4">
        <v>2</v>
      </c>
    </row>
    <row r="602" spans="1:5" x14ac:dyDescent="0.25">
      <c r="A602">
        <v>601</v>
      </c>
      <c r="C602" s="4">
        <v>2</v>
      </c>
    </row>
    <row r="603" spans="1:5" x14ac:dyDescent="0.25">
      <c r="A603">
        <v>602</v>
      </c>
      <c r="C603" s="4">
        <v>2</v>
      </c>
    </row>
    <row r="604" spans="1:5" x14ac:dyDescent="0.25">
      <c r="A604">
        <v>603</v>
      </c>
      <c r="B604" s="2">
        <v>1</v>
      </c>
      <c r="C604" s="4">
        <v>2</v>
      </c>
    </row>
    <row r="605" spans="1:5" x14ac:dyDescent="0.25">
      <c r="A605">
        <v>604</v>
      </c>
      <c r="B605" s="2">
        <v>1</v>
      </c>
      <c r="C605" s="4">
        <v>2</v>
      </c>
    </row>
    <row r="606" spans="1:5" x14ac:dyDescent="0.25">
      <c r="A606">
        <v>605</v>
      </c>
      <c r="B606" s="2">
        <v>1</v>
      </c>
      <c r="C606" s="4">
        <v>2</v>
      </c>
    </row>
    <row r="607" spans="1:5" x14ac:dyDescent="0.25">
      <c r="A607">
        <v>606</v>
      </c>
      <c r="B607" s="2">
        <v>1</v>
      </c>
      <c r="C607" s="4">
        <v>2</v>
      </c>
    </row>
    <row r="608" spans="1:5" x14ac:dyDescent="0.25">
      <c r="A608">
        <v>607</v>
      </c>
      <c r="B608" s="2">
        <v>1</v>
      </c>
    </row>
    <row r="609" spans="1:5" x14ac:dyDescent="0.25">
      <c r="A609">
        <v>608</v>
      </c>
      <c r="B609" s="2">
        <v>1</v>
      </c>
    </row>
    <row r="610" spans="1:5" x14ac:dyDescent="0.25">
      <c r="A610">
        <v>609</v>
      </c>
      <c r="B610" s="2">
        <v>1</v>
      </c>
    </row>
    <row r="611" spans="1:5" x14ac:dyDescent="0.25">
      <c r="A611">
        <v>610</v>
      </c>
      <c r="B611" s="2">
        <v>1</v>
      </c>
    </row>
    <row r="612" spans="1:5" x14ac:dyDescent="0.25">
      <c r="A612">
        <v>611</v>
      </c>
      <c r="B612" s="2">
        <v>1</v>
      </c>
    </row>
    <row r="613" spans="1:5" x14ac:dyDescent="0.25">
      <c r="A613">
        <v>612</v>
      </c>
      <c r="E613" s="3">
        <v>4</v>
      </c>
    </row>
    <row r="614" spans="1:5" x14ac:dyDescent="0.25">
      <c r="A614">
        <v>613</v>
      </c>
      <c r="E614" s="3">
        <v>4</v>
      </c>
    </row>
    <row r="615" spans="1:5" x14ac:dyDescent="0.25">
      <c r="A615">
        <v>614</v>
      </c>
      <c r="D615" s="5">
        <v>3</v>
      </c>
      <c r="E615" s="3">
        <v>4</v>
      </c>
    </row>
    <row r="616" spans="1:5" x14ac:dyDescent="0.25">
      <c r="A616">
        <v>615</v>
      </c>
      <c r="D616" s="5">
        <v>3</v>
      </c>
      <c r="E616" s="3">
        <v>4</v>
      </c>
    </row>
    <row r="617" spans="1:5" x14ac:dyDescent="0.25">
      <c r="A617">
        <v>616</v>
      </c>
      <c r="D617" s="5">
        <v>3</v>
      </c>
      <c r="E617" s="3">
        <v>4</v>
      </c>
    </row>
    <row r="618" spans="1:5" x14ac:dyDescent="0.25">
      <c r="A618">
        <v>617</v>
      </c>
      <c r="D618" s="5">
        <v>3</v>
      </c>
      <c r="E618" s="3">
        <v>4</v>
      </c>
    </row>
    <row r="619" spans="1:5" x14ac:dyDescent="0.25">
      <c r="A619">
        <v>618</v>
      </c>
      <c r="C619" s="4">
        <v>2</v>
      </c>
      <c r="D619" s="5">
        <v>3</v>
      </c>
      <c r="E619" s="3">
        <v>4</v>
      </c>
    </row>
    <row r="620" spans="1:5" x14ac:dyDescent="0.25">
      <c r="A620">
        <v>619</v>
      </c>
      <c r="C620" s="4">
        <v>2</v>
      </c>
      <c r="D620" s="5">
        <v>3</v>
      </c>
      <c r="E620" s="3">
        <v>4</v>
      </c>
    </row>
    <row r="621" spans="1:5" x14ac:dyDescent="0.25">
      <c r="A621">
        <v>620</v>
      </c>
      <c r="C621" s="4">
        <v>2</v>
      </c>
      <c r="D621" s="5">
        <v>3</v>
      </c>
      <c r="E621" s="3">
        <v>4</v>
      </c>
    </row>
    <row r="622" spans="1:5" x14ac:dyDescent="0.25">
      <c r="A622">
        <v>621</v>
      </c>
      <c r="C622" s="4">
        <v>2</v>
      </c>
      <c r="D622" s="5">
        <v>3</v>
      </c>
    </row>
    <row r="623" spans="1:5" x14ac:dyDescent="0.25">
      <c r="A623">
        <v>622</v>
      </c>
      <c r="C623" s="4">
        <v>2</v>
      </c>
      <c r="D623" s="5">
        <v>3</v>
      </c>
    </row>
    <row r="624" spans="1:5" x14ac:dyDescent="0.25">
      <c r="A624">
        <v>623</v>
      </c>
      <c r="C624" s="4">
        <v>2</v>
      </c>
    </row>
    <row r="625" spans="1:5" x14ac:dyDescent="0.25">
      <c r="A625">
        <v>624</v>
      </c>
      <c r="B625" s="2">
        <v>1</v>
      </c>
      <c r="C625" s="4">
        <v>2</v>
      </c>
    </row>
    <row r="626" spans="1:5" x14ac:dyDescent="0.25">
      <c r="A626">
        <v>625</v>
      </c>
      <c r="B626" s="2">
        <v>1</v>
      </c>
      <c r="C626" s="4">
        <v>2</v>
      </c>
    </row>
    <row r="627" spans="1:5" x14ac:dyDescent="0.25">
      <c r="A627">
        <v>626</v>
      </c>
      <c r="B627" s="2">
        <v>1</v>
      </c>
      <c r="C627" s="4">
        <v>2</v>
      </c>
    </row>
    <row r="628" spans="1:5" x14ac:dyDescent="0.25">
      <c r="A628">
        <v>627</v>
      </c>
      <c r="B628" s="2">
        <v>1</v>
      </c>
      <c r="C628" s="4">
        <v>2</v>
      </c>
    </row>
    <row r="629" spans="1:5" x14ac:dyDescent="0.25">
      <c r="A629">
        <v>628</v>
      </c>
      <c r="B629" s="2">
        <v>1</v>
      </c>
    </row>
    <row r="630" spans="1:5" x14ac:dyDescent="0.25">
      <c r="A630">
        <v>629</v>
      </c>
      <c r="B630" s="2">
        <v>1</v>
      </c>
    </row>
    <row r="631" spans="1:5" x14ac:dyDescent="0.25">
      <c r="A631">
        <v>630</v>
      </c>
      <c r="B631" s="2">
        <v>1</v>
      </c>
    </row>
    <row r="632" spans="1:5" x14ac:dyDescent="0.25">
      <c r="A632">
        <v>631</v>
      </c>
      <c r="B632" s="2">
        <v>1</v>
      </c>
    </row>
    <row r="633" spans="1:5" x14ac:dyDescent="0.25">
      <c r="A633">
        <v>632</v>
      </c>
      <c r="B633" s="2">
        <v>1</v>
      </c>
    </row>
    <row r="634" spans="1:5" x14ac:dyDescent="0.25">
      <c r="A634">
        <v>633</v>
      </c>
    </row>
    <row r="635" spans="1:5" x14ac:dyDescent="0.25">
      <c r="A635">
        <v>634</v>
      </c>
      <c r="E635" s="3">
        <v>4</v>
      </c>
    </row>
    <row r="636" spans="1:5" x14ac:dyDescent="0.25">
      <c r="A636">
        <v>635</v>
      </c>
      <c r="E636" s="3">
        <v>4</v>
      </c>
    </row>
    <row r="637" spans="1:5" x14ac:dyDescent="0.25">
      <c r="A637">
        <v>636</v>
      </c>
      <c r="E637" s="3">
        <v>4</v>
      </c>
    </row>
    <row r="638" spans="1:5" x14ac:dyDescent="0.25">
      <c r="A638">
        <v>637</v>
      </c>
      <c r="E638" s="3">
        <v>4</v>
      </c>
    </row>
    <row r="639" spans="1:5" x14ac:dyDescent="0.25">
      <c r="A639">
        <v>638</v>
      </c>
      <c r="C639" s="4">
        <v>2</v>
      </c>
      <c r="D639" s="5">
        <v>3</v>
      </c>
      <c r="E639" s="3">
        <v>4</v>
      </c>
    </row>
    <row r="640" spans="1:5" x14ac:dyDescent="0.25">
      <c r="A640">
        <v>639</v>
      </c>
      <c r="C640" s="4">
        <v>2</v>
      </c>
      <c r="D640" s="5">
        <v>3</v>
      </c>
      <c r="E640" s="3">
        <v>4</v>
      </c>
    </row>
    <row r="641" spans="1:6" x14ac:dyDescent="0.25">
      <c r="A641">
        <v>640</v>
      </c>
      <c r="C641" s="4">
        <v>2</v>
      </c>
      <c r="D641" s="5">
        <v>3</v>
      </c>
      <c r="E641" s="3">
        <v>4</v>
      </c>
    </row>
    <row r="642" spans="1:6" x14ac:dyDescent="0.25">
      <c r="A642">
        <v>641</v>
      </c>
      <c r="C642" s="4">
        <v>2</v>
      </c>
      <c r="D642" s="5">
        <v>3</v>
      </c>
      <c r="E642" s="3">
        <v>4</v>
      </c>
    </row>
    <row r="643" spans="1:6" x14ac:dyDescent="0.25">
      <c r="A643">
        <v>642</v>
      </c>
      <c r="C643" s="4">
        <v>2</v>
      </c>
      <c r="D643" s="5">
        <v>3</v>
      </c>
      <c r="E643" s="3">
        <v>4</v>
      </c>
    </row>
    <row r="644" spans="1:6" x14ac:dyDescent="0.25">
      <c r="A644">
        <v>643</v>
      </c>
      <c r="C644" s="4">
        <v>2</v>
      </c>
      <c r="D644" s="5">
        <v>3</v>
      </c>
      <c r="E644" s="3">
        <v>4</v>
      </c>
    </row>
    <row r="645" spans="1:6" x14ac:dyDescent="0.25">
      <c r="A645">
        <v>644</v>
      </c>
      <c r="C645" s="4">
        <v>2</v>
      </c>
      <c r="D645" s="5">
        <v>3</v>
      </c>
    </row>
    <row r="646" spans="1:6" x14ac:dyDescent="0.25">
      <c r="A646">
        <v>645</v>
      </c>
      <c r="C646" s="4">
        <v>2</v>
      </c>
      <c r="D646" s="5">
        <v>3</v>
      </c>
    </row>
    <row r="647" spans="1:6" x14ac:dyDescent="0.25">
      <c r="A647">
        <v>646</v>
      </c>
      <c r="C647" s="4">
        <v>2</v>
      </c>
      <c r="D647" s="5">
        <v>3</v>
      </c>
    </row>
    <row r="648" spans="1:6" x14ac:dyDescent="0.25">
      <c r="A648">
        <v>647</v>
      </c>
      <c r="B648" s="2">
        <v>1</v>
      </c>
      <c r="C648" s="4">
        <v>2</v>
      </c>
      <c r="D648" s="5">
        <v>3</v>
      </c>
    </row>
    <row r="649" spans="1:6" x14ac:dyDescent="0.25">
      <c r="A649">
        <v>648</v>
      </c>
      <c r="B649" s="2">
        <v>1</v>
      </c>
      <c r="C649" s="4">
        <v>2</v>
      </c>
      <c r="D649" s="5">
        <v>3</v>
      </c>
    </row>
    <row r="650" spans="1:6" x14ac:dyDescent="0.25">
      <c r="A650">
        <v>649</v>
      </c>
      <c r="B650" s="2">
        <v>1</v>
      </c>
      <c r="C650" s="4">
        <v>2</v>
      </c>
      <c r="D650" s="5">
        <v>3</v>
      </c>
    </row>
    <row r="651" spans="1:6" x14ac:dyDescent="0.25">
      <c r="A651">
        <v>650</v>
      </c>
      <c r="B651" s="2">
        <v>1</v>
      </c>
      <c r="C651" s="4">
        <v>2</v>
      </c>
    </row>
    <row r="652" spans="1:6" x14ac:dyDescent="0.25">
      <c r="A652">
        <v>651</v>
      </c>
      <c r="B652" s="2">
        <v>1</v>
      </c>
      <c r="C652" s="4">
        <v>2</v>
      </c>
    </row>
    <row r="653" spans="1:6" x14ac:dyDescent="0.25">
      <c r="A653">
        <v>652</v>
      </c>
      <c r="B653" s="2">
        <v>1</v>
      </c>
    </row>
    <row r="654" spans="1:6" x14ac:dyDescent="0.25">
      <c r="A654">
        <v>653</v>
      </c>
      <c r="B654" s="2">
        <v>1</v>
      </c>
      <c r="F654" t="s">
        <v>22</v>
      </c>
    </row>
    <row r="655" spans="1:6" x14ac:dyDescent="0.25">
      <c r="A655">
        <v>654</v>
      </c>
    </row>
    <row r="656" spans="1:6" x14ac:dyDescent="0.25">
      <c r="A656">
        <v>655</v>
      </c>
      <c r="F656" t="s">
        <v>22</v>
      </c>
    </row>
    <row r="657" spans="1:5" x14ac:dyDescent="0.25">
      <c r="A657">
        <v>656</v>
      </c>
      <c r="B657" s="2">
        <v>1</v>
      </c>
    </row>
    <row r="658" spans="1:5" x14ac:dyDescent="0.25">
      <c r="A658">
        <v>657</v>
      </c>
      <c r="B658" s="2">
        <v>1</v>
      </c>
    </row>
    <row r="659" spans="1:5" x14ac:dyDescent="0.25">
      <c r="A659">
        <v>658</v>
      </c>
      <c r="B659" s="2">
        <v>1</v>
      </c>
    </row>
    <row r="660" spans="1:5" x14ac:dyDescent="0.25">
      <c r="A660">
        <v>659</v>
      </c>
      <c r="B660" s="2">
        <v>1</v>
      </c>
    </row>
    <row r="661" spans="1:5" x14ac:dyDescent="0.25">
      <c r="A661">
        <v>660</v>
      </c>
      <c r="B661" s="2">
        <v>1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  <c r="E663" s="3">
        <v>4</v>
      </c>
    </row>
    <row r="664" spans="1:5" x14ac:dyDescent="0.25">
      <c r="A664">
        <v>663</v>
      </c>
      <c r="B664" s="2">
        <v>1</v>
      </c>
      <c r="E664" s="3">
        <v>4</v>
      </c>
    </row>
    <row r="665" spans="1:5" x14ac:dyDescent="0.25">
      <c r="A665">
        <v>664</v>
      </c>
      <c r="B665" s="2">
        <v>1</v>
      </c>
      <c r="E665" s="3">
        <v>4</v>
      </c>
    </row>
    <row r="666" spans="1:5" x14ac:dyDescent="0.25">
      <c r="A666">
        <v>665</v>
      </c>
      <c r="B666" s="2">
        <v>1</v>
      </c>
      <c r="E666" s="3">
        <v>4</v>
      </c>
    </row>
    <row r="667" spans="1:5" x14ac:dyDescent="0.25">
      <c r="A667">
        <v>666</v>
      </c>
      <c r="D667" s="5">
        <v>3</v>
      </c>
      <c r="E667" s="3">
        <v>4</v>
      </c>
    </row>
    <row r="668" spans="1:5" x14ac:dyDescent="0.25">
      <c r="A668">
        <v>667</v>
      </c>
      <c r="D668" s="5">
        <v>3</v>
      </c>
      <c r="E668" s="3">
        <v>4</v>
      </c>
    </row>
    <row r="669" spans="1:5" x14ac:dyDescent="0.25">
      <c r="A669">
        <v>668</v>
      </c>
      <c r="D669" s="5">
        <v>3</v>
      </c>
      <c r="E669" s="3">
        <v>4</v>
      </c>
    </row>
    <row r="670" spans="1:5" x14ac:dyDescent="0.25">
      <c r="A670">
        <v>669</v>
      </c>
      <c r="D670" s="5">
        <v>3</v>
      </c>
      <c r="E670" s="3">
        <v>4</v>
      </c>
    </row>
    <row r="671" spans="1:5" x14ac:dyDescent="0.25">
      <c r="A671">
        <v>670</v>
      </c>
      <c r="D671" s="5">
        <v>3</v>
      </c>
      <c r="E671" s="3">
        <v>4</v>
      </c>
    </row>
    <row r="672" spans="1:5" x14ac:dyDescent="0.25">
      <c r="A672">
        <v>671</v>
      </c>
      <c r="C672" s="4">
        <v>2</v>
      </c>
      <c r="D672" s="5">
        <v>3</v>
      </c>
      <c r="E672" s="3">
        <v>4</v>
      </c>
    </row>
    <row r="673" spans="1:5" x14ac:dyDescent="0.25">
      <c r="A673">
        <v>672</v>
      </c>
      <c r="C673" s="4">
        <v>2</v>
      </c>
      <c r="D673" s="5">
        <v>3</v>
      </c>
      <c r="E673" s="3">
        <v>4</v>
      </c>
    </row>
    <row r="674" spans="1:5" x14ac:dyDescent="0.25">
      <c r="A674">
        <v>673</v>
      </c>
      <c r="C674" s="4">
        <v>2</v>
      </c>
      <c r="D674" s="5">
        <v>3</v>
      </c>
    </row>
    <row r="675" spans="1:5" x14ac:dyDescent="0.25">
      <c r="A675">
        <v>674</v>
      </c>
      <c r="C675" s="4">
        <v>2</v>
      </c>
      <c r="D675" s="5">
        <v>3</v>
      </c>
    </row>
    <row r="676" spans="1:5" x14ac:dyDescent="0.25">
      <c r="A676">
        <v>675</v>
      </c>
      <c r="C676" s="4">
        <v>2</v>
      </c>
      <c r="D676" s="5">
        <v>3</v>
      </c>
    </row>
    <row r="677" spans="1:5" x14ac:dyDescent="0.25">
      <c r="A677">
        <v>676</v>
      </c>
      <c r="C677" s="4">
        <v>2</v>
      </c>
      <c r="D677" s="5">
        <v>3</v>
      </c>
    </row>
    <row r="678" spans="1:5" x14ac:dyDescent="0.25">
      <c r="A678">
        <v>677</v>
      </c>
      <c r="C678" s="4">
        <v>2</v>
      </c>
    </row>
    <row r="679" spans="1:5" x14ac:dyDescent="0.25">
      <c r="A679">
        <v>678</v>
      </c>
      <c r="B679" s="2">
        <v>1</v>
      </c>
      <c r="C679" s="4">
        <v>2</v>
      </c>
    </row>
    <row r="680" spans="1:5" x14ac:dyDescent="0.25">
      <c r="A680">
        <v>679</v>
      </c>
      <c r="B680" s="2">
        <v>1</v>
      </c>
      <c r="C680" s="4">
        <v>2</v>
      </c>
    </row>
    <row r="681" spans="1:5" x14ac:dyDescent="0.25">
      <c r="A681">
        <v>680</v>
      </c>
      <c r="B681" s="2">
        <v>1</v>
      </c>
      <c r="C681" s="4">
        <v>2</v>
      </c>
    </row>
    <row r="682" spans="1:5" x14ac:dyDescent="0.25">
      <c r="A682">
        <v>681</v>
      </c>
      <c r="B682" s="2">
        <v>1</v>
      </c>
      <c r="C682" s="4">
        <v>2</v>
      </c>
    </row>
    <row r="683" spans="1:5" x14ac:dyDescent="0.25">
      <c r="A683">
        <v>682</v>
      </c>
      <c r="B683" s="2">
        <v>1</v>
      </c>
    </row>
    <row r="684" spans="1:5" x14ac:dyDescent="0.25">
      <c r="A684">
        <v>683</v>
      </c>
      <c r="B684" s="2">
        <v>1</v>
      </c>
    </row>
    <row r="685" spans="1:5" x14ac:dyDescent="0.25">
      <c r="A685">
        <v>684</v>
      </c>
      <c r="B685" s="2">
        <v>1</v>
      </c>
      <c r="E685" s="3">
        <v>4</v>
      </c>
    </row>
    <row r="686" spans="1:5" x14ac:dyDescent="0.25">
      <c r="A686">
        <v>685</v>
      </c>
      <c r="B686" s="2">
        <v>1</v>
      </c>
      <c r="E686" s="3">
        <v>4</v>
      </c>
    </row>
    <row r="687" spans="1:5" x14ac:dyDescent="0.25">
      <c r="A687">
        <v>686</v>
      </c>
      <c r="B687" s="2">
        <v>1</v>
      </c>
      <c r="E687" s="3">
        <v>4</v>
      </c>
    </row>
    <row r="688" spans="1:5" x14ac:dyDescent="0.25">
      <c r="A688">
        <v>687</v>
      </c>
      <c r="D688" s="5">
        <v>3</v>
      </c>
      <c r="E688" s="3">
        <v>4</v>
      </c>
    </row>
    <row r="689" spans="1:5" x14ac:dyDescent="0.25">
      <c r="A689">
        <v>688</v>
      </c>
      <c r="D689" s="5">
        <v>3</v>
      </c>
      <c r="E689" s="3">
        <v>4</v>
      </c>
    </row>
    <row r="690" spans="1:5" x14ac:dyDescent="0.25">
      <c r="A690">
        <v>689</v>
      </c>
      <c r="D690" s="5">
        <v>3</v>
      </c>
      <c r="E690" s="3">
        <v>4</v>
      </c>
    </row>
    <row r="691" spans="1:5" x14ac:dyDescent="0.25">
      <c r="A691">
        <v>690</v>
      </c>
      <c r="D691" s="5">
        <v>3</v>
      </c>
      <c r="E691" s="3">
        <v>4</v>
      </c>
    </row>
    <row r="692" spans="1:5" x14ac:dyDescent="0.25">
      <c r="A692">
        <v>691</v>
      </c>
      <c r="D692" s="5">
        <v>3</v>
      </c>
      <c r="E692" s="3">
        <v>4</v>
      </c>
    </row>
    <row r="693" spans="1:5" x14ac:dyDescent="0.25">
      <c r="A693">
        <v>692</v>
      </c>
      <c r="D693" s="5">
        <v>3</v>
      </c>
      <c r="E693" s="3">
        <v>4</v>
      </c>
    </row>
    <row r="694" spans="1:5" x14ac:dyDescent="0.25">
      <c r="A694">
        <v>693</v>
      </c>
      <c r="C694" s="4">
        <v>2</v>
      </c>
      <c r="D694" s="5">
        <v>3</v>
      </c>
      <c r="E694" s="3">
        <v>4</v>
      </c>
    </row>
    <row r="695" spans="1:5" x14ac:dyDescent="0.25">
      <c r="A695">
        <v>694</v>
      </c>
      <c r="C695" s="4">
        <v>2</v>
      </c>
      <c r="D695" s="5">
        <v>3</v>
      </c>
    </row>
    <row r="696" spans="1:5" x14ac:dyDescent="0.25">
      <c r="A696">
        <v>695</v>
      </c>
      <c r="C696" s="4">
        <v>2</v>
      </c>
      <c r="D696" s="5">
        <v>3</v>
      </c>
    </row>
    <row r="697" spans="1:5" x14ac:dyDescent="0.25">
      <c r="A697">
        <v>696</v>
      </c>
      <c r="C697" s="4">
        <v>2</v>
      </c>
    </row>
    <row r="698" spans="1:5" x14ac:dyDescent="0.25">
      <c r="A698">
        <v>697</v>
      </c>
      <c r="C698" s="4">
        <v>2</v>
      </c>
    </row>
    <row r="699" spans="1:5" x14ac:dyDescent="0.25">
      <c r="A699">
        <v>698</v>
      </c>
      <c r="C699" s="4">
        <v>2</v>
      </c>
    </row>
    <row r="700" spans="1:5" x14ac:dyDescent="0.25">
      <c r="A700">
        <v>699</v>
      </c>
      <c r="C700" s="4">
        <v>2</v>
      </c>
    </row>
    <row r="701" spans="1:5" x14ac:dyDescent="0.25">
      <c r="A701">
        <v>700</v>
      </c>
      <c r="C701" s="4">
        <v>2</v>
      </c>
    </row>
    <row r="702" spans="1:5" x14ac:dyDescent="0.25">
      <c r="A702">
        <v>701</v>
      </c>
      <c r="B702" s="2">
        <v>1</v>
      </c>
      <c r="C702" s="4">
        <v>2</v>
      </c>
    </row>
    <row r="703" spans="1:5" x14ac:dyDescent="0.25">
      <c r="A703">
        <v>702</v>
      </c>
      <c r="B703" s="2">
        <v>1</v>
      </c>
      <c r="C703" s="4">
        <v>2</v>
      </c>
    </row>
    <row r="704" spans="1:5" x14ac:dyDescent="0.25">
      <c r="A704">
        <v>703</v>
      </c>
      <c r="B704" s="2">
        <v>1</v>
      </c>
    </row>
    <row r="705" spans="1:5" x14ac:dyDescent="0.25">
      <c r="A705">
        <v>704</v>
      </c>
      <c r="B705" s="2">
        <v>1</v>
      </c>
    </row>
    <row r="706" spans="1:5" x14ac:dyDescent="0.25">
      <c r="A706">
        <v>705</v>
      </c>
      <c r="B706" s="2">
        <v>1</v>
      </c>
    </row>
    <row r="707" spans="1:5" x14ac:dyDescent="0.25">
      <c r="A707">
        <v>706</v>
      </c>
      <c r="B707" s="2">
        <v>1</v>
      </c>
      <c r="E707" s="3">
        <v>4</v>
      </c>
    </row>
    <row r="708" spans="1:5" x14ac:dyDescent="0.25">
      <c r="A708">
        <v>707</v>
      </c>
      <c r="B708" s="2">
        <v>1</v>
      </c>
      <c r="E708" s="3">
        <v>4</v>
      </c>
    </row>
    <row r="709" spans="1:5" x14ac:dyDescent="0.25">
      <c r="A709">
        <v>708</v>
      </c>
      <c r="D709" s="5">
        <v>3</v>
      </c>
      <c r="E709" s="3">
        <v>4</v>
      </c>
    </row>
    <row r="710" spans="1:5" x14ac:dyDescent="0.25">
      <c r="A710">
        <v>709</v>
      </c>
      <c r="D710" s="5">
        <v>3</v>
      </c>
      <c r="E710" s="3">
        <v>4</v>
      </c>
    </row>
    <row r="711" spans="1:5" x14ac:dyDescent="0.25">
      <c r="A711">
        <v>710</v>
      </c>
      <c r="D711" s="5">
        <v>3</v>
      </c>
      <c r="E711" s="3">
        <v>4</v>
      </c>
    </row>
    <row r="712" spans="1:5" x14ac:dyDescent="0.25">
      <c r="A712">
        <v>711</v>
      </c>
      <c r="D712" s="5">
        <v>3</v>
      </c>
      <c r="E712" s="3">
        <v>4</v>
      </c>
    </row>
    <row r="713" spans="1:5" x14ac:dyDescent="0.25">
      <c r="A713">
        <v>712</v>
      </c>
      <c r="D713" s="5">
        <v>3</v>
      </c>
      <c r="E713" s="3">
        <v>4</v>
      </c>
    </row>
    <row r="714" spans="1:5" x14ac:dyDescent="0.25">
      <c r="A714">
        <v>713</v>
      </c>
      <c r="D714" s="5">
        <v>3</v>
      </c>
      <c r="E714" s="3">
        <v>4</v>
      </c>
    </row>
    <row r="715" spans="1:5" x14ac:dyDescent="0.25">
      <c r="A715">
        <v>714</v>
      </c>
      <c r="C715" s="4">
        <v>2</v>
      </c>
      <c r="D715" s="5">
        <v>3</v>
      </c>
      <c r="E715" s="3">
        <v>4</v>
      </c>
    </row>
    <row r="716" spans="1:5" x14ac:dyDescent="0.25">
      <c r="A716">
        <v>715</v>
      </c>
      <c r="C716" s="4">
        <v>2</v>
      </c>
      <c r="D716" s="5">
        <v>3</v>
      </c>
    </row>
    <row r="717" spans="1:5" x14ac:dyDescent="0.25">
      <c r="A717">
        <v>716</v>
      </c>
      <c r="C717" s="4">
        <v>2</v>
      </c>
      <c r="D717" s="5">
        <v>3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C719" s="4">
        <v>2</v>
      </c>
    </row>
    <row r="720" spans="1:5" x14ac:dyDescent="0.25">
      <c r="A720">
        <v>719</v>
      </c>
      <c r="C720" s="4">
        <v>2</v>
      </c>
    </row>
    <row r="721" spans="1:5" x14ac:dyDescent="0.25">
      <c r="A721">
        <v>720</v>
      </c>
      <c r="B721" s="2">
        <v>1</v>
      </c>
      <c r="C721" s="4">
        <v>2</v>
      </c>
    </row>
    <row r="722" spans="1:5" x14ac:dyDescent="0.25">
      <c r="A722">
        <v>721</v>
      </c>
      <c r="B722" s="2">
        <v>1</v>
      </c>
      <c r="C722" s="4">
        <v>2</v>
      </c>
    </row>
    <row r="723" spans="1:5" x14ac:dyDescent="0.25">
      <c r="A723">
        <v>722</v>
      </c>
      <c r="B723" s="2">
        <v>1</v>
      </c>
      <c r="C723" s="4">
        <v>2</v>
      </c>
    </row>
    <row r="724" spans="1:5" x14ac:dyDescent="0.25">
      <c r="A724">
        <v>723</v>
      </c>
      <c r="B724" s="2">
        <v>1</v>
      </c>
    </row>
    <row r="725" spans="1:5" x14ac:dyDescent="0.25">
      <c r="A725">
        <v>724</v>
      </c>
      <c r="B725" s="2">
        <v>1</v>
      </c>
    </row>
    <row r="726" spans="1:5" x14ac:dyDescent="0.25">
      <c r="A726">
        <v>725</v>
      </c>
      <c r="B726" s="2">
        <v>1</v>
      </c>
    </row>
    <row r="727" spans="1:5" x14ac:dyDescent="0.25">
      <c r="A727">
        <v>726</v>
      </c>
      <c r="B727" s="2">
        <v>1</v>
      </c>
    </row>
    <row r="728" spans="1:5" x14ac:dyDescent="0.25">
      <c r="A728">
        <v>727</v>
      </c>
      <c r="E728" s="3">
        <v>4</v>
      </c>
    </row>
    <row r="729" spans="1:5" x14ac:dyDescent="0.25">
      <c r="A729">
        <v>728</v>
      </c>
      <c r="D729" s="5">
        <v>3</v>
      </c>
      <c r="E729" s="3">
        <v>4</v>
      </c>
    </row>
    <row r="730" spans="1:5" x14ac:dyDescent="0.25">
      <c r="A730">
        <v>729</v>
      </c>
      <c r="D730" s="5">
        <v>3</v>
      </c>
      <c r="E730" s="3">
        <v>4</v>
      </c>
    </row>
    <row r="731" spans="1:5" x14ac:dyDescent="0.25">
      <c r="A731">
        <v>730</v>
      </c>
      <c r="D731" s="5">
        <v>3</v>
      </c>
      <c r="E731" s="3">
        <v>4</v>
      </c>
    </row>
    <row r="732" spans="1:5" x14ac:dyDescent="0.25">
      <c r="A732">
        <v>731</v>
      </c>
      <c r="D732" s="5">
        <v>3</v>
      </c>
      <c r="E732" s="3">
        <v>4</v>
      </c>
    </row>
    <row r="733" spans="1:5" x14ac:dyDescent="0.25">
      <c r="A733">
        <v>732</v>
      </c>
      <c r="D733" s="5">
        <v>3</v>
      </c>
      <c r="E733" s="3">
        <v>4</v>
      </c>
    </row>
    <row r="734" spans="1:5" x14ac:dyDescent="0.25">
      <c r="A734">
        <v>733</v>
      </c>
      <c r="D734" s="5">
        <v>3</v>
      </c>
      <c r="E734" s="3">
        <v>4</v>
      </c>
    </row>
    <row r="735" spans="1:5" x14ac:dyDescent="0.25">
      <c r="A735">
        <v>734</v>
      </c>
      <c r="D735" s="5">
        <v>3</v>
      </c>
      <c r="E735" s="3">
        <v>4</v>
      </c>
    </row>
    <row r="736" spans="1:5" x14ac:dyDescent="0.25">
      <c r="A736">
        <v>735</v>
      </c>
      <c r="D736" s="5">
        <v>3</v>
      </c>
      <c r="E736" s="3">
        <v>4</v>
      </c>
    </row>
    <row r="737" spans="1:5" x14ac:dyDescent="0.25">
      <c r="A737">
        <v>736</v>
      </c>
      <c r="C737" s="4">
        <v>2</v>
      </c>
    </row>
    <row r="738" spans="1:5" x14ac:dyDescent="0.25">
      <c r="A738">
        <v>737</v>
      </c>
      <c r="C738" s="4">
        <v>2</v>
      </c>
    </row>
    <row r="739" spans="1:5" x14ac:dyDescent="0.25">
      <c r="A739">
        <v>738</v>
      </c>
      <c r="C739" s="4">
        <v>2</v>
      </c>
    </row>
    <row r="740" spans="1:5" x14ac:dyDescent="0.25">
      <c r="A740">
        <v>739</v>
      </c>
      <c r="B740" s="2">
        <v>1</v>
      </c>
      <c r="C740" s="4">
        <v>2</v>
      </c>
    </row>
    <row r="741" spans="1:5" x14ac:dyDescent="0.25">
      <c r="A741">
        <v>740</v>
      </c>
      <c r="B741" s="2">
        <v>1</v>
      </c>
      <c r="C741" s="4">
        <v>2</v>
      </c>
    </row>
    <row r="742" spans="1:5" x14ac:dyDescent="0.25">
      <c r="A742">
        <v>741</v>
      </c>
      <c r="B742" s="2">
        <v>1</v>
      </c>
      <c r="C742" s="4">
        <v>2</v>
      </c>
    </row>
    <row r="743" spans="1:5" x14ac:dyDescent="0.25">
      <c r="A743">
        <v>742</v>
      </c>
      <c r="B743" s="2">
        <v>1</v>
      </c>
      <c r="C743" s="4">
        <v>2</v>
      </c>
    </row>
    <row r="744" spans="1:5" x14ac:dyDescent="0.25">
      <c r="A744">
        <v>743</v>
      </c>
      <c r="B744" s="2">
        <v>1</v>
      </c>
      <c r="C744" s="4">
        <v>2</v>
      </c>
    </row>
    <row r="745" spans="1:5" x14ac:dyDescent="0.25">
      <c r="A745">
        <v>744</v>
      </c>
      <c r="B745" s="2">
        <v>1</v>
      </c>
    </row>
    <row r="746" spans="1:5" x14ac:dyDescent="0.25">
      <c r="A746">
        <v>745</v>
      </c>
      <c r="B746" s="2">
        <v>1</v>
      </c>
    </row>
    <row r="747" spans="1:5" x14ac:dyDescent="0.25">
      <c r="A747">
        <v>746</v>
      </c>
      <c r="B747" s="2">
        <v>1</v>
      </c>
    </row>
    <row r="748" spans="1:5" x14ac:dyDescent="0.25">
      <c r="A748">
        <v>747</v>
      </c>
      <c r="D748" s="5">
        <v>3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D751" s="5">
        <v>3</v>
      </c>
      <c r="E751" s="3">
        <v>4</v>
      </c>
    </row>
    <row r="752" spans="1:5" x14ac:dyDescent="0.25">
      <c r="A752">
        <v>751</v>
      </c>
      <c r="D752" s="5">
        <v>3</v>
      </c>
      <c r="E752" s="3">
        <v>4</v>
      </c>
    </row>
    <row r="753" spans="1:5" x14ac:dyDescent="0.25">
      <c r="A753">
        <v>752</v>
      </c>
      <c r="D753" s="5">
        <v>3</v>
      </c>
      <c r="E753" s="3">
        <v>4</v>
      </c>
    </row>
    <row r="754" spans="1:5" x14ac:dyDescent="0.25">
      <c r="A754">
        <v>753</v>
      </c>
      <c r="D754" s="5">
        <v>3</v>
      </c>
      <c r="E754" s="3">
        <v>4</v>
      </c>
    </row>
    <row r="755" spans="1:5" x14ac:dyDescent="0.25">
      <c r="A755">
        <v>754</v>
      </c>
      <c r="D755" s="5">
        <v>3</v>
      </c>
      <c r="E755" s="3">
        <v>4</v>
      </c>
    </row>
    <row r="756" spans="1:5" x14ac:dyDescent="0.25">
      <c r="A756">
        <v>755</v>
      </c>
    </row>
    <row r="757" spans="1:5" x14ac:dyDescent="0.25">
      <c r="A757">
        <v>756</v>
      </c>
    </row>
    <row r="758" spans="1:5" x14ac:dyDescent="0.25">
      <c r="A758">
        <v>757</v>
      </c>
      <c r="B758" s="2">
        <v>1</v>
      </c>
    </row>
    <row r="759" spans="1:5" x14ac:dyDescent="0.25">
      <c r="A759">
        <v>758</v>
      </c>
      <c r="B759" s="2">
        <v>1</v>
      </c>
    </row>
    <row r="760" spans="1:5" x14ac:dyDescent="0.25">
      <c r="A760">
        <v>759</v>
      </c>
      <c r="B760" s="2">
        <v>1</v>
      </c>
    </row>
    <row r="761" spans="1:5" x14ac:dyDescent="0.25">
      <c r="A761">
        <v>760</v>
      </c>
      <c r="B761" s="2">
        <v>1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B763" s="2">
        <v>1</v>
      </c>
      <c r="C763" s="4">
        <v>2</v>
      </c>
    </row>
    <row r="764" spans="1:5" x14ac:dyDescent="0.25">
      <c r="A764">
        <v>763</v>
      </c>
      <c r="B764" s="2">
        <v>1</v>
      </c>
      <c r="C764" s="4">
        <v>2</v>
      </c>
    </row>
    <row r="765" spans="1:5" x14ac:dyDescent="0.25">
      <c r="A765">
        <v>764</v>
      </c>
      <c r="B765" s="2">
        <v>1</v>
      </c>
      <c r="C765" s="4">
        <v>2</v>
      </c>
    </row>
    <row r="766" spans="1:5" x14ac:dyDescent="0.25">
      <c r="A766">
        <v>765</v>
      </c>
      <c r="C766" s="4">
        <v>2</v>
      </c>
    </row>
    <row r="767" spans="1:5" x14ac:dyDescent="0.25">
      <c r="A767">
        <v>766</v>
      </c>
      <c r="C767" s="4">
        <v>2</v>
      </c>
    </row>
    <row r="768" spans="1:5" x14ac:dyDescent="0.25">
      <c r="A768">
        <v>767</v>
      </c>
      <c r="C768" s="4">
        <v>2</v>
      </c>
      <c r="D768" s="5">
        <v>3</v>
      </c>
    </row>
    <row r="769" spans="1:5" x14ac:dyDescent="0.25">
      <c r="A769">
        <v>768</v>
      </c>
      <c r="D769" s="5">
        <v>3</v>
      </c>
    </row>
    <row r="770" spans="1:5" x14ac:dyDescent="0.25">
      <c r="A770">
        <v>769</v>
      </c>
      <c r="D770" s="5">
        <v>3</v>
      </c>
      <c r="E770" s="3">
        <v>4</v>
      </c>
    </row>
    <row r="771" spans="1:5" x14ac:dyDescent="0.25">
      <c r="A771">
        <v>770</v>
      </c>
      <c r="D771" s="5">
        <v>3</v>
      </c>
      <c r="E771" s="3">
        <v>4</v>
      </c>
    </row>
    <row r="772" spans="1:5" x14ac:dyDescent="0.25">
      <c r="A772">
        <v>771</v>
      </c>
      <c r="D772" s="5">
        <v>3</v>
      </c>
      <c r="E772" s="3">
        <v>4</v>
      </c>
    </row>
    <row r="773" spans="1:5" x14ac:dyDescent="0.25">
      <c r="A773">
        <v>772</v>
      </c>
      <c r="D773" s="5">
        <v>3</v>
      </c>
      <c r="E773" s="3">
        <v>4</v>
      </c>
    </row>
    <row r="774" spans="1:5" x14ac:dyDescent="0.25">
      <c r="A774">
        <v>773</v>
      </c>
      <c r="D774" s="5">
        <v>3</v>
      </c>
      <c r="E774" s="3">
        <v>4</v>
      </c>
    </row>
    <row r="775" spans="1:5" x14ac:dyDescent="0.25">
      <c r="A775">
        <v>774</v>
      </c>
      <c r="D775" s="5">
        <v>3</v>
      </c>
      <c r="E775" s="3">
        <v>4</v>
      </c>
    </row>
    <row r="776" spans="1:5" x14ac:dyDescent="0.25">
      <c r="A776">
        <v>775</v>
      </c>
      <c r="B776" s="2">
        <v>1</v>
      </c>
      <c r="E776" s="3">
        <v>4</v>
      </c>
    </row>
    <row r="777" spans="1:5" x14ac:dyDescent="0.25">
      <c r="A777">
        <v>776</v>
      </c>
      <c r="B777" s="2">
        <v>1</v>
      </c>
    </row>
    <row r="778" spans="1:5" x14ac:dyDescent="0.25">
      <c r="A778">
        <v>777</v>
      </c>
      <c r="B778" s="2">
        <v>1</v>
      </c>
    </row>
    <row r="779" spans="1:5" x14ac:dyDescent="0.25">
      <c r="A779">
        <v>778</v>
      </c>
      <c r="B779" s="2">
        <v>1</v>
      </c>
      <c r="C779" s="4">
        <v>2</v>
      </c>
    </row>
    <row r="780" spans="1:5" x14ac:dyDescent="0.25">
      <c r="A780">
        <v>779</v>
      </c>
      <c r="B780" s="2">
        <v>1</v>
      </c>
      <c r="C780" s="4">
        <v>2</v>
      </c>
    </row>
    <row r="781" spans="1:5" x14ac:dyDescent="0.25">
      <c r="A781">
        <v>780</v>
      </c>
      <c r="B781" s="2">
        <v>1</v>
      </c>
      <c r="C781" s="4">
        <v>2</v>
      </c>
    </row>
    <row r="782" spans="1:5" x14ac:dyDescent="0.25">
      <c r="A782">
        <v>781</v>
      </c>
      <c r="B782" s="2">
        <v>1</v>
      </c>
      <c r="C782" s="4">
        <v>2</v>
      </c>
    </row>
    <row r="783" spans="1:5" x14ac:dyDescent="0.25">
      <c r="A783">
        <v>782</v>
      </c>
      <c r="C783" s="4">
        <v>2</v>
      </c>
    </row>
    <row r="784" spans="1:5" x14ac:dyDescent="0.25">
      <c r="A784">
        <v>783</v>
      </c>
      <c r="C784" s="4">
        <v>2</v>
      </c>
    </row>
    <row r="785" spans="1:5" x14ac:dyDescent="0.25">
      <c r="A785">
        <v>784</v>
      </c>
      <c r="C785" s="4">
        <v>2</v>
      </c>
    </row>
    <row r="786" spans="1:5" x14ac:dyDescent="0.25">
      <c r="A786">
        <v>785</v>
      </c>
      <c r="C786" s="4">
        <v>2</v>
      </c>
    </row>
    <row r="787" spans="1:5" x14ac:dyDescent="0.25">
      <c r="A787">
        <v>786</v>
      </c>
    </row>
    <row r="788" spans="1:5" x14ac:dyDescent="0.25">
      <c r="A788">
        <v>787</v>
      </c>
      <c r="D788" s="5">
        <v>3</v>
      </c>
      <c r="E788" s="3">
        <v>4</v>
      </c>
    </row>
    <row r="789" spans="1:5" x14ac:dyDescent="0.25">
      <c r="A789">
        <v>788</v>
      </c>
      <c r="D789" s="5">
        <v>3</v>
      </c>
      <c r="E789" s="3">
        <v>4</v>
      </c>
    </row>
    <row r="790" spans="1:5" x14ac:dyDescent="0.25">
      <c r="A790">
        <v>789</v>
      </c>
      <c r="D790" s="5">
        <v>3</v>
      </c>
      <c r="E790" s="3">
        <v>4</v>
      </c>
    </row>
    <row r="791" spans="1:5" x14ac:dyDescent="0.25">
      <c r="A791">
        <v>790</v>
      </c>
      <c r="D791" s="5">
        <v>3</v>
      </c>
      <c r="E791" s="3">
        <v>4</v>
      </c>
    </row>
    <row r="792" spans="1:5" x14ac:dyDescent="0.25">
      <c r="A792">
        <v>791</v>
      </c>
      <c r="D792" s="5">
        <v>3</v>
      </c>
      <c r="E792" s="3">
        <v>4</v>
      </c>
    </row>
    <row r="793" spans="1:5" x14ac:dyDescent="0.25">
      <c r="A793">
        <v>792</v>
      </c>
      <c r="D793" s="5">
        <v>3</v>
      </c>
      <c r="E793" s="3">
        <v>4</v>
      </c>
    </row>
    <row r="794" spans="1:5" x14ac:dyDescent="0.25">
      <c r="A794">
        <v>793</v>
      </c>
      <c r="D794" s="5">
        <v>3</v>
      </c>
      <c r="E794" s="3">
        <v>4</v>
      </c>
    </row>
    <row r="795" spans="1:5" x14ac:dyDescent="0.25">
      <c r="A795">
        <v>794</v>
      </c>
      <c r="B795" s="2">
        <v>1</v>
      </c>
      <c r="D795" s="5">
        <v>3</v>
      </c>
      <c r="E795" s="3">
        <v>4</v>
      </c>
    </row>
    <row r="796" spans="1:5" x14ac:dyDescent="0.25">
      <c r="A796">
        <v>795</v>
      </c>
      <c r="B796" s="2">
        <v>1</v>
      </c>
      <c r="E796" s="3">
        <v>4</v>
      </c>
    </row>
    <row r="797" spans="1:5" x14ac:dyDescent="0.25">
      <c r="A797">
        <v>796</v>
      </c>
      <c r="B797" s="2">
        <v>1</v>
      </c>
      <c r="E797" s="3">
        <v>4</v>
      </c>
    </row>
    <row r="798" spans="1:5" x14ac:dyDescent="0.25">
      <c r="A798">
        <v>797</v>
      </c>
      <c r="B798" s="2">
        <v>1</v>
      </c>
    </row>
    <row r="799" spans="1:5" x14ac:dyDescent="0.25">
      <c r="A799">
        <v>798</v>
      </c>
      <c r="B799" s="2">
        <v>1</v>
      </c>
    </row>
    <row r="800" spans="1:5" x14ac:dyDescent="0.25">
      <c r="A800">
        <v>799</v>
      </c>
      <c r="B800" s="2">
        <v>1</v>
      </c>
      <c r="C800" s="4">
        <v>2</v>
      </c>
    </row>
    <row r="801" spans="1:5" x14ac:dyDescent="0.25">
      <c r="A801">
        <v>800</v>
      </c>
      <c r="B801" s="2">
        <v>1</v>
      </c>
      <c r="C801" s="4">
        <v>2</v>
      </c>
    </row>
    <row r="802" spans="1:5" x14ac:dyDescent="0.25">
      <c r="A802">
        <v>801</v>
      </c>
      <c r="B802" s="2">
        <v>1</v>
      </c>
      <c r="C802" s="4">
        <v>2</v>
      </c>
    </row>
    <row r="803" spans="1:5" x14ac:dyDescent="0.25">
      <c r="A803">
        <v>802</v>
      </c>
      <c r="C803" s="4">
        <v>2</v>
      </c>
    </row>
    <row r="804" spans="1:5" x14ac:dyDescent="0.25">
      <c r="A804">
        <v>803</v>
      </c>
      <c r="C804" s="4">
        <v>2</v>
      </c>
    </row>
    <row r="805" spans="1:5" x14ac:dyDescent="0.25">
      <c r="A805">
        <v>804</v>
      </c>
      <c r="C805" s="4">
        <v>2</v>
      </c>
    </row>
    <row r="806" spans="1:5" x14ac:dyDescent="0.25">
      <c r="A806">
        <v>805</v>
      </c>
      <c r="C806" s="4">
        <v>2</v>
      </c>
    </row>
    <row r="807" spans="1:5" x14ac:dyDescent="0.25">
      <c r="A807">
        <v>806</v>
      </c>
      <c r="C807" s="4">
        <v>2</v>
      </c>
    </row>
    <row r="808" spans="1:5" x14ac:dyDescent="0.25">
      <c r="A808">
        <v>807</v>
      </c>
      <c r="D808" s="5">
        <v>3</v>
      </c>
    </row>
    <row r="809" spans="1:5" x14ac:dyDescent="0.25">
      <c r="A809">
        <v>808</v>
      </c>
      <c r="D809" s="5">
        <v>3</v>
      </c>
    </row>
    <row r="810" spans="1:5" x14ac:dyDescent="0.25">
      <c r="A810">
        <v>809</v>
      </c>
      <c r="D810" s="5">
        <v>3</v>
      </c>
      <c r="E810" s="3">
        <v>4</v>
      </c>
    </row>
    <row r="811" spans="1:5" x14ac:dyDescent="0.25">
      <c r="A811">
        <v>810</v>
      </c>
      <c r="D811" s="5">
        <v>3</v>
      </c>
      <c r="E811" s="3">
        <v>4</v>
      </c>
    </row>
    <row r="812" spans="1:5" x14ac:dyDescent="0.25">
      <c r="A812">
        <v>811</v>
      </c>
      <c r="D812" s="5">
        <v>3</v>
      </c>
      <c r="E812" s="3">
        <v>4</v>
      </c>
    </row>
    <row r="813" spans="1:5" x14ac:dyDescent="0.25">
      <c r="A813">
        <v>812</v>
      </c>
      <c r="B813" s="2">
        <v>1</v>
      </c>
      <c r="D813" s="5">
        <v>3</v>
      </c>
      <c r="E813" s="3">
        <v>4</v>
      </c>
    </row>
    <row r="814" spans="1:5" x14ac:dyDescent="0.25">
      <c r="A814">
        <v>813</v>
      </c>
      <c r="B814" s="2">
        <v>1</v>
      </c>
      <c r="D814" s="5">
        <v>3</v>
      </c>
      <c r="E814" s="3">
        <v>4</v>
      </c>
    </row>
    <row r="815" spans="1:5" x14ac:dyDescent="0.25">
      <c r="A815">
        <v>814</v>
      </c>
      <c r="B815" s="2">
        <v>1</v>
      </c>
      <c r="D815" s="5">
        <v>3</v>
      </c>
      <c r="E815" s="3">
        <v>4</v>
      </c>
    </row>
    <row r="816" spans="1:5" x14ac:dyDescent="0.25">
      <c r="A816">
        <v>815</v>
      </c>
      <c r="B816" s="2">
        <v>1</v>
      </c>
      <c r="E816" s="3">
        <v>4</v>
      </c>
    </row>
    <row r="817" spans="1:5" x14ac:dyDescent="0.25">
      <c r="A817">
        <v>816</v>
      </c>
      <c r="B817" s="2">
        <v>1</v>
      </c>
      <c r="E817" s="3">
        <v>4</v>
      </c>
    </row>
    <row r="818" spans="1:5" x14ac:dyDescent="0.25">
      <c r="A818">
        <v>817</v>
      </c>
      <c r="B818" s="2">
        <v>1</v>
      </c>
      <c r="E818" s="3">
        <v>4</v>
      </c>
    </row>
    <row r="819" spans="1:5" x14ac:dyDescent="0.25">
      <c r="A819">
        <v>818</v>
      </c>
      <c r="B819" s="2">
        <v>1</v>
      </c>
    </row>
    <row r="820" spans="1:5" x14ac:dyDescent="0.25">
      <c r="A820">
        <v>819</v>
      </c>
      <c r="B820" s="2">
        <v>1</v>
      </c>
      <c r="C820" s="4">
        <v>2</v>
      </c>
    </row>
    <row r="821" spans="1:5" x14ac:dyDescent="0.25">
      <c r="A821">
        <v>820</v>
      </c>
      <c r="B821" s="2">
        <v>1</v>
      </c>
      <c r="C821" s="4">
        <v>2</v>
      </c>
    </row>
    <row r="822" spans="1:5" x14ac:dyDescent="0.25">
      <c r="A822">
        <v>821</v>
      </c>
      <c r="B822" s="2">
        <v>1</v>
      </c>
      <c r="C822" s="4">
        <v>2</v>
      </c>
    </row>
    <row r="823" spans="1:5" x14ac:dyDescent="0.25">
      <c r="A823">
        <v>822</v>
      </c>
      <c r="C823" s="4">
        <v>2</v>
      </c>
    </row>
    <row r="824" spans="1:5" x14ac:dyDescent="0.25">
      <c r="A824">
        <v>823</v>
      </c>
      <c r="C824" s="4">
        <v>2</v>
      </c>
    </row>
    <row r="825" spans="1:5" x14ac:dyDescent="0.25">
      <c r="A825">
        <v>824</v>
      </c>
      <c r="C825" s="4">
        <v>2</v>
      </c>
    </row>
    <row r="826" spans="1:5" x14ac:dyDescent="0.25">
      <c r="A826">
        <v>825</v>
      </c>
      <c r="C826" s="4">
        <v>2</v>
      </c>
    </row>
    <row r="827" spans="1:5" x14ac:dyDescent="0.25">
      <c r="A827">
        <v>826</v>
      </c>
      <c r="C827" s="4">
        <v>2</v>
      </c>
    </row>
    <row r="828" spans="1:5" x14ac:dyDescent="0.25">
      <c r="A828">
        <v>827</v>
      </c>
      <c r="C828" s="4">
        <v>2</v>
      </c>
    </row>
    <row r="829" spans="1:5" x14ac:dyDescent="0.25">
      <c r="A829">
        <v>828</v>
      </c>
      <c r="C829" s="4">
        <v>2</v>
      </c>
    </row>
    <row r="830" spans="1:5" x14ac:dyDescent="0.25">
      <c r="A830">
        <v>829</v>
      </c>
      <c r="D830" s="5">
        <v>3</v>
      </c>
    </row>
    <row r="831" spans="1:5" x14ac:dyDescent="0.25">
      <c r="A831">
        <v>830</v>
      </c>
      <c r="D831" s="5">
        <v>3</v>
      </c>
    </row>
    <row r="832" spans="1:5" x14ac:dyDescent="0.25">
      <c r="A832">
        <v>831</v>
      </c>
      <c r="D832" s="5">
        <v>3</v>
      </c>
      <c r="E832" s="3">
        <v>4</v>
      </c>
    </row>
    <row r="833" spans="1:6" x14ac:dyDescent="0.25">
      <c r="A833">
        <v>832</v>
      </c>
      <c r="B833" s="2">
        <v>1</v>
      </c>
      <c r="D833" s="5">
        <v>3</v>
      </c>
      <c r="E833" s="3">
        <v>4</v>
      </c>
    </row>
    <row r="834" spans="1:6" x14ac:dyDescent="0.25">
      <c r="A834">
        <v>833</v>
      </c>
      <c r="B834" s="2">
        <v>1</v>
      </c>
      <c r="D834" s="5">
        <v>3</v>
      </c>
      <c r="E834" s="3">
        <v>4</v>
      </c>
    </row>
    <row r="835" spans="1:6" x14ac:dyDescent="0.25">
      <c r="A835">
        <v>834</v>
      </c>
      <c r="B835" s="2">
        <v>1</v>
      </c>
      <c r="D835" s="5">
        <v>3</v>
      </c>
      <c r="E835" s="3">
        <v>4</v>
      </c>
    </row>
    <row r="836" spans="1:6" x14ac:dyDescent="0.25">
      <c r="A836">
        <v>835</v>
      </c>
      <c r="B836" s="2">
        <v>1</v>
      </c>
      <c r="D836" s="5">
        <v>3</v>
      </c>
      <c r="E836" s="3">
        <v>4</v>
      </c>
    </row>
    <row r="837" spans="1:6" x14ac:dyDescent="0.25">
      <c r="A837">
        <v>836</v>
      </c>
      <c r="B837" s="2">
        <v>1</v>
      </c>
      <c r="D837" s="5">
        <v>3</v>
      </c>
      <c r="E837" s="3">
        <v>4</v>
      </c>
    </row>
    <row r="838" spans="1:6" x14ac:dyDescent="0.25">
      <c r="A838">
        <v>837</v>
      </c>
      <c r="B838" s="2">
        <v>1</v>
      </c>
      <c r="D838" s="5">
        <v>3</v>
      </c>
      <c r="E838" s="3">
        <v>4</v>
      </c>
    </row>
    <row r="839" spans="1:6" x14ac:dyDescent="0.25">
      <c r="A839">
        <v>838</v>
      </c>
      <c r="B839" s="2">
        <v>1</v>
      </c>
      <c r="E839" s="3">
        <v>4</v>
      </c>
    </row>
    <row r="840" spans="1:6" x14ac:dyDescent="0.25">
      <c r="A840">
        <v>839</v>
      </c>
      <c r="B840" s="2">
        <v>1</v>
      </c>
      <c r="E840" s="3">
        <v>4</v>
      </c>
    </row>
    <row r="841" spans="1:6" x14ac:dyDescent="0.25">
      <c r="A841">
        <v>840</v>
      </c>
      <c r="B841" s="2">
        <v>1</v>
      </c>
      <c r="E841" s="3">
        <v>4</v>
      </c>
    </row>
    <row r="842" spans="1:6" x14ac:dyDescent="0.25">
      <c r="A842">
        <v>841</v>
      </c>
      <c r="B842" s="2">
        <v>1</v>
      </c>
      <c r="E842" s="3">
        <v>4</v>
      </c>
    </row>
    <row r="843" spans="1:6" x14ac:dyDescent="0.25">
      <c r="A843">
        <v>842</v>
      </c>
      <c r="B843" s="2">
        <v>1</v>
      </c>
      <c r="E843" s="3">
        <v>4</v>
      </c>
    </row>
    <row r="844" spans="1:6" x14ac:dyDescent="0.25">
      <c r="A844">
        <v>843</v>
      </c>
      <c r="B844" s="2">
        <v>1</v>
      </c>
      <c r="C844" s="4">
        <v>2</v>
      </c>
    </row>
    <row r="845" spans="1:6" x14ac:dyDescent="0.25">
      <c r="A845">
        <v>844</v>
      </c>
      <c r="B845" s="2">
        <v>1</v>
      </c>
      <c r="C845" s="4">
        <v>2</v>
      </c>
    </row>
    <row r="846" spans="1:6" x14ac:dyDescent="0.25">
      <c r="A846">
        <v>845</v>
      </c>
      <c r="C846" s="4">
        <v>2</v>
      </c>
    </row>
    <row r="847" spans="1:6" x14ac:dyDescent="0.25">
      <c r="A847">
        <v>846</v>
      </c>
      <c r="C847" s="4">
        <v>2</v>
      </c>
      <c r="F847" t="s">
        <v>22</v>
      </c>
    </row>
    <row r="848" spans="1:6" x14ac:dyDescent="0.25">
      <c r="A848">
        <v>847</v>
      </c>
    </row>
    <row r="849" spans="1:6" x14ac:dyDescent="0.25">
      <c r="A849">
        <v>848</v>
      </c>
      <c r="F849" t="s">
        <v>22</v>
      </c>
    </row>
    <row r="850" spans="1:6" x14ac:dyDescent="0.25">
      <c r="A850">
        <v>849</v>
      </c>
      <c r="B850" s="2">
        <v>1</v>
      </c>
    </row>
    <row r="851" spans="1:6" x14ac:dyDescent="0.25">
      <c r="A851">
        <v>850</v>
      </c>
      <c r="B851" s="2">
        <v>1</v>
      </c>
    </row>
    <row r="852" spans="1:6" x14ac:dyDescent="0.25">
      <c r="A852">
        <v>851</v>
      </c>
      <c r="B852" s="2">
        <v>1</v>
      </c>
    </row>
    <row r="853" spans="1:6" x14ac:dyDescent="0.25">
      <c r="A853">
        <v>852</v>
      </c>
      <c r="B853" s="2">
        <v>1</v>
      </c>
    </row>
    <row r="854" spans="1:6" x14ac:dyDescent="0.25">
      <c r="A854">
        <v>853</v>
      </c>
      <c r="B854" s="2">
        <v>1</v>
      </c>
    </row>
    <row r="855" spans="1:6" x14ac:dyDescent="0.25">
      <c r="A855">
        <v>854</v>
      </c>
      <c r="B855" s="2">
        <v>1</v>
      </c>
    </row>
    <row r="856" spans="1:6" x14ac:dyDescent="0.25">
      <c r="A856">
        <v>855</v>
      </c>
      <c r="B856" s="2">
        <v>1</v>
      </c>
    </row>
    <row r="857" spans="1:6" x14ac:dyDescent="0.25">
      <c r="A857">
        <v>856</v>
      </c>
      <c r="B857" s="2">
        <v>1</v>
      </c>
    </row>
    <row r="858" spans="1:6" x14ac:dyDescent="0.25">
      <c r="A858">
        <v>857</v>
      </c>
      <c r="B858" s="2">
        <v>1</v>
      </c>
    </row>
    <row r="859" spans="1:6" x14ac:dyDescent="0.25">
      <c r="A859">
        <v>858</v>
      </c>
      <c r="B859" s="2">
        <v>1</v>
      </c>
    </row>
    <row r="860" spans="1:6" x14ac:dyDescent="0.25">
      <c r="A860">
        <v>859</v>
      </c>
      <c r="B860" s="2">
        <v>1</v>
      </c>
      <c r="C860" s="4">
        <v>2</v>
      </c>
    </row>
    <row r="861" spans="1:6" x14ac:dyDescent="0.25">
      <c r="A861">
        <v>860</v>
      </c>
      <c r="B861" s="2">
        <v>1</v>
      </c>
      <c r="C861" s="4">
        <v>2</v>
      </c>
    </row>
    <row r="862" spans="1:6" x14ac:dyDescent="0.25">
      <c r="A862">
        <v>861</v>
      </c>
      <c r="C862" s="4">
        <v>2</v>
      </c>
    </row>
    <row r="863" spans="1:6" x14ac:dyDescent="0.25">
      <c r="A863">
        <v>862</v>
      </c>
      <c r="C863" s="4">
        <v>2</v>
      </c>
    </row>
    <row r="864" spans="1:6" x14ac:dyDescent="0.25">
      <c r="A864">
        <v>863</v>
      </c>
      <c r="C864" s="4">
        <v>2</v>
      </c>
      <c r="D864" s="5">
        <v>3</v>
      </c>
    </row>
    <row r="865" spans="1:5" x14ac:dyDescent="0.25">
      <c r="A865">
        <v>864</v>
      </c>
      <c r="C865" s="4">
        <v>2</v>
      </c>
      <c r="D865" s="5">
        <v>3</v>
      </c>
    </row>
    <row r="866" spans="1:5" x14ac:dyDescent="0.25">
      <c r="A866">
        <v>865</v>
      </c>
      <c r="C866" s="4">
        <v>2</v>
      </c>
      <c r="D866" s="5">
        <v>3</v>
      </c>
    </row>
    <row r="867" spans="1:5" x14ac:dyDescent="0.25">
      <c r="A867">
        <v>866</v>
      </c>
      <c r="C867" s="4">
        <v>2</v>
      </c>
      <c r="D867" s="5">
        <v>3</v>
      </c>
    </row>
    <row r="868" spans="1:5" x14ac:dyDescent="0.25">
      <c r="A868">
        <v>867</v>
      </c>
      <c r="C868" s="4">
        <v>2</v>
      </c>
      <c r="D868" s="5">
        <v>3</v>
      </c>
    </row>
    <row r="869" spans="1:5" x14ac:dyDescent="0.25">
      <c r="A869">
        <v>868</v>
      </c>
      <c r="C869" s="4">
        <v>2</v>
      </c>
      <c r="D869" s="5">
        <v>3</v>
      </c>
    </row>
    <row r="870" spans="1:5" x14ac:dyDescent="0.25">
      <c r="A870">
        <v>869</v>
      </c>
      <c r="C870" s="4">
        <v>2</v>
      </c>
      <c r="D870" s="5">
        <v>3</v>
      </c>
    </row>
    <row r="871" spans="1:5" x14ac:dyDescent="0.25">
      <c r="A871">
        <v>870</v>
      </c>
      <c r="C871" s="4">
        <v>2</v>
      </c>
      <c r="D871" s="5">
        <v>3</v>
      </c>
    </row>
    <row r="872" spans="1:5" x14ac:dyDescent="0.25">
      <c r="A872">
        <v>871</v>
      </c>
      <c r="D872" s="5">
        <v>3</v>
      </c>
      <c r="E872" s="3">
        <v>4</v>
      </c>
    </row>
    <row r="873" spans="1:5" x14ac:dyDescent="0.25">
      <c r="A873">
        <v>872</v>
      </c>
      <c r="D873" s="5">
        <v>3</v>
      </c>
      <c r="E873" s="3">
        <v>4</v>
      </c>
    </row>
    <row r="874" spans="1:5" x14ac:dyDescent="0.25">
      <c r="A874">
        <v>873</v>
      </c>
      <c r="D874" s="5">
        <v>3</v>
      </c>
      <c r="E874" s="3">
        <v>4</v>
      </c>
    </row>
    <row r="875" spans="1:5" x14ac:dyDescent="0.25">
      <c r="A875">
        <v>874</v>
      </c>
      <c r="B875" s="2">
        <v>1</v>
      </c>
      <c r="D875" s="5">
        <v>3</v>
      </c>
      <c r="E875" s="3">
        <v>4</v>
      </c>
    </row>
    <row r="876" spans="1:5" x14ac:dyDescent="0.25">
      <c r="A876">
        <v>875</v>
      </c>
      <c r="B876" s="2">
        <v>1</v>
      </c>
      <c r="E876" s="3">
        <v>4</v>
      </c>
    </row>
    <row r="877" spans="1:5" x14ac:dyDescent="0.25">
      <c r="A877">
        <v>876</v>
      </c>
      <c r="B877" s="2">
        <v>1</v>
      </c>
      <c r="E877" s="3">
        <v>4</v>
      </c>
    </row>
    <row r="878" spans="1:5" x14ac:dyDescent="0.25">
      <c r="A878">
        <v>877</v>
      </c>
      <c r="B878" s="2">
        <v>1</v>
      </c>
      <c r="E878" s="3">
        <v>4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B880" s="2">
        <v>1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B882" s="2">
        <v>1</v>
      </c>
    </row>
    <row r="883" spans="1:5" x14ac:dyDescent="0.25">
      <c r="A883">
        <v>882</v>
      </c>
      <c r="B883" s="2">
        <v>1</v>
      </c>
    </row>
    <row r="884" spans="1:5" x14ac:dyDescent="0.25">
      <c r="A884">
        <v>883</v>
      </c>
      <c r="B884" s="2">
        <v>1</v>
      </c>
    </row>
    <row r="885" spans="1:5" x14ac:dyDescent="0.25">
      <c r="A885">
        <v>884</v>
      </c>
      <c r="B885" s="2">
        <v>1</v>
      </c>
    </row>
    <row r="886" spans="1:5" x14ac:dyDescent="0.25">
      <c r="A886">
        <v>885</v>
      </c>
      <c r="B886" s="2">
        <v>1</v>
      </c>
    </row>
    <row r="887" spans="1:5" x14ac:dyDescent="0.25">
      <c r="A887">
        <v>886</v>
      </c>
      <c r="C887" s="4">
        <v>2</v>
      </c>
    </row>
    <row r="888" spans="1:5" x14ac:dyDescent="0.25">
      <c r="A888">
        <v>887</v>
      </c>
      <c r="C888" s="4">
        <v>2</v>
      </c>
    </row>
    <row r="889" spans="1:5" x14ac:dyDescent="0.25">
      <c r="A889">
        <v>888</v>
      </c>
      <c r="C889" s="4">
        <v>2</v>
      </c>
    </row>
    <row r="890" spans="1:5" x14ac:dyDescent="0.25">
      <c r="A890">
        <v>889</v>
      </c>
      <c r="C890" s="4">
        <v>2</v>
      </c>
      <c r="D890" s="5">
        <v>3</v>
      </c>
    </row>
    <row r="891" spans="1:5" x14ac:dyDescent="0.25">
      <c r="A891">
        <v>890</v>
      </c>
      <c r="C891" s="4">
        <v>2</v>
      </c>
      <c r="D891" s="5">
        <v>3</v>
      </c>
    </row>
    <row r="892" spans="1:5" x14ac:dyDescent="0.25">
      <c r="A892">
        <v>891</v>
      </c>
      <c r="C892" s="4">
        <v>2</v>
      </c>
      <c r="D892" s="5">
        <v>3</v>
      </c>
    </row>
    <row r="893" spans="1:5" x14ac:dyDescent="0.25">
      <c r="A893">
        <v>892</v>
      </c>
      <c r="C893" s="4">
        <v>2</v>
      </c>
      <c r="D893" s="5">
        <v>3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C895" s="4">
        <v>2</v>
      </c>
      <c r="D895" s="5">
        <v>3</v>
      </c>
      <c r="E895" s="3">
        <v>4</v>
      </c>
    </row>
    <row r="896" spans="1:5" x14ac:dyDescent="0.25">
      <c r="A896">
        <v>895</v>
      </c>
      <c r="D896" s="5">
        <v>3</v>
      </c>
      <c r="E896" s="3">
        <v>4</v>
      </c>
    </row>
    <row r="897" spans="1:5" x14ac:dyDescent="0.25">
      <c r="A897">
        <v>896</v>
      </c>
      <c r="D897" s="5">
        <v>3</v>
      </c>
      <c r="E897" s="3">
        <v>4</v>
      </c>
    </row>
    <row r="898" spans="1:5" x14ac:dyDescent="0.25">
      <c r="A898">
        <v>897</v>
      </c>
      <c r="D898" s="5">
        <v>3</v>
      </c>
      <c r="E898" s="3">
        <v>4</v>
      </c>
    </row>
    <row r="899" spans="1:5" x14ac:dyDescent="0.25">
      <c r="A899">
        <v>898</v>
      </c>
      <c r="D899" s="5">
        <v>3</v>
      </c>
      <c r="E899" s="3">
        <v>4</v>
      </c>
    </row>
    <row r="900" spans="1:5" x14ac:dyDescent="0.25">
      <c r="A900">
        <v>899</v>
      </c>
      <c r="D900" s="5">
        <v>3</v>
      </c>
      <c r="E900" s="3">
        <v>4</v>
      </c>
    </row>
    <row r="901" spans="1:5" x14ac:dyDescent="0.25">
      <c r="A901">
        <v>900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</row>
    <row r="906" spans="1:5" x14ac:dyDescent="0.25">
      <c r="A906">
        <v>905</v>
      </c>
      <c r="B906" s="2">
        <v>1</v>
      </c>
    </row>
    <row r="907" spans="1:5" x14ac:dyDescent="0.25">
      <c r="A907">
        <v>906</v>
      </c>
      <c r="B907" s="2">
        <v>1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  <c r="B909" s="2">
        <v>1</v>
      </c>
      <c r="C909" s="4">
        <v>2</v>
      </c>
    </row>
    <row r="910" spans="1:5" x14ac:dyDescent="0.25">
      <c r="A910">
        <v>909</v>
      </c>
      <c r="B910" s="2">
        <v>1</v>
      </c>
      <c r="C910" s="4">
        <v>2</v>
      </c>
    </row>
    <row r="911" spans="1:5" x14ac:dyDescent="0.25">
      <c r="A911">
        <v>910</v>
      </c>
      <c r="B911" s="2">
        <v>1</v>
      </c>
      <c r="C911" s="4">
        <v>2</v>
      </c>
    </row>
    <row r="912" spans="1:5" x14ac:dyDescent="0.25">
      <c r="A912">
        <v>911</v>
      </c>
      <c r="C912" s="4">
        <v>2</v>
      </c>
    </row>
    <row r="913" spans="1:5" x14ac:dyDescent="0.25">
      <c r="A913">
        <v>912</v>
      </c>
      <c r="C913" s="4">
        <v>2</v>
      </c>
    </row>
    <row r="914" spans="1:5" x14ac:dyDescent="0.25">
      <c r="A914">
        <v>913</v>
      </c>
      <c r="C914" s="4">
        <v>2</v>
      </c>
    </row>
    <row r="915" spans="1:5" x14ac:dyDescent="0.25">
      <c r="A915">
        <v>914</v>
      </c>
      <c r="C915" s="4">
        <v>2</v>
      </c>
      <c r="D915" s="5">
        <v>3</v>
      </c>
    </row>
    <row r="916" spans="1:5" x14ac:dyDescent="0.25">
      <c r="A916">
        <v>915</v>
      </c>
      <c r="C916" s="4">
        <v>2</v>
      </c>
      <c r="D916" s="5">
        <v>3</v>
      </c>
    </row>
    <row r="917" spans="1:5" x14ac:dyDescent="0.25">
      <c r="A917">
        <v>916</v>
      </c>
      <c r="C917" s="4">
        <v>2</v>
      </c>
      <c r="D917" s="5">
        <v>3</v>
      </c>
      <c r="E917" s="3">
        <v>4</v>
      </c>
    </row>
    <row r="918" spans="1:5" x14ac:dyDescent="0.25">
      <c r="A918">
        <v>917</v>
      </c>
      <c r="D918" s="5">
        <v>3</v>
      </c>
      <c r="E918" s="3">
        <v>4</v>
      </c>
    </row>
    <row r="919" spans="1:5" x14ac:dyDescent="0.25">
      <c r="A919">
        <v>918</v>
      </c>
      <c r="D919" s="5">
        <v>3</v>
      </c>
      <c r="E919" s="3">
        <v>4</v>
      </c>
    </row>
    <row r="920" spans="1:5" x14ac:dyDescent="0.25">
      <c r="A920">
        <v>919</v>
      </c>
      <c r="D920" s="5">
        <v>3</v>
      </c>
      <c r="E920" s="3">
        <v>4</v>
      </c>
    </row>
    <row r="921" spans="1:5" x14ac:dyDescent="0.25">
      <c r="A921">
        <v>920</v>
      </c>
      <c r="D921" s="5">
        <v>3</v>
      </c>
      <c r="E921" s="3">
        <v>4</v>
      </c>
    </row>
    <row r="922" spans="1:5" x14ac:dyDescent="0.25">
      <c r="A922">
        <v>921</v>
      </c>
      <c r="D922" s="5">
        <v>3</v>
      </c>
      <c r="E922" s="3">
        <v>4</v>
      </c>
    </row>
    <row r="923" spans="1:5" x14ac:dyDescent="0.25">
      <c r="A923">
        <v>922</v>
      </c>
      <c r="D923" s="5">
        <v>3</v>
      </c>
      <c r="E923" s="3">
        <v>4</v>
      </c>
    </row>
    <row r="924" spans="1:5" x14ac:dyDescent="0.25">
      <c r="A924">
        <v>923</v>
      </c>
      <c r="E924" s="3">
        <v>4</v>
      </c>
    </row>
    <row r="925" spans="1:5" x14ac:dyDescent="0.25">
      <c r="A925">
        <v>924</v>
      </c>
      <c r="B925" s="2">
        <v>1</v>
      </c>
      <c r="E925" s="3">
        <v>4</v>
      </c>
    </row>
    <row r="926" spans="1:5" x14ac:dyDescent="0.25">
      <c r="A926">
        <v>925</v>
      </c>
      <c r="B926" s="2">
        <v>1</v>
      </c>
    </row>
    <row r="927" spans="1:5" x14ac:dyDescent="0.25">
      <c r="A927">
        <v>926</v>
      </c>
      <c r="B927" s="2">
        <v>1</v>
      </c>
    </row>
    <row r="928" spans="1:5" x14ac:dyDescent="0.25">
      <c r="A928">
        <v>927</v>
      </c>
      <c r="B928" s="2">
        <v>1</v>
      </c>
    </row>
    <row r="929" spans="1:5" x14ac:dyDescent="0.25">
      <c r="A929">
        <v>928</v>
      </c>
      <c r="B929" s="2">
        <v>1</v>
      </c>
    </row>
    <row r="930" spans="1:5" x14ac:dyDescent="0.25">
      <c r="A930">
        <v>929</v>
      </c>
      <c r="B930" s="2">
        <v>1</v>
      </c>
    </row>
    <row r="931" spans="1:5" x14ac:dyDescent="0.25">
      <c r="A931">
        <v>930</v>
      </c>
      <c r="B931" s="2">
        <v>1</v>
      </c>
      <c r="C931" s="4">
        <v>2</v>
      </c>
    </row>
    <row r="932" spans="1:5" x14ac:dyDescent="0.25">
      <c r="A932">
        <v>931</v>
      </c>
      <c r="B932" s="2">
        <v>1</v>
      </c>
      <c r="C932" s="4">
        <v>2</v>
      </c>
    </row>
    <row r="933" spans="1:5" x14ac:dyDescent="0.25">
      <c r="A933">
        <v>932</v>
      </c>
      <c r="B933" s="2">
        <v>1</v>
      </c>
      <c r="C933" s="4">
        <v>2</v>
      </c>
    </row>
    <row r="934" spans="1:5" x14ac:dyDescent="0.25">
      <c r="A934">
        <v>933</v>
      </c>
      <c r="C934" s="4">
        <v>2</v>
      </c>
    </row>
    <row r="935" spans="1:5" x14ac:dyDescent="0.25">
      <c r="A935">
        <v>934</v>
      </c>
      <c r="C935" s="4">
        <v>2</v>
      </c>
    </row>
    <row r="936" spans="1:5" x14ac:dyDescent="0.25">
      <c r="A936">
        <v>935</v>
      </c>
      <c r="C936" s="4">
        <v>2</v>
      </c>
    </row>
    <row r="937" spans="1:5" x14ac:dyDescent="0.25">
      <c r="A937">
        <v>936</v>
      </c>
      <c r="C937" s="4">
        <v>2</v>
      </c>
    </row>
    <row r="938" spans="1:5" x14ac:dyDescent="0.25">
      <c r="A938">
        <v>937</v>
      </c>
      <c r="C938" s="4">
        <v>2</v>
      </c>
      <c r="D938" s="5">
        <v>3</v>
      </c>
    </row>
    <row r="939" spans="1:5" x14ac:dyDescent="0.25">
      <c r="A939">
        <v>938</v>
      </c>
      <c r="D939" s="5">
        <v>3</v>
      </c>
      <c r="E939" s="3">
        <v>4</v>
      </c>
    </row>
    <row r="940" spans="1:5" x14ac:dyDescent="0.25">
      <c r="A940">
        <v>939</v>
      </c>
      <c r="D940" s="5">
        <v>3</v>
      </c>
      <c r="E940" s="3">
        <v>4</v>
      </c>
    </row>
    <row r="941" spans="1:5" x14ac:dyDescent="0.25">
      <c r="A941">
        <v>940</v>
      </c>
      <c r="D941" s="5">
        <v>3</v>
      </c>
      <c r="E941" s="3">
        <v>4</v>
      </c>
    </row>
    <row r="942" spans="1:5" x14ac:dyDescent="0.25">
      <c r="A942">
        <v>941</v>
      </c>
      <c r="D942" s="5">
        <v>3</v>
      </c>
      <c r="E942" s="3">
        <v>4</v>
      </c>
    </row>
    <row r="943" spans="1:5" x14ac:dyDescent="0.25">
      <c r="A943">
        <v>942</v>
      </c>
      <c r="D943" s="5">
        <v>3</v>
      </c>
      <c r="E943" s="3">
        <v>4</v>
      </c>
    </row>
    <row r="944" spans="1:5" x14ac:dyDescent="0.25">
      <c r="A944">
        <v>943</v>
      </c>
      <c r="D944" s="5">
        <v>3</v>
      </c>
      <c r="E944" s="3">
        <v>4</v>
      </c>
    </row>
    <row r="945" spans="1:5" x14ac:dyDescent="0.25">
      <c r="A945">
        <v>944</v>
      </c>
      <c r="D945" s="5">
        <v>3</v>
      </c>
      <c r="E945" s="3">
        <v>4</v>
      </c>
    </row>
    <row r="946" spans="1:5" x14ac:dyDescent="0.25">
      <c r="A946">
        <v>945</v>
      </c>
      <c r="D946" s="5">
        <v>3</v>
      </c>
      <c r="E946" s="3">
        <v>4</v>
      </c>
    </row>
    <row r="947" spans="1:5" x14ac:dyDescent="0.25">
      <c r="A947">
        <v>946</v>
      </c>
      <c r="B947" s="2">
        <v>1</v>
      </c>
      <c r="E947" s="3">
        <v>4</v>
      </c>
    </row>
    <row r="948" spans="1:5" x14ac:dyDescent="0.25">
      <c r="A948">
        <v>947</v>
      </c>
      <c r="B948" s="2">
        <v>1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</row>
    <row r="952" spans="1:5" x14ac:dyDescent="0.25">
      <c r="A952">
        <v>951</v>
      </c>
      <c r="B952" s="2">
        <v>1</v>
      </c>
    </row>
    <row r="953" spans="1:5" x14ac:dyDescent="0.25">
      <c r="A953">
        <v>952</v>
      </c>
      <c r="B953" s="2">
        <v>1</v>
      </c>
      <c r="C953" s="4">
        <v>2</v>
      </c>
    </row>
    <row r="954" spans="1:5" x14ac:dyDescent="0.25">
      <c r="A954">
        <v>953</v>
      </c>
      <c r="B954" s="2">
        <v>1</v>
      </c>
      <c r="C954" s="4">
        <v>2</v>
      </c>
    </row>
    <row r="955" spans="1:5" x14ac:dyDescent="0.25">
      <c r="A955">
        <v>954</v>
      </c>
      <c r="B955" s="2">
        <v>1</v>
      </c>
      <c r="C955" s="4">
        <v>2</v>
      </c>
    </row>
    <row r="956" spans="1:5" x14ac:dyDescent="0.25">
      <c r="A956">
        <v>955</v>
      </c>
      <c r="C956" s="4">
        <v>2</v>
      </c>
    </row>
    <row r="957" spans="1:5" x14ac:dyDescent="0.25">
      <c r="A957">
        <v>956</v>
      </c>
      <c r="C957" s="4">
        <v>2</v>
      </c>
    </row>
    <row r="958" spans="1:5" x14ac:dyDescent="0.25">
      <c r="A958">
        <v>957</v>
      </c>
      <c r="C958" s="4">
        <v>2</v>
      </c>
    </row>
    <row r="959" spans="1:5" x14ac:dyDescent="0.25">
      <c r="A959">
        <v>958</v>
      </c>
      <c r="C959" s="4">
        <v>2</v>
      </c>
      <c r="D959" s="5">
        <v>3</v>
      </c>
    </row>
    <row r="960" spans="1:5" x14ac:dyDescent="0.25">
      <c r="A960">
        <v>959</v>
      </c>
      <c r="D960" s="5">
        <v>3</v>
      </c>
    </row>
    <row r="961" spans="1:5" x14ac:dyDescent="0.25">
      <c r="A961">
        <v>960</v>
      </c>
      <c r="D961" s="5">
        <v>3</v>
      </c>
      <c r="E961" s="3">
        <v>4</v>
      </c>
    </row>
    <row r="962" spans="1:5" x14ac:dyDescent="0.25">
      <c r="A962">
        <v>961</v>
      </c>
      <c r="D962" s="5">
        <v>3</v>
      </c>
      <c r="E962" s="3">
        <v>4</v>
      </c>
    </row>
    <row r="963" spans="1:5" x14ac:dyDescent="0.25">
      <c r="A963">
        <v>962</v>
      </c>
      <c r="D963" s="5">
        <v>3</v>
      </c>
      <c r="E963" s="3">
        <v>4</v>
      </c>
    </row>
    <row r="964" spans="1:5" x14ac:dyDescent="0.25">
      <c r="A964">
        <v>963</v>
      </c>
      <c r="D964" s="5">
        <v>3</v>
      </c>
      <c r="E964" s="3">
        <v>4</v>
      </c>
    </row>
    <row r="965" spans="1:5" x14ac:dyDescent="0.25">
      <c r="A965">
        <v>964</v>
      </c>
      <c r="D965" s="5">
        <v>3</v>
      </c>
      <c r="E965" s="3">
        <v>4</v>
      </c>
    </row>
    <row r="966" spans="1:5" x14ac:dyDescent="0.25">
      <c r="A966">
        <v>965</v>
      </c>
      <c r="D966" s="5">
        <v>3</v>
      </c>
      <c r="E966" s="3">
        <v>4</v>
      </c>
    </row>
    <row r="967" spans="1:5" x14ac:dyDescent="0.25">
      <c r="A967">
        <v>966</v>
      </c>
      <c r="E967" s="3">
        <v>4</v>
      </c>
    </row>
    <row r="968" spans="1:5" x14ac:dyDescent="0.25">
      <c r="A968">
        <v>967</v>
      </c>
      <c r="B968" s="2">
        <v>1</v>
      </c>
      <c r="E968" s="3">
        <v>4</v>
      </c>
    </row>
    <row r="969" spans="1:5" x14ac:dyDescent="0.25">
      <c r="A969">
        <v>968</v>
      </c>
      <c r="B969" s="2">
        <v>1</v>
      </c>
    </row>
    <row r="970" spans="1:5" x14ac:dyDescent="0.25">
      <c r="A970">
        <v>969</v>
      </c>
      <c r="B970" s="2">
        <v>1</v>
      </c>
    </row>
    <row r="971" spans="1:5" x14ac:dyDescent="0.25">
      <c r="A971">
        <v>970</v>
      </c>
      <c r="B971" s="2">
        <v>1</v>
      </c>
    </row>
    <row r="972" spans="1:5" x14ac:dyDescent="0.25">
      <c r="A972">
        <v>971</v>
      </c>
      <c r="B972" s="2">
        <v>1</v>
      </c>
      <c r="C972" s="4">
        <v>2</v>
      </c>
    </row>
    <row r="973" spans="1:5" x14ac:dyDescent="0.25">
      <c r="A973">
        <v>972</v>
      </c>
      <c r="B973" s="2">
        <v>1</v>
      </c>
      <c r="C973" s="4">
        <v>2</v>
      </c>
    </row>
    <row r="974" spans="1:5" x14ac:dyDescent="0.25">
      <c r="A974">
        <v>973</v>
      </c>
      <c r="B974" s="2">
        <v>1</v>
      </c>
      <c r="C974" s="4">
        <v>2</v>
      </c>
    </row>
    <row r="975" spans="1:5" x14ac:dyDescent="0.25">
      <c r="A975">
        <v>974</v>
      </c>
      <c r="B975" s="2">
        <v>1</v>
      </c>
      <c r="C975" s="4">
        <v>2</v>
      </c>
    </row>
    <row r="976" spans="1:5" x14ac:dyDescent="0.25">
      <c r="A976">
        <v>975</v>
      </c>
      <c r="C976" s="4">
        <v>2</v>
      </c>
    </row>
    <row r="977" spans="1:5" x14ac:dyDescent="0.25">
      <c r="A977">
        <v>976</v>
      </c>
      <c r="C977" s="4">
        <v>2</v>
      </c>
    </row>
    <row r="978" spans="1:5" x14ac:dyDescent="0.25">
      <c r="A978">
        <v>977</v>
      </c>
      <c r="C978" s="4">
        <v>2</v>
      </c>
    </row>
    <row r="979" spans="1:5" x14ac:dyDescent="0.25">
      <c r="A979">
        <v>978</v>
      </c>
      <c r="C979" s="4">
        <v>2</v>
      </c>
    </row>
    <row r="980" spans="1:5" x14ac:dyDescent="0.25">
      <c r="A980">
        <v>979</v>
      </c>
      <c r="D980" s="5">
        <v>3</v>
      </c>
    </row>
    <row r="981" spans="1:5" x14ac:dyDescent="0.25">
      <c r="A981">
        <v>980</v>
      </c>
      <c r="D981" s="5">
        <v>3</v>
      </c>
      <c r="E981" s="3">
        <v>4</v>
      </c>
    </row>
    <row r="982" spans="1:5" x14ac:dyDescent="0.25">
      <c r="A982">
        <v>981</v>
      </c>
      <c r="D982" s="5">
        <v>3</v>
      </c>
      <c r="E982" s="3">
        <v>4</v>
      </c>
    </row>
    <row r="983" spans="1:5" x14ac:dyDescent="0.25">
      <c r="A983">
        <v>982</v>
      </c>
      <c r="D983" s="5">
        <v>3</v>
      </c>
      <c r="E983" s="3">
        <v>4</v>
      </c>
    </row>
    <row r="984" spans="1:5" x14ac:dyDescent="0.25">
      <c r="A984">
        <v>983</v>
      </c>
      <c r="D984" s="5">
        <v>3</v>
      </c>
      <c r="E984" s="3">
        <v>4</v>
      </c>
    </row>
    <row r="985" spans="1:5" x14ac:dyDescent="0.25">
      <c r="A985">
        <v>984</v>
      </c>
      <c r="D985" s="5">
        <v>3</v>
      </c>
      <c r="E985" s="3">
        <v>4</v>
      </c>
    </row>
    <row r="986" spans="1:5" x14ac:dyDescent="0.25">
      <c r="A986">
        <v>985</v>
      </c>
      <c r="D986" s="5">
        <v>3</v>
      </c>
      <c r="E986" s="3">
        <v>4</v>
      </c>
    </row>
    <row r="987" spans="1:5" x14ac:dyDescent="0.25">
      <c r="A987">
        <v>986</v>
      </c>
      <c r="D987" s="5">
        <v>3</v>
      </c>
      <c r="E987" s="3">
        <v>4</v>
      </c>
    </row>
    <row r="988" spans="1:5" x14ac:dyDescent="0.25">
      <c r="A988">
        <v>987</v>
      </c>
      <c r="B988" s="2">
        <v>1</v>
      </c>
      <c r="E988" s="3">
        <v>4</v>
      </c>
    </row>
    <row r="989" spans="1:5" x14ac:dyDescent="0.25">
      <c r="A989">
        <v>988</v>
      </c>
      <c r="B989" s="2">
        <v>1</v>
      </c>
      <c r="E989" s="3">
        <v>4</v>
      </c>
    </row>
    <row r="990" spans="1:5" x14ac:dyDescent="0.25">
      <c r="A990">
        <v>989</v>
      </c>
      <c r="B990" s="2">
        <v>1</v>
      </c>
    </row>
    <row r="991" spans="1:5" x14ac:dyDescent="0.25">
      <c r="A991">
        <v>990</v>
      </c>
      <c r="B991" s="2">
        <v>1</v>
      </c>
    </row>
    <row r="992" spans="1:5" x14ac:dyDescent="0.25">
      <c r="A992">
        <v>991</v>
      </c>
      <c r="B992" s="2">
        <v>1</v>
      </c>
    </row>
    <row r="993" spans="1:5" x14ac:dyDescent="0.25">
      <c r="A993">
        <v>992</v>
      </c>
      <c r="B993" s="2">
        <v>1</v>
      </c>
      <c r="C993" s="4">
        <v>2</v>
      </c>
    </row>
    <row r="994" spans="1:5" x14ac:dyDescent="0.25">
      <c r="A994">
        <v>993</v>
      </c>
      <c r="B994" s="2">
        <v>1</v>
      </c>
      <c r="C994" s="4">
        <v>2</v>
      </c>
    </row>
    <row r="995" spans="1:5" x14ac:dyDescent="0.25">
      <c r="A995">
        <v>994</v>
      </c>
      <c r="B995" s="2">
        <v>1</v>
      </c>
      <c r="C995" s="4">
        <v>2</v>
      </c>
    </row>
    <row r="996" spans="1:5" x14ac:dyDescent="0.25">
      <c r="A996">
        <v>995</v>
      </c>
      <c r="C996" s="4">
        <v>2</v>
      </c>
    </row>
    <row r="997" spans="1:5" x14ac:dyDescent="0.25">
      <c r="A997">
        <v>996</v>
      </c>
      <c r="C997" s="4">
        <v>2</v>
      </c>
    </row>
    <row r="998" spans="1:5" x14ac:dyDescent="0.25">
      <c r="A998">
        <v>997</v>
      </c>
      <c r="C998" s="4">
        <v>2</v>
      </c>
    </row>
    <row r="999" spans="1:5" x14ac:dyDescent="0.25">
      <c r="A999">
        <v>998</v>
      </c>
      <c r="C999" s="4">
        <v>2</v>
      </c>
    </row>
    <row r="1000" spans="1:5" x14ac:dyDescent="0.25">
      <c r="A1000">
        <v>999</v>
      </c>
    </row>
    <row r="1001" spans="1:5" x14ac:dyDescent="0.25">
      <c r="A1001">
        <v>1000</v>
      </c>
      <c r="D1001" s="5">
        <v>3</v>
      </c>
    </row>
    <row r="1002" spans="1:5" x14ac:dyDescent="0.25">
      <c r="A1002">
        <v>1001</v>
      </c>
      <c r="D1002" s="5">
        <v>3</v>
      </c>
      <c r="E1002" s="3">
        <v>4</v>
      </c>
    </row>
    <row r="1003" spans="1:5" x14ac:dyDescent="0.25">
      <c r="A1003">
        <v>1002</v>
      </c>
      <c r="D1003" s="5">
        <v>3</v>
      </c>
      <c r="E1003" s="3">
        <v>4</v>
      </c>
    </row>
    <row r="1004" spans="1:5" x14ac:dyDescent="0.25">
      <c r="A1004">
        <v>1003</v>
      </c>
      <c r="D1004" s="5">
        <v>3</v>
      </c>
      <c r="E1004" s="3">
        <v>4</v>
      </c>
    </row>
    <row r="1005" spans="1:5" x14ac:dyDescent="0.25">
      <c r="A1005">
        <v>1004</v>
      </c>
      <c r="D1005" s="5">
        <v>3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B1008" s="2">
        <v>1</v>
      </c>
      <c r="D1008" s="5">
        <v>3</v>
      </c>
      <c r="E1008" s="3">
        <v>4</v>
      </c>
    </row>
    <row r="1009" spans="1:5" x14ac:dyDescent="0.25">
      <c r="A1009">
        <v>1008</v>
      </c>
      <c r="B1009" s="2">
        <v>1</v>
      </c>
      <c r="D1009" s="5">
        <v>3</v>
      </c>
      <c r="E1009" s="3">
        <v>4</v>
      </c>
    </row>
    <row r="1010" spans="1:5" x14ac:dyDescent="0.25">
      <c r="A1010">
        <v>1009</v>
      </c>
      <c r="B1010" s="2">
        <v>1</v>
      </c>
      <c r="E1010" s="3">
        <v>4</v>
      </c>
    </row>
    <row r="1011" spans="1:5" x14ac:dyDescent="0.25">
      <c r="A1011">
        <v>1010</v>
      </c>
      <c r="B1011" s="2">
        <v>1</v>
      </c>
    </row>
    <row r="1012" spans="1:5" x14ac:dyDescent="0.25">
      <c r="A1012">
        <v>1011</v>
      </c>
      <c r="B1012" s="2">
        <v>1</v>
      </c>
    </row>
    <row r="1013" spans="1:5" x14ac:dyDescent="0.25">
      <c r="A1013">
        <v>1012</v>
      </c>
      <c r="B1013" s="2">
        <v>1</v>
      </c>
    </row>
    <row r="1014" spans="1:5" x14ac:dyDescent="0.25">
      <c r="A1014">
        <v>1013</v>
      </c>
      <c r="B1014" s="2">
        <v>1</v>
      </c>
      <c r="C1014" s="4">
        <v>2</v>
      </c>
    </row>
    <row r="1015" spans="1:5" x14ac:dyDescent="0.25">
      <c r="A1015">
        <v>1014</v>
      </c>
      <c r="B1015" s="2">
        <v>1</v>
      </c>
      <c r="C1015" s="4">
        <v>2</v>
      </c>
    </row>
    <row r="1016" spans="1:5" x14ac:dyDescent="0.25">
      <c r="A1016">
        <v>1015</v>
      </c>
      <c r="B1016" s="2">
        <v>1</v>
      </c>
      <c r="C1016" s="4">
        <v>2</v>
      </c>
    </row>
    <row r="1017" spans="1:5" x14ac:dyDescent="0.25">
      <c r="A1017">
        <v>1016</v>
      </c>
      <c r="C1017" s="4">
        <v>2</v>
      </c>
    </row>
    <row r="1018" spans="1:5" x14ac:dyDescent="0.25">
      <c r="A1018">
        <v>1017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D1022" s="5">
        <v>3</v>
      </c>
    </row>
    <row r="1023" spans="1:5" x14ac:dyDescent="0.25">
      <c r="A1023">
        <v>1022</v>
      </c>
      <c r="D1023" s="5">
        <v>3</v>
      </c>
      <c r="E1023" s="3">
        <v>4</v>
      </c>
    </row>
    <row r="1024" spans="1:5" x14ac:dyDescent="0.25">
      <c r="A1024">
        <v>1023</v>
      </c>
      <c r="D1024" s="5">
        <v>3</v>
      </c>
      <c r="E1024" s="3">
        <v>4</v>
      </c>
    </row>
    <row r="1025" spans="1:5" x14ac:dyDescent="0.25">
      <c r="A1025">
        <v>1024</v>
      </c>
      <c r="D1025" s="5">
        <v>3</v>
      </c>
      <c r="E1025" s="3">
        <v>4</v>
      </c>
    </row>
    <row r="1026" spans="1:5" x14ac:dyDescent="0.25">
      <c r="A1026">
        <v>1025</v>
      </c>
      <c r="D1026" s="5">
        <v>3</v>
      </c>
      <c r="E1026" s="3">
        <v>4</v>
      </c>
    </row>
    <row r="1027" spans="1:5" x14ac:dyDescent="0.25">
      <c r="A1027">
        <v>1026</v>
      </c>
      <c r="D1027" s="5">
        <v>3</v>
      </c>
      <c r="E1027" s="3">
        <v>4</v>
      </c>
    </row>
    <row r="1028" spans="1:5" x14ac:dyDescent="0.25">
      <c r="A1028">
        <v>1027</v>
      </c>
      <c r="B1028" s="2">
        <v>1</v>
      </c>
      <c r="D1028" s="5">
        <v>3</v>
      </c>
      <c r="E1028" s="3">
        <v>4</v>
      </c>
    </row>
    <row r="1029" spans="1:5" x14ac:dyDescent="0.25">
      <c r="A1029">
        <v>1028</v>
      </c>
      <c r="B1029" s="2">
        <v>1</v>
      </c>
      <c r="D1029" s="5">
        <v>3</v>
      </c>
      <c r="E1029" s="3">
        <v>4</v>
      </c>
    </row>
    <row r="1030" spans="1:5" x14ac:dyDescent="0.25">
      <c r="A1030">
        <v>1029</v>
      </c>
      <c r="B1030" s="2">
        <v>1</v>
      </c>
      <c r="D1030" s="5">
        <v>3</v>
      </c>
      <c r="E1030" s="3">
        <v>4</v>
      </c>
    </row>
    <row r="1031" spans="1:5" x14ac:dyDescent="0.25">
      <c r="A1031">
        <v>1030</v>
      </c>
      <c r="B1031" s="2">
        <v>1</v>
      </c>
      <c r="E1031" s="3">
        <v>4</v>
      </c>
    </row>
    <row r="1032" spans="1:5" x14ac:dyDescent="0.25">
      <c r="A1032">
        <v>1031</v>
      </c>
      <c r="B1032" s="2">
        <v>1</v>
      </c>
      <c r="E1032" s="3">
        <v>4</v>
      </c>
    </row>
    <row r="1033" spans="1:5" x14ac:dyDescent="0.25">
      <c r="A1033">
        <v>1032</v>
      </c>
      <c r="B1033" s="2">
        <v>1</v>
      </c>
    </row>
    <row r="1034" spans="1:5" x14ac:dyDescent="0.25">
      <c r="A1034">
        <v>1033</v>
      </c>
      <c r="B1034" s="2">
        <v>1</v>
      </c>
    </row>
    <row r="1035" spans="1:5" x14ac:dyDescent="0.25">
      <c r="A1035">
        <v>1034</v>
      </c>
      <c r="B1035" s="2">
        <v>1</v>
      </c>
    </row>
    <row r="1036" spans="1:5" x14ac:dyDescent="0.25">
      <c r="A1036">
        <v>1035</v>
      </c>
      <c r="B1036" s="2">
        <v>1</v>
      </c>
      <c r="C1036" s="4">
        <v>2</v>
      </c>
    </row>
    <row r="1037" spans="1:5" x14ac:dyDescent="0.25">
      <c r="A1037">
        <v>1036</v>
      </c>
      <c r="B1037" s="2">
        <v>1</v>
      </c>
      <c r="C1037" s="4">
        <v>2</v>
      </c>
    </row>
    <row r="1038" spans="1:5" x14ac:dyDescent="0.25">
      <c r="A1038">
        <v>1037</v>
      </c>
      <c r="C1038" s="4">
        <v>2</v>
      </c>
    </row>
    <row r="1039" spans="1:5" x14ac:dyDescent="0.25">
      <c r="A1039">
        <v>1038</v>
      </c>
      <c r="C1039" s="4">
        <v>2</v>
      </c>
    </row>
    <row r="1040" spans="1:5" x14ac:dyDescent="0.25">
      <c r="A1040">
        <v>1039</v>
      </c>
      <c r="C1040" s="4">
        <v>2</v>
      </c>
    </row>
    <row r="1041" spans="1:5" x14ac:dyDescent="0.25">
      <c r="A1041">
        <v>1040</v>
      </c>
      <c r="C1041" s="4">
        <v>2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  <c r="D1044" s="5">
        <v>3</v>
      </c>
    </row>
    <row r="1045" spans="1:5" x14ac:dyDescent="0.25">
      <c r="A1045">
        <v>1044</v>
      </c>
      <c r="C1045" s="4">
        <v>2</v>
      </c>
      <c r="D1045" s="5">
        <v>3</v>
      </c>
    </row>
    <row r="1046" spans="1:5" x14ac:dyDescent="0.25">
      <c r="A1046">
        <v>1045</v>
      </c>
      <c r="D1046" s="5">
        <v>3</v>
      </c>
    </row>
    <row r="1047" spans="1:5" x14ac:dyDescent="0.25">
      <c r="A1047">
        <v>1046</v>
      </c>
      <c r="D1047" s="5">
        <v>3</v>
      </c>
      <c r="E1047" s="3">
        <v>4</v>
      </c>
    </row>
    <row r="1048" spans="1:5" x14ac:dyDescent="0.25">
      <c r="A1048">
        <v>1047</v>
      </c>
      <c r="D1048" s="5">
        <v>3</v>
      </c>
      <c r="E1048" s="3">
        <v>4</v>
      </c>
    </row>
    <row r="1049" spans="1:5" x14ac:dyDescent="0.25">
      <c r="A1049">
        <v>1048</v>
      </c>
      <c r="D1049" s="5">
        <v>3</v>
      </c>
      <c r="E1049" s="3">
        <v>4</v>
      </c>
    </row>
    <row r="1050" spans="1:5" x14ac:dyDescent="0.25">
      <c r="A1050">
        <v>1049</v>
      </c>
      <c r="B1050" s="2">
        <v>1</v>
      </c>
      <c r="D1050" s="5">
        <v>3</v>
      </c>
      <c r="E1050" s="3">
        <v>4</v>
      </c>
    </row>
    <row r="1051" spans="1:5" x14ac:dyDescent="0.25">
      <c r="A1051">
        <v>1050</v>
      </c>
      <c r="B1051" s="2">
        <v>1</v>
      </c>
      <c r="D1051" s="5">
        <v>3</v>
      </c>
      <c r="E1051" s="3">
        <v>4</v>
      </c>
    </row>
    <row r="1052" spans="1:5" x14ac:dyDescent="0.25">
      <c r="A1052">
        <v>1051</v>
      </c>
      <c r="B1052" s="2">
        <v>1</v>
      </c>
      <c r="D1052" s="5">
        <v>3</v>
      </c>
      <c r="E1052" s="3">
        <v>4</v>
      </c>
    </row>
    <row r="1053" spans="1:5" x14ac:dyDescent="0.25">
      <c r="A1053">
        <v>1052</v>
      </c>
      <c r="B1053" s="2">
        <v>1</v>
      </c>
      <c r="D1053" s="5">
        <v>3</v>
      </c>
      <c r="E1053" s="3">
        <v>4</v>
      </c>
    </row>
    <row r="1054" spans="1:5" x14ac:dyDescent="0.25">
      <c r="A1054">
        <v>1053</v>
      </c>
      <c r="B1054" s="2">
        <v>1</v>
      </c>
      <c r="E1054" s="3">
        <v>4</v>
      </c>
    </row>
    <row r="1055" spans="1:5" x14ac:dyDescent="0.25">
      <c r="A1055">
        <v>1054</v>
      </c>
      <c r="B1055" s="2">
        <v>1</v>
      </c>
      <c r="E1055" s="3">
        <v>4</v>
      </c>
    </row>
    <row r="1056" spans="1:5" x14ac:dyDescent="0.25">
      <c r="A1056">
        <v>1055</v>
      </c>
      <c r="B1056" s="2">
        <v>1</v>
      </c>
      <c r="E1056" s="3">
        <v>4</v>
      </c>
    </row>
    <row r="1057" spans="1:5" x14ac:dyDescent="0.25">
      <c r="A1057">
        <v>1056</v>
      </c>
      <c r="B1057" s="2">
        <v>1</v>
      </c>
      <c r="E1057" s="3">
        <v>4</v>
      </c>
    </row>
    <row r="1058" spans="1:5" x14ac:dyDescent="0.25">
      <c r="A1058">
        <v>1057</v>
      </c>
      <c r="B1058" s="2">
        <v>1</v>
      </c>
      <c r="E1058" s="3">
        <v>4</v>
      </c>
    </row>
    <row r="1059" spans="1:5" x14ac:dyDescent="0.25">
      <c r="A1059">
        <v>1058</v>
      </c>
      <c r="B1059" s="2">
        <v>1</v>
      </c>
      <c r="E1059" s="3">
        <v>4</v>
      </c>
    </row>
    <row r="1060" spans="1:5" x14ac:dyDescent="0.25">
      <c r="A1060">
        <v>1059</v>
      </c>
      <c r="B1060" s="2">
        <v>1</v>
      </c>
      <c r="C1060" s="4">
        <v>2</v>
      </c>
      <c r="E1060" s="3">
        <v>4</v>
      </c>
    </row>
    <row r="1061" spans="1:5" x14ac:dyDescent="0.25">
      <c r="A1061">
        <v>1060</v>
      </c>
      <c r="B1061" s="2">
        <v>1</v>
      </c>
      <c r="C1061" s="4">
        <v>2</v>
      </c>
    </row>
    <row r="1062" spans="1:5" x14ac:dyDescent="0.25">
      <c r="A1062">
        <v>1061</v>
      </c>
      <c r="B1062" s="2">
        <v>1</v>
      </c>
      <c r="C1062" s="4">
        <v>2</v>
      </c>
    </row>
    <row r="1063" spans="1:5" x14ac:dyDescent="0.25">
      <c r="A1063">
        <v>1062</v>
      </c>
      <c r="C1063" s="4">
        <v>2</v>
      </c>
    </row>
    <row r="1064" spans="1:5" x14ac:dyDescent="0.25">
      <c r="A1064">
        <v>1063</v>
      </c>
      <c r="C1064" s="4">
        <v>2</v>
      </c>
    </row>
    <row r="1065" spans="1:5" x14ac:dyDescent="0.25">
      <c r="A1065">
        <v>1064</v>
      </c>
      <c r="C1065" s="4">
        <v>2</v>
      </c>
    </row>
    <row r="1066" spans="1:5" x14ac:dyDescent="0.25">
      <c r="A1066">
        <v>1065</v>
      </c>
      <c r="C1066" s="4">
        <v>2</v>
      </c>
    </row>
    <row r="1067" spans="1:5" x14ac:dyDescent="0.25">
      <c r="A1067">
        <v>1066</v>
      </c>
      <c r="C1067" s="4">
        <v>2</v>
      </c>
      <c r="D1067" s="5">
        <v>3</v>
      </c>
    </row>
    <row r="1068" spans="1:5" x14ac:dyDescent="0.25">
      <c r="A1068">
        <v>1067</v>
      </c>
      <c r="C1068" s="4">
        <v>2</v>
      </c>
      <c r="D1068" s="5">
        <v>3</v>
      </c>
    </row>
    <row r="1069" spans="1:5" x14ac:dyDescent="0.25">
      <c r="A1069">
        <v>1068</v>
      </c>
      <c r="C1069" s="4">
        <v>2</v>
      </c>
      <c r="D1069" s="5">
        <v>3</v>
      </c>
    </row>
    <row r="1070" spans="1:5" x14ac:dyDescent="0.25">
      <c r="A1070">
        <v>1069</v>
      </c>
      <c r="C1070" s="4">
        <v>2</v>
      </c>
      <c r="D1070" s="5">
        <v>3</v>
      </c>
    </row>
    <row r="1071" spans="1:5" x14ac:dyDescent="0.25">
      <c r="A1071">
        <v>1070</v>
      </c>
      <c r="C1071" s="4">
        <v>2</v>
      </c>
      <c r="D1071" s="5">
        <v>3</v>
      </c>
    </row>
    <row r="1072" spans="1:5" x14ac:dyDescent="0.25">
      <c r="A1072">
        <v>1071</v>
      </c>
      <c r="C1072" s="4">
        <v>2</v>
      </c>
      <c r="D1072" s="5">
        <v>3</v>
      </c>
    </row>
    <row r="1073" spans="1:6" x14ac:dyDescent="0.25">
      <c r="A1073">
        <v>1072</v>
      </c>
      <c r="C1073" s="4">
        <v>2</v>
      </c>
      <c r="D1073" s="5">
        <v>3</v>
      </c>
    </row>
    <row r="1074" spans="1:6" x14ac:dyDescent="0.25">
      <c r="A1074">
        <v>1073</v>
      </c>
      <c r="C1074" s="4">
        <v>2</v>
      </c>
      <c r="D1074" s="5">
        <v>3</v>
      </c>
      <c r="E1074" s="3">
        <v>4</v>
      </c>
    </row>
    <row r="1075" spans="1:6" x14ac:dyDescent="0.25">
      <c r="A1075">
        <v>1074</v>
      </c>
      <c r="D1075" s="5">
        <v>3</v>
      </c>
      <c r="E1075" s="3">
        <v>4</v>
      </c>
    </row>
    <row r="1076" spans="1:6" x14ac:dyDescent="0.25">
      <c r="A1076">
        <v>1075</v>
      </c>
      <c r="D1076" s="5">
        <v>3</v>
      </c>
      <c r="E1076" s="3">
        <v>4</v>
      </c>
    </row>
    <row r="1077" spans="1:6" x14ac:dyDescent="0.25">
      <c r="A1077">
        <v>1076</v>
      </c>
      <c r="D1077" s="5">
        <v>3</v>
      </c>
      <c r="E1077" s="3">
        <v>4</v>
      </c>
    </row>
    <row r="1078" spans="1:6" x14ac:dyDescent="0.25">
      <c r="A1078">
        <v>1077</v>
      </c>
      <c r="B1078" s="2">
        <v>1</v>
      </c>
      <c r="D1078" s="5">
        <v>3</v>
      </c>
      <c r="E1078" s="3">
        <v>4</v>
      </c>
    </row>
    <row r="1079" spans="1:6" x14ac:dyDescent="0.25">
      <c r="A1079">
        <v>1078</v>
      </c>
      <c r="B1079" s="2">
        <v>1</v>
      </c>
      <c r="D1079" s="5">
        <v>3</v>
      </c>
      <c r="E1079" s="3">
        <v>4</v>
      </c>
    </row>
    <row r="1080" spans="1:6" x14ac:dyDescent="0.25">
      <c r="A1080">
        <v>1079</v>
      </c>
      <c r="B1080" s="2">
        <v>1</v>
      </c>
      <c r="D1080" s="5">
        <v>3</v>
      </c>
      <c r="E1080" s="3">
        <v>4</v>
      </c>
    </row>
    <row r="1081" spans="1:6" x14ac:dyDescent="0.25">
      <c r="A1081">
        <v>1080</v>
      </c>
      <c r="B1081" s="2">
        <v>1</v>
      </c>
      <c r="E1081" s="3">
        <v>4</v>
      </c>
    </row>
    <row r="1082" spans="1:6" x14ac:dyDescent="0.25">
      <c r="A1082">
        <v>1081</v>
      </c>
      <c r="B1082" s="2">
        <v>1</v>
      </c>
      <c r="E1082" s="3">
        <v>4</v>
      </c>
      <c r="F1082" t="s">
        <v>22</v>
      </c>
    </row>
    <row r="1083" spans="1:6" x14ac:dyDescent="0.25">
      <c r="A1083">
        <v>1082</v>
      </c>
    </row>
    <row r="1084" spans="1:6" x14ac:dyDescent="0.25">
      <c r="A1084">
        <v>1083</v>
      </c>
      <c r="F1084" t="s">
        <v>22</v>
      </c>
    </row>
    <row r="1085" spans="1:6" x14ac:dyDescent="0.25">
      <c r="A1085">
        <v>1084</v>
      </c>
      <c r="C1085" s="4">
        <v>2</v>
      </c>
    </row>
    <row r="1086" spans="1:6" x14ac:dyDescent="0.25">
      <c r="A1086">
        <v>1085</v>
      </c>
      <c r="C1086" s="4">
        <v>2</v>
      </c>
    </row>
    <row r="1087" spans="1:6" x14ac:dyDescent="0.25">
      <c r="A1087">
        <v>1086</v>
      </c>
      <c r="C1087" s="4">
        <v>2</v>
      </c>
    </row>
    <row r="1088" spans="1:6" x14ac:dyDescent="0.25">
      <c r="A1088">
        <v>1087</v>
      </c>
      <c r="C1088" s="4">
        <v>2</v>
      </c>
    </row>
    <row r="1089" spans="1:5" x14ac:dyDescent="0.25">
      <c r="A1089">
        <v>1088</v>
      </c>
      <c r="C1089" s="4">
        <v>2</v>
      </c>
      <c r="D1089" s="5">
        <v>3</v>
      </c>
    </row>
    <row r="1090" spans="1:5" x14ac:dyDescent="0.25">
      <c r="A1090">
        <v>1089</v>
      </c>
      <c r="C1090" s="4">
        <v>2</v>
      </c>
      <c r="D1090" s="5">
        <v>3</v>
      </c>
    </row>
    <row r="1091" spans="1:5" x14ac:dyDescent="0.25">
      <c r="A1091">
        <v>1090</v>
      </c>
      <c r="C1091" s="4">
        <v>2</v>
      </c>
      <c r="D1091" s="5">
        <v>3</v>
      </c>
    </row>
    <row r="1092" spans="1:5" x14ac:dyDescent="0.25">
      <c r="A1092">
        <v>1091</v>
      </c>
      <c r="C1092" s="4">
        <v>2</v>
      </c>
      <c r="D1092" s="5">
        <v>3</v>
      </c>
    </row>
    <row r="1093" spans="1:5" x14ac:dyDescent="0.25">
      <c r="A1093">
        <v>1092</v>
      </c>
      <c r="C1093" s="4">
        <v>2</v>
      </c>
      <c r="D1093" s="5">
        <v>3</v>
      </c>
    </row>
    <row r="1094" spans="1:5" x14ac:dyDescent="0.25">
      <c r="A1094">
        <v>1093</v>
      </c>
      <c r="C1094" s="4">
        <v>2</v>
      </c>
      <c r="D1094" s="5">
        <v>3</v>
      </c>
      <c r="E1094" s="3">
        <v>4</v>
      </c>
    </row>
    <row r="1095" spans="1:5" x14ac:dyDescent="0.25">
      <c r="A1095">
        <v>1094</v>
      </c>
      <c r="C1095" s="4">
        <v>2</v>
      </c>
      <c r="D1095" s="5">
        <v>3</v>
      </c>
      <c r="E1095" s="3">
        <v>4</v>
      </c>
    </row>
    <row r="1096" spans="1:5" x14ac:dyDescent="0.25">
      <c r="A1096">
        <v>1095</v>
      </c>
      <c r="C1096" s="4">
        <v>2</v>
      </c>
      <c r="D1096" s="5">
        <v>3</v>
      </c>
      <c r="E1096" s="3">
        <v>4</v>
      </c>
    </row>
    <row r="1097" spans="1:5" x14ac:dyDescent="0.25">
      <c r="A1097">
        <v>1096</v>
      </c>
      <c r="D1097" s="5">
        <v>3</v>
      </c>
      <c r="E1097" s="3">
        <v>4</v>
      </c>
    </row>
    <row r="1098" spans="1:5" x14ac:dyDescent="0.25">
      <c r="A1098">
        <v>1097</v>
      </c>
      <c r="D1098" s="5">
        <v>3</v>
      </c>
      <c r="E1098" s="3">
        <v>4</v>
      </c>
    </row>
    <row r="1099" spans="1:5" x14ac:dyDescent="0.25">
      <c r="A1099">
        <v>1098</v>
      </c>
      <c r="D1099" s="5">
        <v>3</v>
      </c>
      <c r="E1099" s="3">
        <v>4</v>
      </c>
    </row>
    <row r="1100" spans="1:5" x14ac:dyDescent="0.25">
      <c r="A1100">
        <v>1099</v>
      </c>
      <c r="B1100" s="2">
        <v>1</v>
      </c>
      <c r="D1100" s="5">
        <v>3</v>
      </c>
      <c r="E1100" s="3">
        <v>4</v>
      </c>
    </row>
    <row r="1101" spans="1:5" x14ac:dyDescent="0.25">
      <c r="A1101">
        <v>1100</v>
      </c>
      <c r="B1101" s="2">
        <v>1</v>
      </c>
      <c r="E1101" s="3">
        <v>4</v>
      </c>
    </row>
    <row r="1102" spans="1:5" x14ac:dyDescent="0.25">
      <c r="A1102">
        <v>1101</v>
      </c>
      <c r="B1102" s="2">
        <v>1</v>
      </c>
      <c r="E1102" s="3">
        <v>4</v>
      </c>
    </row>
    <row r="1103" spans="1:5" x14ac:dyDescent="0.25">
      <c r="A1103">
        <v>1102</v>
      </c>
      <c r="B1103" s="2">
        <v>1</v>
      </c>
      <c r="E1103" s="3">
        <v>4</v>
      </c>
    </row>
    <row r="1104" spans="1:5" x14ac:dyDescent="0.25">
      <c r="A1104">
        <v>1103</v>
      </c>
      <c r="B1104" s="2">
        <v>1</v>
      </c>
      <c r="E1104" s="3">
        <v>4</v>
      </c>
    </row>
    <row r="1105" spans="1:5" x14ac:dyDescent="0.25">
      <c r="A1105">
        <v>1104</v>
      </c>
      <c r="B1105" s="2">
        <v>1</v>
      </c>
    </row>
    <row r="1106" spans="1:5" x14ac:dyDescent="0.25">
      <c r="A1106">
        <v>1105</v>
      </c>
      <c r="B1106" s="2">
        <v>1</v>
      </c>
    </row>
    <row r="1107" spans="1:5" x14ac:dyDescent="0.25">
      <c r="A1107">
        <v>1106</v>
      </c>
      <c r="B1107" s="2">
        <v>1</v>
      </c>
    </row>
    <row r="1108" spans="1:5" x14ac:dyDescent="0.25">
      <c r="A1108">
        <v>1107</v>
      </c>
      <c r="B1108" s="2">
        <v>1</v>
      </c>
    </row>
    <row r="1109" spans="1:5" x14ac:dyDescent="0.25">
      <c r="A1109">
        <v>1108</v>
      </c>
      <c r="B1109" s="2">
        <v>1</v>
      </c>
      <c r="C1109" s="4">
        <v>2</v>
      </c>
    </row>
    <row r="1110" spans="1:5" x14ac:dyDescent="0.25">
      <c r="A1110">
        <v>1109</v>
      </c>
      <c r="B1110" s="2">
        <v>1</v>
      </c>
      <c r="C1110" s="4">
        <v>2</v>
      </c>
    </row>
    <row r="1111" spans="1:5" x14ac:dyDescent="0.25">
      <c r="A1111">
        <v>1110</v>
      </c>
      <c r="C1111" s="4">
        <v>2</v>
      </c>
    </row>
    <row r="1112" spans="1:5" x14ac:dyDescent="0.25">
      <c r="A1112">
        <v>1111</v>
      </c>
      <c r="C1112" s="4">
        <v>2</v>
      </c>
    </row>
    <row r="1113" spans="1:5" x14ac:dyDescent="0.25">
      <c r="A1113">
        <v>1112</v>
      </c>
      <c r="C1113" s="4">
        <v>2</v>
      </c>
    </row>
    <row r="1114" spans="1:5" x14ac:dyDescent="0.25">
      <c r="A1114">
        <v>1113</v>
      </c>
      <c r="C1114" s="4">
        <v>2</v>
      </c>
      <c r="D1114" s="5">
        <v>3</v>
      </c>
    </row>
    <row r="1115" spans="1:5" x14ac:dyDescent="0.25">
      <c r="A1115">
        <v>1114</v>
      </c>
      <c r="C1115" s="4">
        <v>2</v>
      </c>
      <c r="D1115" s="5">
        <v>3</v>
      </c>
    </row>
    <row r="1116" spans="1:5" x14ac:dyDescent="0.25">
      <c r="A1116">
        <v>1115</v>
      </c>
      <c r="C1116" s="4">
        <v>2</v>
      </c>
      <c r="D1116" s="5">
        <v>3</v>
      </c>
    </row>
    <row r="1117" spans="1:5" x14ac:dyDescent="0.25">
      <c r="A1117">
        <v>1116</v>
      </c>
      <c r="C1117" s="4">
        <v>2</v>
      </c>
      <c r="D1117" s="5">
        <v>3</v>
      </c>
      <c r="E1117" s="3">
        <v>4</v>
      </c>
    </row>
    <row r="1118" spans="1:5" x14ac:dyDescent="0.25">
      <c r="A1118">
        <v>1117</v>
      </c>
      <c r="D1118" s="5">
        <v>3</v>
      </c>
      <c r="E1118" s="3">
        <v>4</v>
      </c>
    </row>
    <row r="1119" spans="1:5" x14ac:dyDescent="0.25">
      <c r="A1119">
        <v>1118</v>
      </c>
      <c r="D1119" s="5">
        <v>3</v>
      </c>
      <c r="E1119" s="3">
        <v>4</v>
      </c>
    </row>
    <row r="1120" spans="1:5" x14ac:dyDescent="0.25">
      <c r="A1120">
        <v>1119</v>
      </c>
      <c r="D1120" s="5">
        <v>3</v>
      </c>
      <c r="E1120" s="3">
        <v>4</v>
      </c>
    </row>
    <row r="1121" spans="1:5" x14ac:dyDescent="0.25">
      <c r="A1121">
        <v>1120</v>
      </c>
      <c r="D1121" s="5">
        <v>3</v>
      </c>
      <c r="E1121" s="3">
        <v>4</v>
      </c>
    </row>
    <row r="1122" spans="1:5" x14ac:dyDescent="0.25">
      <c r="A1122">
        <v>1121</v>
      </c>
      <c r="D1122" s="5">
        <v>3</v>
      </c>
      <c r="E1122" s="3">
        <v>4</v>
      </c>
    </row>
    <row r="1123" spans="1:5" x14ac:dyDescent="0.25">
      <c r="A1123">
        <v>1122</v>
      </c>
      <c r="D1123" s="5">
        <v>3</v>
      </c>
      <c r="E1123" s="3">
        <v>4</v>
      </c>
    </row>
    <row r="1124" spans="1:5" x14ac:dyDescent="0.25">
      <c r="A1124">
        <v>1123</v>
      </c>
      <c r="E1124" s="3">
        <v>4</v>
      </c>
    </row>
    <row r="1125" spans="1:5" x14ac:dyDescent="0.25">
      <c r="A1125">
        <v>1124</v>
      </c>
      <c r="E1125" s="3">
        <v>4</v>
      </c>
    </row>
    <row r="1126" spans="1:5" x14ac:dyDescent="0.25">
      <c r="A1126">
        <v>1125</v>
      </c>
      <c r="B1126" s="2">
        <v>1</v>
      </c>
    </row>
    <row r="1127" spans="1:5" x14ac:dyDescent="0.25">
      <c r="A1127">
        <v>1126</v>
      </c>
      <c r="B1127" s="2">
        <v>1</v>
      </c>
    </row>
    <row r="1128" spans="1:5" x14ac:dyDescent="0.25">
      <c r="A1128">
        <v>1127</v>
      </c>
      <c r="B1128" s="2">
        <v>1</v>
      </c>
    </row>
    <row r="1129" spans="1:5" x14ac:dyDescent="0.25">
      <c r="A1129">
        <v>1128</v>
      </c>
      <c r="B1129" s="2">
        <v>1</v>
      </c>
    </row>
    <row r="1130" spans="1:5" x14ac:dyDescent="0.25">
      <c r="A1130">
        <v>1129</v>
      </c>
      <c r="B1130" s="2">
        <v>1</v>
      </c>
    </row>
    <row r="1131" spans="1:5" x14ac:dyDescent="0.25">
      <c r="A1131">
        <v>1130</v>
      </c>
      <c r="B1131" s="2">
        <v>1</v>
      </c>
    </row>
    <row r="1132" spans="1:5" x14ac:dyDescent="0.25">
      <c r="A1132">
        <v>1131</v>
      </c>
      <c r="B1132" s="2">
        <v>1</v>
      </c>
      <c r="C1132" s="4">
        <v>2</v>
      </c>
    </row>
    <row r="1133" spans="1:5" x14ac:dyDescent="0.25">
      <c r="A1133">
        <v>1132</v>
      </c>
      <c r="B1133" s="2">
        <v>1</v>
      </c>
      <c r="C1133" s="4">
        <v>2</v>
      </c>
    </row>
    <row r="1134" spans="1:5" x14ac:dyDescent="0.25">
      <c r="A1134">
        <v>1133</v>
      </c>
      <c r="B1134" s="2">
        <v>1</v>
      </c>
      <c r="C1134" s="4">
        <v>2</v>
      </c>
    </row>
    <row r="1135" spans="1:5" x14ac:dyDescent="0.25">
      <c r="A1135">
        <v>1134</v>
      </c>
      <c r="C1135" s="4">
        <v>2</v>
      </c>
    </row>
    <row r="1136" spans="1:5" x14ac:dyDescent="0.25">
      <c r="A1136">
        <v>1135</v>
      </c>
      <c r="C1136" s="4">
        <v>2</v>
      </c>
    </row>
    <row r="1137" spans="1:5" x14ac:dyDescent="0.25">
      <c r="A1137">
        <v>1136</v>
      </c>
      <c r="C1137" s="4">
        <v>2</v>
      </c>
      <c r="D1137" s="5">
        <v>3</v>
      </c>
    </row>
    <row r="1138" spans="1:5" x14ac:dyDescent="0.25">
      <c r="A1138">
        <v>1137</v>
      </c>
      <c r="C1138" s="4">
        <v>2</v>
      </c>
      <c r="D1138" s="5">
        <v>3</v>
      </c>
    </row>
    <row r="1139" spans="1:5" x14ac:dyDescent="0.25">
      <c r="A1139">
        <v>1138</v>
      </c>
      <c r="D1139" s="5">
        <v>3</v>
      </c>
    </row>
    <row r="1140" spans="1:5" x14ac:dyDescent="0.25">
      <c r="A1140">
        <v>1139</v>
      </c>
      <c r="D1140" s="5">
        <v>3</v>
      </c>
      <c r="E1140" s="3">
        <v>4</v>
      </c>
    </row>
    <row r="1141" spans="1:5" x14ac:dyDescent="0.25">
      <c r="A1141">
        <v>1140</v>
      </c>
      <c r="D1141" s="5">
        <v>3</v>
      </c>
      <c r="E1141" s="3">
        <v>4</v>
      </c>
    </row>
    <row r="1142" spans="1:5" x14ac:dyDescent="0.25">
      <c r="A1142">
        <v>1141</v>
      </c>
      <c r="D1142" s="5">
        <v>3</v>
      </c>
      <c r="E1142" s="3">
        <v>4</v>
      </c>
    </row>
    <row r="1143" spans="1:5" x14ac:dyDescent="0.25">
      <c r="A1143">
        <v>1142</v>
      </c>
      <c r="D1143" s="5">
        <v>3</v>
      </c>
      <c r="E1143" s="3">
        <v>4</v>
      </c>
    </row>
    <row r="1144" spans="1:5" x14ac:dyDescent="0.25">
      <c r="A1144">
        <v>1143</v>
      </c>
      <c r="D1144" s="5">
        <v>3</v>
      </c>
      <c r="E1144" s="3">
        <v>4</v>
      </c>
    </row>
    <row r="1145" spans="1:5" x14ac:dyDescent="0.25">
      <c r="A1145">
        <v>1144</v>
      </c>
      <c r="B1145" s="2">
        <v>1</v>
      </c>
      <c r="D1145" s="5">
        <v>3</v>
      </c>
      <c r="E1145" s="3">
        <v>4</v>
      </c>
    </row>
    <row r="1146" spans="1:5" x14ac:dyDescent="0.25">
      <c r="A1146">
        <v>1145</v>
      </c>
      <c r="B1146" s="2">
        <v>1</v>
      </c>
      <c r="D1146" s="5">
        <v>3</v>
      </c>
      <c r="E1146" s="3">
        <v>4</v>
      </c>
    </row>
    <row r="1147" spans="1:5" x14ac:dyDescent="0.25">
      <c r="A1147">
        <v>1146</v>
      </c>
      <c r="B1147" s="2">
        <v>1</v>
      </c>
      <c r="E1147" s="3">
        <v>4</v>
      </c>
    </row>
    <row r="1148" spans="1:5" x14ac:dyDescent="0.25">
      <c r="A1148">
        <v>1147</v>
      </c>
      <c r="B1148" s="2">
        <v>1</v>
      </c>
      <c r="E1148" s="3">
        <v>4</v>
      </c>
    </row>
    <row r="1149" spans="1:5" x14ac:dyDescent="0.25">
      <c r="A1149">
        <v>1148</v>
      </c>
      <c r="B1149" s="2">
        <v>1</v>
      </c>
    </row>
    <row r="1150" spans="1:5" x14ac:dyDescent="0.25">
      <c r="A1150">
        <v>1149</v>
      </c>
      <c r="B1150" s="2">
        <v>1</v>
      </c>
    </row>
    <row r="1151" spans="1:5" x14ac:dyDescent="0.25">
      <c r="A1151">
        <v>1150</v>
      </c>
      <c r="B1151" s="2">
        <v>1</v>
      </c>
      <c r="C1151" s="4">
        <v>2</v>
      </c>
    </row>
    <row r="1152" spans="1:5" x14ac:dyDescent="0.25">
      <c r="A1152">
        <v>1151</v>
      </c>
      <c r="B1152" s="2">
        <v>1</v>
      </c>
      <c r="C1152" s="4">
        <v>2</v>
      </c>
    </row>
    <row r="1153" spans="1:5" x14ac:dyDescent="0.25">
      <c r="A1153">
        <v>1152</v>
      </c>
      <c r="B1153" s="2">
        <v>1</v>
      </c>
      <c r="C1153" s="4">
        <v>2</v>
      </c>
    </row>
    <row r="1154" spans="1:5" x14ac:dyDescent="0.25">
      <c r="A1154">
        <v>1153</v>
      </c>
      <c r="C1154" s="4">
        <v>2</v>
      </c>
    </row>
    <row r="1155" spans="1:5" x14ac:dyDescent="0.25">
      <c r="A1155">
        <v>1154</v>
      </c>
      <c r="C1155" s="4">
        <v>2</v>
      </c>
    </row>
    <row r="1156" spans="1:5" x14ac:dyDescent="0.25">
      <c r="A1156">
        <v>1155</v>
      </c>
      <c r="C1156" s="4">
        <v>2</v>
      </c>
    </row>
    <row r="1157" spans="1:5" x14ac:dyDescent="0.25">
      <c r="A1157">
        <v>1156</v>
      </c>
      <c r="C1157" s="4">
        <v>2</v>
      </c>
    </row>
    <row r="1158" spans="1:5" x14ac:dyDescent="0.25">
      <c r="A1158">
        <v>1157</v>
      </c>
      <c r="C1158" s="4">
        <v>2</v>
      </c>
    </row>
    <row r="1159" spans="1:5" x14ac:dyDescent="0.25">
      <c r="A1159">
        <v>1158</v>
      </c>
      <c r="C1159" s="4">
        <v>2</v>
      </c>
    </row>
    <row r="1160" spans="1:5" x14ac:dyDescent="0.25">
      <c r="A1160">
        <v>1159</v>
      </c>
      <c r="D1160" s="5">
        <v>3</v>
      </c>
    </row>
    <row r="1161" spans="1:5" x14ac:dyDescent="0.25">
      <c r="A1161">
        <v>1160</v>
      </c>
      <c r="D1161" s="5">
        <v>3</v>
      </c>
      <c r="E1161" s="3">
        <v>4</v>
      </c>
    </row>
    <row r="1162" spans="1:5" x14ac:dyDescent="0.25">
      <c r="A1162">
        <v>1161</v>
      </c>
      <c r="D1162" s="5">
        <v>3</v>
      </c>
      <c r="E1162" s="3">
        <v>4</v>
      </c>
    </row>
    <row r="1163" spans="1:5" x14ac:dyDescent="0.25">
      <c r="A1163">
        <v>1162</v>
      </c>
      <c r="D1163" s="5">
        <v>3</v>
      </c>
      <c r="E1163" s="3">
        <v>4</v>
      </c>
    </row>
    <row r="1164" spans="1:5" x14ac:dyDescent="0.25">
      <c r="A1164">
        <v>1163</v>
      </c>
      <c r="D1164" s="5">
        <v>3</v>
      </c>
      <c r="E1164" s="3">
        <v>4</v>
      </c>
    </row>
    <row r="1165" spans="1:5" x14ac:dyDescent="0.25">
      <c r="A1165">
        <v>1164</v>
      </c>
      <c r="D1165" s="5">
        <v>3</v>
      </c>
      <c r="E1165" s="3">
        <v>4</v>
      </c>
    </row>
    <row r="1166" spans="1:5" x14ac:dyDescent="0.25">
      <c r="A1166">
        <v>1165</v>
      </c>
      <c r="D1166" s="5">
        <v>3</v>
      </c>
      <c r="E1166" s="3">
        <v>4</v>
      </c>
    </row>
    <row r="1167" spans="1:5" x14ac:dyDescent="0.25">
      <c r="A1167">
        <v>1166</v>
      </c>
      <c r="D1167" s="5">
        <v>3</v>
      </c>
      <c r="E1167" s="3">
        <v>4</v>
      </c>
    </row>
    <row r="1168" spans="1:5" x14ac:dyDescent="0.25">
      <c r="A1168">
        <v>1167</v>
      </c>
      <c r="B1168" s="2">
        <v>1</v>
      </c>
      <c r="E1168" s="3">
        <v>4</v>
      </c>
    </row>
    <row r="1169" spans="1:5" x14ac:dyDescent="0.25">
      <c r="A1169">
        <v>1168</v>
      </c>
      <c r="B1169" s="2">
        <v>1</v>
      </c>
      <c r="E1169" s="3">
        <v>4</v>
      </c>
    </row>
    <row r="1170" spans="1:5" x14ac:dyDescent="0.25">
      <c r="A1170">
        <v>1169</v>
      </c>
      <c r="B1170" s="2">
        <v>1</v>
      </c>
    </row>
    <row r="1171" spans="1:5" x14ac:dyDescent="0.25">
      <c r="A1171">
        <v>1170</v>
      </c>
      <c r="B1171" s="2">
        <v>1</v>
      </c>
    </row>
    <row r="1172" spans="1:5" x14ac:dyDescent="0.25">
      <c r="A1172">
        <v>1171</v>
      </c>
      <c r="B1172" s="2">
        <v>1</v>
      </c>
    </row>
    <row r="1173" spans="1:5" x14ac:dyDescent="0.25">
      <c r="A1173">
        <v>1172</v>
      </c>
      <c r="B1173" s="2">
        <v>1</v>
      </c>
    </row>
    <row r="1174" spans="1:5" x14ac:dyDescent="0.25">
      <c r="A1174">
        <v>1173</v>
      </c>
      <c r="B1174" s="2">
        <v>1</v>
      </c>
      <c r="C1174" s="4">
        <v>2</v>
      </c>
    </row>
    <row r="1175" spans="1:5" x14ac:dyDescent="0.25">
      <c r="A1175">
        <v>1174</v>
      </c>
      <c r="C1175" s="4">
        <v>2</v>
      </c>
    </row>
    <row r="1176" spans="1:5" x14ac:dyDescent="0.25">
      <c r="A1176">
        <v>1175</v>
      </c>
      <c r="C1176" s="4">
        <v>2</v>
      </c>
    </row>
    <row r="1177" spans="1:5" x14ac:dyDescent="0.25">
      <c r="A1177">
        <v>1176</v>
      </c>
      <c r="C1177" s="4">
        <v>2</v>
      </c>
    </row>
    <row r="1178" spans="1:5" x14ac:dyDescent="0.25">
      <c r="A1178">
        <v>1177</v>
      </c>
      <c r="C1178" s="4">
        <v>2</v>
      </c>
    </row>
    <row r="1179" spans="1:5" x14ac:dyDescent="0.25">
      <c r="A1179">
        <v>1178</v>
      </c>
      <c r="C1179" s="4">
        <v>2</v>
      </c>
    </row>
    <row r="1180" spans="1:5" x14ac:dyDescent="0.25">
      <c r="A1180">
        <v>1179</v>
      </c>
      <c r="C1180" s="4">
        <v>2</v>
      </c>
    </row>
    <row r="1181" spans="1:5" x14ac:dyDescent="0.25">
      <c r="A1181">
        <v>1180</v>
      </c>
      <c r="C1181" s="4">
        <v>2</v>
      </c>
      <c r="D1181" s="5">
        <v>3</v>
      </c>
    </row>
    <row r="1182" spans="1:5" x14ac:dyDescent="0.25">
      <c r="A1182">
        <v>1181</v>
      </c>
      <c r="D1182" s="5">
        <v>3</v>
      </c>
    </row>
    <row r="1183" spans="1:5" x14ac:dyDescent="0.25">
      <c r="A1183">
        <v>1182</v>
      </c>
      <c r="D1183" s="5">
        <v>3</v>
      </c>
      <c r="E1183" s="3">
        <v>4</v>
      </c>
    </row>
    <row r="1184" spans="1:5" x14ac:dyDescent="0.25">
      <c r="A1184">
        <v>1183</v>
      </c>
      <c r="D1184" s="5">
        <v>3</v>
      </c>
      <c r="E1184" s="3">
        <v>4</v>
      </c>
    </row>
    <row r="1185" spans="1:5" x14ac:dyDescent="0.25">
      <c r="A1185">
        <v>1184</v>
      </c>
      <c r="D1185" s="5">
        <v>3</v>
      </c>
      <c r="E1185" s="3">
        <v>4</v>
      </c>
    </row>
    <row r="1186" spans="1:5" x14ac:dyDescent="0.25">
      <c r="A1186">
        <v>1185</v>
      </c>
      <c r="D1186" s="5">
        <v>3</v>
      </c>
      <c r="E1186" s="3">
        <v>4</v>
      </c>
    </row>
    <row r="1187" spans="1:5" x14ac:dyDescent="0.25">
      <c r="A1187">
        <v>1186</v>
      </c>
      <c r="D1187" s="5">
        <v>3</v>
      </c>
      <c r="E1187" s="3">
        <v>4</v>
      </c>
    </row>
    <row r="1188" spans="1:5" x14ac:dyDescent="0.25">
      <c r="A1188">
        <v>1187</v>
      </c>
      <c r="D1188" s="5">
        <v>3</v>
      </c>
      <c r="E1188" s="3">
        <v>4</v>
      </c>
    </row>
    <row r="1189" spans="1:5" x14ac:dyDescent="0.25">
      <c r="A1189">
        <v>1188</v>
      </c>
      <c r="E1189" s="3">
        <v>4</v>
      </c>
    </row>
    <row r="1190" spans="1:5" x14ac:dyDescent="0.25">
      <c r="A1190">
        <v>1189</v>
      </c>
      <c r="B1190" s="2">
        <v>1</v>
      </c>
    </row>
    <row r="1191" spans="1:5" x14ac:dyDescent="0.25">
      <c r="A1191">
        <v>1190</v>
      </c>
      <c r="B1191" s="2">
        <v>1</v>
      </c>
    </row>
    <row r="1192" spans="1:5" x14ac:dyDescent="0.25">
      <c r="A1192">
        <v>1191</v>
      </c>
      <c r="B1192" s="2">
        <v>1</v>
      </c>
    </row>
    <row r="1193" spans="1:5" x14ac:dyDescent="0.25">
      <c r="A1193">
        <v>1192</v>
      </c>
      <c r="B1193" s="2">
        <v>1</v>
      </c>
    </row>
    <row r="1194" spans="1:5" x14ac:dyDescent="0.25">
      <c r="A1194">
        <v>1193</v>
      </c>
      <c r="B1194" s="2">
        <v>1</v>
      </c>
    </row>
    <row r="1195" spans="1:5" x14ac:dyDescent="0.25">
      <c r="A1195">
        <v>1194</v>
      </c>
      <c r="B1195" s="2">
        <v>1</v>
      </c>
      <c r="C1195" s="4">
        <v>2</v>
      </c>
    </row>
    <row r="1196" spans="1:5" x14ac:dyDescent="0.25">
      <c r="A1196">
        <v>1195</v>
      </c>
      <c r="B1196" s="2">
        <v>1</v>
      </c>
      <c r="C1196" s="4">
        <v>2</v>
      </c>
    </row>
    <row r="1197" spans="1:5" x14ac:dyDescent="0.25">
      <c r="A1197">
        <v>1196</v>
      </c>
      <c r="B1197" s="2">
        <v>1</v>
      </c>
      <c r="C1197" s="4">
        <v>2</v>
      </c>
    </row>
    <row r="1198" spans="1:5" x14ac:dyDescent="0.25">
      <c r="A1198">
        <v>1197</v>
      </c>
      <c r="C1198" s="4">
        <v>2</v>
      </c>
    </row>
    <row r="1199" spans="1:5" x14ac:dyDescent="0.25">
      <c r="A1199">
        <v>1198</v>
      </c>
      <c r="C1199" s="4">
        <v>2</v>
      </c>
    </row>
    <row r="1200" spans="1:5" x14ac:dyDescent="0.25">
      <c r="A1200">
        <v>1199</v>
      </c>
      <c r="C1200" s="4">
        <v>2</v>
      </c>
    </row>
    <row r="1201" spans="1:5" x14ac:dyDescent="0.25">
      <c r="A1201">
        <v>1200</v>
      </c>
      <c r="C1201" s="4">
        <v>2</v>
      </c>
      <c r="D1201" s="5">
        <v>3</v>
      </c>
    </row>
    <row r="1202" spans="1:5" x14ac:dyDescent="0.25">
      <c r="A1202">
        <v>1201</v>
      </c>
      <c r="C1202" s="4">
        <v>2</v>
      </c>
      <c r="D1202" s="5">
        <v>3</v>
      </c>
      <c r="E1202" s="3">
        <v>4</v>
      </c>
    </row>
    <row r="1203" spans="1:5" x14ac:dyDescent="0.25">
      <c r="A1203">
        <v>1202</v>
      </c>
      <c r="D1203" s="5">
        <v>3</v>
      </c>
      <c r="E1203" s="3">
        <v>4</v>
      </c>
    </row>
    <row r="1204" spans="1:5" x14ac:dyDescent="0.25">
      <c r="A1204">
        <v>1203</v>
      </c>
      <c r="D1204" s="5">
        <v>3</v>
      </c>
      <c r="E1204" s="3">
        <v>4</v>
      </c>
    </row>
    <row r="1205" spans="1:5" x14ac:dyDescent="0.25">
      <c r="A1205">
        <v>1204</v>
      </c>
      <c r="D1205" s="5">
        <v>3</v>
      </c>
      <c r="E1205" s="3">
        <v>4</v>
      </c>
    </row>
    <row r="1206" spans="1:5" x14ac:dyDescent="0.25">
      <c r="A1206">
        <v>1205</v>
      </c>
      <c r="D1206" s="5">
        <v>3</v>
      </c>
      <c r="E1206" s="3">
        <v>4</v>
      </c>
    </row>
    <row r="1207" spans="1:5" x14ac:dyDescent="0.25">
      <c r="A1207">
        <v>1206</v>
      </c>
      <c r="D1207" s="5">
        <v>3</v>
      </c>
      <c r="E1207" s="3">
        <v>4</v>
      </c>
    </row>
    <row r="1208" spans="1:5" x14ac:dyDescent="0.25">
      <c r="A1208">
        <v>1207</v>
      </c>
      <c r="D1208" s="5">
        <v>3</v>
      </c>
      <c r="E1208" s="3">
        <v>4</v>
      </c>
    </row>
    <row r="1209" spans="1:5" x14ac:dyDescent="0.25">
      <c r="A1209">
        <v>1208</v>
      </c>
      <c r="B1209" s="2">
        <v>1</v>
      </c>
      <c r="E1209" s="3">
        <v>4</v>
      </c>
    </row>
    <row r="1210" spans="1:5" x14ac:dyDescent="0.25">
      <c r="A1210">
        <v>1209</v>
      </c>
      <c r="B1210" s="2">
        <v>1</v>
      </c>
      <c r="E1210" s="3">
        <v>4</v>
      </c>
    </row>
    <row r="1211" spans="1:5" x14ac:dyDescent="0.25">
      <c r="A1211">
        <v>1210</v>
      </c>
      <c r="B1211" s="2">
        <v>1</v>
      </c>
    </row>
    <row r="1212" spans="1:5" x14ac:dyDescent="0.25">
      <c r="A1212">
        <v>1211</v>
      </c>
      <c r="B1212" s="2">
        <v>1</v>
      </c>
    </row>
    <row r="1213" spans="1:5" x14ac:dyDescent="0.25">
      <c r="A1213">
        <v>1212</v>
      </c>
      <c r="B1213" s="2">
        <v>1</v>
      </c>
    </row>
    <row r="1214" spans="1:5" x14ac:dyDescent="0.25">
      <c r="A1214">
        <v>1213</v>
      </c>
      <c r="B1214" s="2">
        <v>1</v>
      </c>
      <c r="C1214" s="4">
        <v>2</v>
      </c>
    </row>
    <row r="1215" spans="1:5" x14ac:dyDescent="0.25">
      <c r="A1215">
        <v>1214</v>
      </c>
      <c r="B1215" s="2">
        <v>1</v>
      </c>
      <c r="C1215" s="4">
        <v>2</v>
      </c>
    </row>
    <row r="1216" spans="1:5" x14ac:dyDescent="0.25">
      <c r="A1216">
        <v>1215</v>
      </c>
      <c r="B1216" s="2">
        <v>1</v>
      </c>
      <c r="C1216" s="4">
        <v>2</v>
      </c>
    </row>
    <row r="1217" spans="1:5" x14ac:dyDescent="0.25">
      <c r="A1217">
        <v>1216</v>
      </c>
      <c r="B1217" s="2">
        <v>1</v>
      </c>
      <c r="C1217" s="4">
        <v>2</v>
      </c>
    </row>
    <row r="1218" spans="1:5" x14ac:dyDescent="0.25">
      <c r="A1218">
        <v>1217</v>
      </c>
      <c r="C1218" s="4">
        <v>2</v>
      </c>
    </row>
    <row r="1219" spans="1:5" x14ac:dyDescent="0.25">
      <c r="A1219">
        <v>1218</v>
      </c>
      <c r="C1219" s="4">
        <v>2</v>
      </c>
    </row>
    <row r="1220" spans="1:5" x14ac:dyDescent="0.25">
      <c r="A1220">
        <v>1219</v>
      </c>
      <c r="C1220" s="4">
        <v>2</v>
      </c>
    </row>
    <row r="1221" spans="1:5" x14ac:dyDescent="0.25">
      <c r="A1221">
        <v>1220</v>
      </c>
    </row>
    <row r="1222" spans="1:5" x14ac:dyDescent="0.25">
      <c r="A1222">
        <v>1221</v>
      </c>
      <c r="D1222" s="5">
        <v>3</v>
      </c>
    </row>
    <row r="1223" spans="1:5" x14ac:dyDescent="0.25">
      <c r="A1223">
        <v>1222</v>
      </c>
      <c r="D1223" s="5">
        <v>3</v>
      </c>
      <c r="E1223" s="3">
        <v>4</v>
      </c>
    </row>
    <row r="1224" spans="1:5" x14ac:dyDescent="0.25">
      <c r="A1224">
        <v>1223</v>
      </c>
      <c r="D1224" s="5">
        <v>3</v>
      </c>
      <c r="E1224" s="3">
        <v>4</v>
      </c>
    </row>
    <row r="1225" spans="1:5" x14ac:dyDescent="0.25">
      <c r="A1225">
        <v>1224</v>
      </c>
      <c r="D1225" s="5">
        <v>3</v>
      </c>
      <c r="E1225" s="3">
        <v>4</v>
      </c>
    </row>
    <row r="1226" spans="1:5" x14ac:dyDescent="0.25">
      <c r="A1226">
        <v>1225</v>
      </c>
      <c r="D1226" s="5">
        <v>3</v>
      </c>
      <c r="E1226" s="3">
        <v>4</v>
      </c>
    </row>
    <row r="1227" spans="1:5" x14ac:dyDescent="0.25">
      <c r="A1227">
        <v>1226</v>
      </c>
      <c r="D1227" s="5">
        <v>3</v>
      </c>
      <c r="E1227" s="3">
        <v>4</v>
      </c>
    </row>
    <row r="1228" spans="1:5" x14ac:dyDescent="0.25">
      <c r="A1228">
        <v>1227</v>
      </c>
      <c r="D1228" s="5">
        <v>3</v>
      </c>
      <c r="E1228" s="3">
        <v>4</v>
      </c>
    </row>
    <row r="1229" spans="1:5" x14ac:dyDescent="0.25">
      <c r="A1229">
        <v>1228</v>
      </c>
      <c r="B1229" s="2">
        <v>1</v>
      </c>
      <c r="E1229" s="3">
        <v>4</v>
      </c>
    </row>
    <row r="1230" spans="1:5" x14ac:dyDescent="0.25">
      <c r="A1230">
        <v>1229</v>
      </c>
      <c r="B1230" s="2">
        <v>1</v>
      </c>
      <c r="E1230" s="3">
        <v>4</v>
      </c>
    </row>
    <row r="1231" spans="1:5" x14ac:dyDescent="0.25">
      <c r="A1231">
        <v>1230</v>
      </c>
      <c r="B1231" s="2">
        <v>1</v>
      </c>
    </row>
    <row r="1232" spans="1:5" x14ac:dyDescent="0.25">
      <c r="A1232">
        <v>1231</v>
      </c>
      <c r="B1232" s="2">
        <v>1</v>
      </c>
    </row>
    <row r="1233" spans="1:5" x14ac:dyDescent="0.25">
      <c r="A1233">
        <v>1232</v>
      </c>
      <c r="B1233" s="2">
        <v>1</v>
      </c>
    </row>
    <row r="1234" spans="1:5" x14ac:dyDescent="0.25">
      <c r="A1234">
        <v>1233</v>
      </c>
      <c r="B1234" s="2">
        <v>1</v>
      </c>
      <c r="C1234" s="4">
        <v>2</v>
      </c>
    </row>
    <row r="1235" spans="1:5" x14ac:dyDescent="0.25">
      <c r="A1235">
        <v>1234</v>
      </c>
      <c r="B1235" s="2">
        <v>1</v>
      </c>
      <c r="C1235" s="4">
        <v>2</v>
      </c>
    </row>
    <row r="1236" spans="1:5" x14ac:dyDescent="0.25">
      <c r="A1236">
        <v>1235</v>
      </c>
      <c r="B1236" s="2">
        <v>1</v>
      </c>
      <c r="C1236" s="4">
        <v>2</v>
      </c>
    </row>
    <row r="1237" spans="1:5" x14ac:dyDescent="0.25">
      <c r="A1237">
        <v>1236</v>
      </c>
      <c r="C1237" s="4">
        <v>2</v>
      </c>
    </row>
    <row r="1238" spans="1:5" x14ac:dyDescent="0.25">
      <c r="A1238">
        <v>1237</v>
      </c>
      <c r="C1238" s="4">
        <v>2</v>
      </c>
    </row>
    <row r="1239" spans="1:5" x14ac:dyDescent="0.25">
      <c r="A1239">
        <v>1238</v>
      </c>
      <c r="C1239" s="4">
        <v>2</v>
      </c>
    </row>
    <row r="1240" spans="1:5" x14ac:dyDescent="0.25">
      <c r="A1240">
        <v>1239</v>
      </c>
      <c r="C1240" s="4">
        <v>2</v>
      </c>
    </row>
    <row r="1241" spans="1:5" x14ac:dyDescent="0.25">
      <c r="A1241">
        <v>1240</v>
      </c>
      <c r="C1241" s="4">
        <v>2</v>
      </c>
    </row>
    <row r="1242" spans="1:5" x14ac:dyDescent="0.25">
      <c r="A1242">
        <v>1241</v>
      </c>
      <c r="C1242" s="4">
        <v>2</v>
      </c>
      <c r="D1242" s="5">
        <v>3</v>
      </c>
    </row>
    <row r="1243" spans="1:5" x14ac:dyDescent="0.25">
      <c r="A1243">
        <v>1242</v>
      </c>
      <c r="D1243" s="5">
        <v>3</v>
      </c>
    </row>
    <row r="1244" spans="1:5" x14ac:dyDescent="0.25">
      <c r="A1244">
        <v>1243</v>
      </c>
      <c r="D1244" s="5">
        <v>3</v>
      </c>
      <c r="E1244" s="3">
        <v>4</v>
      </c>
    </row>
    <row r="1245" spans="1:5" x14ac:dyDescent="0.25">
      <c r="A1245">
        <v>1244</v>
      </c>
      <c r="D1245" s="5">
        <v>3</v>
      </c>
      <c r="E1245" s="3">
        <v>4</v>
      </c>
    </row>
    <row r="1246" spans="1:5" x14ac:dyDescent="0.25">
      <c r="A1246">
        <v>1245</v>
      </c>
      <c r="D1246" s="5">
        <v>3</v>
      </c>
      <c r="E1246" s="3">
        <v>4</v>
      </c>
    </row>
    <row r="1247" spans="1:5" x14ac:dyDescent="0.25">
      <c r="A1247">
        <v>1246</v>
      </c>
      <c r="D1247" s="5">
        <v>3</v>
      </c>
      <c r="E1247" s="3">
        <v>4</v>
      </c>
    </row>
    <row r="1248" spans="1:5" x14ac:dyDescent="0.25">
      <c r="A1248">
        <v>1247</v>
      </c>
      <c r="D1248" s="5">
        <v>3</v>
      </c>
      <c r="E1248" s="3">
        <v>4</v>
      </c>
    </row>
    <row r="1249" spans="1:5" x14ac:dyDescent="0.25">
      <c r="A1249">
        <v>1248</v>
      </c>
      <c r="B1249" s="2">
        <v>1</v>
      </c>
      <c r="D1249" s="5">
        <v>3</v>
      </c>
      <c r="E1249" s="3">
        <v>4</v>
      </c>
    </row>
    <row r="1250" spans="1:5" x14ac:dyDescent="0.25">
      <c r="A1250">
        <v>1249</v>
      </c>
      <c r="B1250" s="2">
        <v>1</v>
      </c>
      <c r="D1250" s="5">
        <v>3</v>
      </c>
      <c r="E1250" s="3">
        <v>4</v>
      </c>
    </row>
    <row r="1251" spans="1:5" x14ac:dyDescent="0.25">
      <c r="A1251">
        <v>1250</v>
      </c>
      <c r="B1251" s="2">
        <v>1</v>
      </c>
      <c r="E1251" s="3">
        <v>4</v>
      </c>
    </row>
    <row r="1252" spans="1:5" x14ac:dyDescent="0.25">
      <c r="A1252">
        <v>1251</v>
      </c>
      <c r="B1252" s="2">
        <v>1</v>
      </c>
      <c r="E1252" s="3">
        <v>4</v>
      </c>
    </row>
    <row r="1253" spans="1:5" x14ac:dyDescent="0.25">
      <c r="A1253">
        <v>1252</v>
      </c>
      <c r="B1253" s="2">
        <v>1</v>
      </c>
      <c r="E1253" s="3">
        <v>4</v>
      </c>
    </row>
    <row r="1254" spans="1:5" x14ac:dyDescent="0.25">
      <c r="A1254">
        <v>1253</v>
      </c>
      <c r="B1254" s="2">
        <v>1</v>
      </c>
    </row>
    <row r="1255" spans="1:5" x14ac:dyDescent="0.25">
      <c r="A1255">
        <v>1254</v>
      </c>
      <c r="B1255" s="2">
        <v>1</v>
      </c>
      <c r="C1255" s="4">
        <v>2</v>
      </c>
    </row>
    <row r="1256" spans="1:5" x14ac:dyDescent="0.25">
      <c r="A1256">
        <v>1255</v>
      </c>
      <c r="B1256" s="2">
        <v>1</v>
      </c>
      <c r="C1256" s="4">
        <v>2</v>
      </c>
    </row>
    <row r="1257" spans="1:5" x14ac:dyDescent="0.25">
      <c r="A1257">
        <v>1256</v>
      </c>
      <c r="C1257" s="4">
        <v>2</v>
      </c>
    </row>
    <row r="1258" spans="1:5" x14ac:dyDescent="0.25">
      <c r="A1258">
        <v>1257</v>
      </c>
      <c r="C1258" s="4">
        <v>2</v>
      </c>
    </row>
    <row r="1259" spans="1:5" x14ac:dyDescent="0.25">
      <c r="A1259">
        <v>1258</v>
      </c>
      <c r="C1259" s="4">
        <v>2</v>
      </c>
    </row>
    <row r="1260" spans="1:5" x14ac:dyDescent="0.25">
      <c r="A1260">
        <v>1259</v>
      </c>
      <c r="C1260" s="4">
        <v>2</v>
      </c>
    </row>
    <row r="1261" spans="1:5" x14ac:dyDescent="0.25">
      <c r="A1261">
        <v>1260</v>
      </c>
      <c r="C1261" s="4">
        <v>2</v>
      </c>
    </row>
    <row r="1262" spans="1:5" x14ac:dyDescent="0.25">
      <c r="A1262">
        <v>1261</v>
      </c>
      <c r="C1262" s="4">
        <v>2</v>
      </c>
    </row>
    <row r="1263" spans="1:5" x14ac:dyDescent="0.25">
      <c r="A1263">
        <v>1262</v>
      </c>
      <c r="C1263" s="4">
        <v>2</v>
      </c>
    </row>
    <row r="1264" spans="1:5" x14ac:dyDescent="0.25">
      <c r="A1264">
        <v>1263</v>
      </c>
      <c r="C1264" s="4">
        <v>2</v>
      </c>
    </row>
    <row r="1265" spans="1:6" x14ac:dyDescent="0.25">
      <c r="A1265">
        <v>1264</v>
      </c>
    </row>
    <row r="1266" spans="1:6" x14ac:dyDescent="0.25">
      <c r="A1266">
        <v>1265</v>
      </c>
      <c r="D1266" s="5">
        <v>3</v>
      </c>
    </row>
    <row r="1267" spans="1:6" x14ac:dyDescent="0.25">
      <c r="A1267">
        <v>1266</v>
      </c>
      <c r="B1267" s="2">
        <v>1</v>
      </c>
      <c r="D1267" s="5">
        <v>3</v>
      </c>
      <c r="E1267" s="3">
        <v>4</v>
      </c>
    </row>
    <row r="1268" spans="1:6" x14ac:dyDescent="0.25">
      <c r="A1268">
        <v>1267</v>
      </c>
      <c r="B1268" s="2">
        <v>1</v>
      </c>
      <c r="D1268" s="5">
        <v>3</v>
      </c>
      <c r="E1268" s="3">
        <v>4</v>
      </c>
    </row>
    <row r="1269" spans="1:6" x14ac:dyDescent="0.25">
      <c r="A1269">
        <v>1268</v>
      </c>
      <c r="B1269" s="2">
        <v>1</v>
      </c>
      <c r="D1269" s="5">
        <v>3</v>
      </c>
      <c r="E1269" s="3">
        <v>4</v>
      </c>
    </row>
    <row r="1270" spans="1:6" x14ac:dyDescent="0.25">
      <c r="A1270">
        <v>1269</v>
      </c>
      <c r="B1270" s="2">
        <v>1</v>
      </c>
      <c r="D1270" s="5">
        <v>3</v>
      </c>
      <c r="E1270" s="3">
        <v>4</v>
      </c>
    </row>
    <row r="1271" spans="1:6" x14ac:dyDescent="0.25">
      <c r="A1271">
        <v>1270</v>
      </c>
      <c r="B1271" s="2">
        <v>1</v>
      </c>
      <c r="D1271" s="5">
        <v>3</v>
      </c>
      <c r="E1271" s="3">
        <v>4</v>
      </c>
    </row>
    <row r="1272" spans="1:6" x14ac:dyDescent="0.25">
      <c r="A1272">
        <v>1271</v>
      </c>
      <c r="B1272" s="2">
        <v>1</v>
      </c>
      <c r="D1272" s="5">
        <v>3</v>
      </c>
      <c r="E1272" s="3">
        <v>4</v>
      </c>
    </row>
    <row r="1273" spans="1:6" x14ac:dyDescent="0.25">
      <c r="A1273">
        <v>1272</v>
      </c>
      <c r="B1273" s="2">
        <v>1</v>
      </c>
      <c r="D1273" s="5">
        <v>3</v>
      </c>
      <c r="E1273" s="3">
        <v>4</v>
      </c>
    </row>
    <row r="1274" spans="1:6" x14ac:dyDescent="0.25">
      <c r="A1274">
        <v>1273</v>
      </c>
      <c r="B1274" s="2">
        <v>1</v>
      </c>
      <c r="E1274" s="3">
        <v>4</v>
      </c>
    </row>
    <row r="1275" spans="1:6" x14ac:dyDescent="0.25">
      <c r="A1275">
        <v>1274</v>
      </c>
      <c r="B1275" s="2">
        <v>1</v>
      </c>
      <c r="E1275" s="3">
        <v>4</v>
      </c>
    </row>
    <row r="1276" spans="1:6" x14ac:dyDescent="0.25">
      <c r="A1276">
        <v>1275</v>
      </c>
      <c r="B1276" s="2">
        <v>1</v>
      </c>
      <c r="E1276" s="3">
        <v>4</v>
      </c>
      <c r="F1276" t="s">
        <v>22</v>
      </c>
    </row>
    <row r="1277" spans="1:6" x14ac:dyDescent="0.25">
      <c r="A1277">
        <v>1276</v>
      </c>
    </row>
    <row r="1278" spans="1:6" x14ac:dyDescent="0.25">
      <c r="A1278">
        <v>1277</v>
      </c>
      <c r="F1278" t="s">
        <v>22</v>
      </c>
    </row>
    <row r="1279" spans="1:6" x14ac:dyDescent="0.25">
      <c r="A1279">
        <v>1278</v>
      </c>
      <c r="B1279" s="2">
        <v>1</v>
      </c>
    </row>
    <row r="1280" spans="1:6" x14ac:dyDescent="0.25">
      <c r="A1280">
        <v>1279</v>
      </c>
      <c r="B1280" s="2">
        <v>1</v>
      </c>
    </row>
    <row r="1281" spans="1:5" x14ac:dyDescent="0.25">
      <c r="A1281">
        <v>1280</v>
      </c>
      <c r="B1281" s="2">
        <v>1</v>
      </c>
    </row>
    <row r="1282" spans="1:5" x14ac:dyDescent="0.25">
      <c r="A1282">
        <v>1281</v>
      </c>
      <c r="B1282" s="2">
        <v>1</v>
      </c>
    </row>
    <row r="1283" spans="1:5" x14ac:dyDescent="0.25">
      <c r="A1283">
        <v>1282</v>
      </c>
      <c r="B1283" s="2">
        <v>1</v>
      </c>
    </row>
    <row r="1284" spans="1:5" x14ac:dyDescent="0.25">
      <c r="A1284">
        <v>1283</v>
      </c>
      <c r="B1284" s="2">
        <v>1</v>
      </c>
      <c r="E1284" s="3">
        <v>4</v>
      </c>
    </row>
    <row r="1285" spans="1:5" x14ac:dyDescent="0.25">
      <c r="A1285">
        <v>1284</v>
      </c>
      <c r="B1285" s="2">
        <v>1</v>
      </c>
      <c r="E1285" s="3">
        <v>4</v>
      </c>
    </row>
    <row r="1286" spans="1:5" x14ac:dyDescent="0.25">
      <c r="A1286">
        <v>1285</v>
      </c>
      <c r="B1286" s="2">
        <v>1</v>
      </c>
      <c r="E1286" s="3">
        <v>4</v>
      </c>
    </row>
    <row r="1287" spans="1:5" x14ac:dyDescent="0.25">
      <c r="A1287">
        <v>1286</v>
      </c>
      <c r="B1287" s="2">
        <v>1</v>
      </c>
      <c r="E1287" s="3">
        <v>4</v>
      </c>
    </row>
    <row r="1288" spans="1:5" x14ac:dyDescent="0.25">
      <c r="A1288">
        <v>1287</v>
      </c>
      <c r="B1288" s="2">
        <v>1</v>
      </c>
      <c r="E1288" s="3">
        <v>4</v>
      </c>
    </row>
    <row r="1289" spans="1:5" x14ac:dyDescent="0.25">
      <c r="A1289">
        <v>1288</v>
      </c>
      <c r="B1289" s="2">
        <v>1</v>
      </c>
      <c r="E1289" s="3">
        <v>4</v>
      </c>
    </row>
    <row r="1290" spans="1:5" x14ac:dyDescent="0.25">
      <c r="A1290">
        <v>1289</v>
      </c>
      <c r="E1290" s="3">
        <v>4</v>
      </c>
    </row>
    <row r="1291" spans="1:5" x14ac:dyDescent="0.25">
      <c r="A1291">
        <v>1290</v>
      </c>
      <c r="D1291" s="5">
        <v>3</v>
      </c>
      <c r="E1291" s="3">
        <v>4</v>
      </c>
    </row>
    <row r="1292" spans="1:5" x14ac:dyDescent="0.25">
      <c r="A1292">
        <v>1291</v>
      </c>
      <c r="D1292" s="5">
        <v>3</v>
      </c>
      <c r="E1292" s="3">
        <v>4</v>
      </c>
    </row>
    <row r="1293" spans="1:5" x14ac:dyDescent="0.25">
      <c r="A1293">
        <v>1292</v>
      </c>
      <c r="D1293" s="5">
        <v>3</v>
      </c>
      <c r="E1293" s="3">
        <v>4</v>
      </c>
    </row>
    <row r="1294" spans="1:5" x14ac:dyDescent="0.25">
      <c r="A1294">
        <v>1293</v>
      </c>
      <c r="D1294" s="5">
        <v>3</v>
      </c>
      <c r="E1294" s="3">
        <v>4</v>
      </c>
    </row>
    <row r="1295" spans="1:5" x14ac:dyDescent="0.25">
      <c r="A1295">
        <v>1294</v>
      </c>
      <c r="C1295" s="4">
        <v>2</v>
      </c>
      <c r="D1295" s="5">
        <v>3</v>
      </c>
    </row>
    <row r="1296" spans="1:5" x14ac:dyDescent="0.25">
      <c r="A1296">
        <v>1295</v>
      </c>
      <c r="C1296" s="4">
        <v>2</v>
      </c>
      <c r="D1296" s="5">
        <v>3</v>
      </c>
    </row>
    <row r="1297" spans="1:5" x14ac:dyDescent="0.25">
      <c r="A1297">
        <v>1296</v>
      </c>
      <c r="C1297" s="4">
        <v>2</v>
      </c>
      <c r="D1297" s="5">
        <v>3</v>
      </c>
    </row>
    <row r="1298" spans="1:5" x14ac:dyDescent="0.25">
      <c r="A1298">
        <v>1297</v>
      </c>
      <c r="C1298" s="4">
        <v>2</v>
      </c>
      <c r="D1298" s="5">
        <v>3</v>
      </c>
    </row>
    <row r="1299" spans="1:5" x14ac:dyDescent="0.25">
      <c r="A1299">
        <v>1298</v>
      </c>
      <c r="C1299" s="4">
        <v>2</v>
      </c>
      <c r="D1299" s="5">
        <v>3</v>
      </c>
    </row>
    <row r="1300" spans="1:5" x14ac:dyDescent="0.25">
      <c r="A1300">
        <v>1299</v>
      </c>
      <c r="C1300" s="4">
        <v>2</v>
      </c>
    </row>
    <row r="1301" spans="1:5" x14ac:dyDescent="0.25">
      <c r="A1301">
        <v>1300</v>
      </c>
      <c r="C1301" s="4">
        <v>2</v>
      </c>
    </row>
    <row r="1302" spans="1:5" x14ac:dyDescent="0.25">
      <c r="A1302">
        <v>1301</v>
      </c>
      <c r="B1302" s="2">
        <v>1</v>
      </c>
      <c r="C1302" s="4">
        <v>2</v>
      </c>
    </row>
    <row r="1303" spans="1:5" x14ac:dyDescent="0.25">
      <c r="A1303">
        <v>1302</v>
      </c>
      <c r="B1303" s="2">
        <v>1</v>
      </c>
      <c r="C1303" s="4">
        <v>2</v>
      </c>
    </row>
    <row r="1304" spans="1:5" x14ac:dyDescent="0.25">
      <c r="A1304">
        <v>1303</v>
      </c>
      <c r="B1304" s="2">
        <v>1</v>
      </c>
      <c r="C1304" s="4">
        <v>2</v>
      </c>
    </row>
    <row r="1305" spans="1:5" x14ac:dyDescent="0.25">
      <c r="A1305">
        <v>1304</v>
      </c>
      <c r="B1305" s="2">
        <v>1</v>
      </c>
    </row>
    <row r="1306" spans="1:5" x14ac:dyDescent="0.25">
      <c r="A1306">
        <v>1305</v>
      </c>
      <c r="B1306" s="2">
        <v>1</v>
      </c>
    </row>
    <row r="1307" spans="1:5" x14ac:dyDescent="0.25">
      <c r="A1307">
        <v>1306</v>
      </c>
      <c r="B1307" s="2">
        <v>1</v>
      </c>
    </row>
    <row r="1308" spans="1:5" x14ac:dyDescent="0.25">
      <c r="A1308">
        <v>1307</v>
      </c>
      <c r="B1308" s="2">
        <v>1</v>
      </c>
    </row>
    <row r="1309" spans="1:5" x14ac:dyDescent="0.25">
      <c r="A1309">
        <v>1308</v>
      </c>
      <c r="B1309" s="2">
        <v>1</v>
      </c>
      <c r="E1309" s="3">
        <v>4</v>
      </c>
    </row>
    <row r="1310" spans="1:5" x14ac:dyDescent="0.25">
      <c r="A1310">
        <v>1309</v>
      </c>
      <c r="D1310" s="5">
        <v>3</v>
      </c>
      <c r="E1310" s="3">
        <v>4</v>
      </c>
    </row>
    <row r="1311" spans="1:5" x14ac:dyDescent="0.25">
      <c r="A1311">
        <v>1310</v>
      </c>
      <c r="D1311" s="5">
        <v>3</v>
      </c>
      <c r="E1311" s="3">
        <v>4</v>
      </c>
    </row>
    <row r="1312" spans="1:5" x14ac:dyDescent="0.25">
      <c r="A1312">
        <v>1311</v>
      </c>
      <c r="D1312" s="5">
        <v>3</v>
      </c>
      <c r="E1312" s="3">
        <v>4</v>
      </c>
    </row>
    <row r="1313" spans="1:5" x14ac:dyDescent="0.25">
      <c r="A1313">
        <v>1312</v>
      </c>
      <c r="D1313" s="5">
        <v>3</v>
      </c>
      <c r="E1313" s="3">
        <v>4</v>
      </c>
    </row>
    <row r="1314" spans="1:5" x14ac:dyDescent="0.25">
      <c r="A1314">
        <v>1313</v>
      </c>
      <c r="D1314" s="5">
        <v>3</v>
      </c>
      <c r="E1314" s="3">
        <v>4</v>
      </c>
    </row>
    <row r="1315" spans="1:5" x14ac:dyDescent="0.25">
      <c r="A1315">
        <v>1314</v>
      </c>
      <c r="D1315" s="5">
        <v>3</v>
      </c>
      <c r="E1315" s="3">
        <v>4</v>
      </c>
    </row>
    <row r="1316" spans="1:5" x14ac:dyDescent="0.25">
      <c r="A1316">
        <v>1315</v>
      </c>
      <c r="D1316" s="5">
        <v>3</v>
      </c>
      <c r="E1316" s="3">
        <v>4</v>
      </c>
    </row>
    <row r="1317" spans="1:5" x14ac:dyDescent="0.25">
      <c r="A1317">
        <v>1316</v>
      </c>
      <c r="D1317" s="5">
        <v>3</v>
      </c>
    </row>
    <row r="1318" spans="1:5" x14ac:dyDescent="0.25">
      <c r="A1318">
        <v>1317</v>
      </c>
      <c r="C1318" s="4">
        <v>2</v>
      </c>
      <c r="D1318" s="5">
        <v>3</v>
      </c>
    </row>
    <row r="1319" spans="1:5" x14ac:dyDescent="0.25">
      <c r="A1319">
        <v>1318</v>
      </c>
      <c r="C1319" s="4">
        <v>2</v>
      </c>
    </row>
    <row r="1320" spans="1:5" x14ac:dyDescent="0.25">
      <c r="A1320">
        <v>1319</v>
      </c>
      <c r="C1320" s="4">
        <v>2</v>
      </c>
    </row>
    <row r="1321" spans="1:5" x14ac:dyDescent="0.25">
      <c r="A1321">
        <v>1320</v>
      </c>
      <c r="C1321" s="4">
        <v>2</v>
      </c>
    </row>
    <row r="1322" spans="1:5" x14ac:dyDescent="0.25">
      <c r="A1322">
        <v>1321</v>
      </c>
      <c r="B1322" s="2">
        <v>1</v>
      </c>
      <c r="C1322" s="4">
        <v>2</v>
      </c>
    </row>
    <row r="1323" spans="1:5" x14ac:dyDescent="0.25">
      <c r="A1323">
        <v>1322</v>
      </c>
      <c r="B1323" s="2">
        <v>1</v>
      </c>
      <c r="C1323" s="4">
        <v>2</v>
      </c>
    </row>
    <row r="1324" spans="1:5" x14ac:dyDescent="0.25">
      <c r="A1324">
        <v>1323</v>
      </c>
      <c r="B1324" s="2">
        <v>1</v>
      </c>
      <c r="C1324" s="4">
        <v>2</v>
      </c>
    </row>
    <row r="1325" spans="1:5" x14ac:dyDescent="0.25">
      <c r="A1325">
        <v>1324</v>
      </c>
      <c r="B1325" s="2">
        <v>1</v>
      </c>
      <c r="C1325" s="4">
        <v>2</v>
      </c>
    </row>
    <row r="1326" spans="1:5" x14ac:dyDescent="0.25">
      <c r="A1326">
        <v>1325</v>
      </c>
      <c r="B1326" s="2">
        <v>1</v>
      </c>
      <c r="C1326" s="4">
        <v>2</v>
      </c>
    </row>
    <row r="1327" spans="1:5" x14ac:dyDescent="0.25">
      <c r="A1327">
        <v>1326</v>
      </c>
      <c r="B1327" s="2">
        <v>1</v>
      </c>
    </row>
    <row r="1328" spans="1:5" x14ac:dyDescent="0.25">
      <c r="A1328">
        <v>1327</v>
      </c>
      <c r="B1328" s="2">
        <v>1</v>
      </c>
    </row>
    <row r="1329" spans="1:5" x14ac:dyDescent="0.25">
      <c r="A1329">
        <v>1328</v>
      </c>
      <c r="B1329" s="2">
        <v>1</v>
      </c>
    </row>
    <row r="1330" spans="1:5" x14ac:dyDescent="0.25">
      <c r="A1330">
        <v>1329</v>
      </c>
      <c r="E1330" s="3">
        <v>4</v>
      </c>
    </row>
    <row r="1331" spans="1:5" x14ac:dyDescent="0.25">
      <c r="A1331">
        <v>1330</v>
      </c>
      <c r="D1331" s="5">
        <v>3</v>
      </c>
      <c r="E1331" s="3">
        <v>4</v>
      </c>
    </row>
    <row r="1332" spans="1:5" x14ac:dyDescent="0.25">
      <c r="A1332">
        <v>1331</v>
      </c>
      <c r="D1332" s="5">
        <v>3</v>
      </c>
      <c r="E1332" s="3">
        <v>4</v>
      </c>
    </row>
    <row r="1333" spans="1:5" x14ac:dyDescent="0.25">
      <c r="A1333">
        <v>1332</v>
      </c>
      <c r="D1333" s="5">
        <v>3</v>
      </c>
      <c r="E1333" s="3">
        <v>4</v>
      </c>
    </row>
    <row r="1334" spans="1:5" x14ac:dyDescent="0.25">
      <c r="A1334">
        <v>1333</v>
      </c>
      <c r="D1334" s="5">
        <v>3</v>
      </c>
      <c r="E1334" s="3">
        <v>4</v>
      </c>
    </row>
    <row r="1335" spans="1:5" x14ac:dyDescent="0.25">
      <c r="A1335">
        <v>1334</v>
      </c>
      <c r="D1335" s="5">
        <v>3</v>
      </c>
      <c r="E1335" s="3">
        <v>4</v>
      </c>
    </row>
    <row r="1336" spans="1:5" x14ac:dyDescent="0.25">
      <c r="A1336">
        <v>1335</v>
      </c>
      <c r="D1336" s="5">
        <v>3</v>
      </c>
      <c r="E1336" s="3">
        <v>4</v>
      </c>
    </row>
    <row r="1337" spans="1:5" x14ac:dyDescent="0.25">
      <c r="A1337">
        <v>1336</v>
      </c>
      <c r="D1337" s="5">
        <v>3</v>
      </c>
      <c r="E1337" s="3">
        <v>4</v>
      </c>
    </row>
    <row r="1338" spans="1:5" x14ac:dyDescent="0.25">
      <c r="A1338">
        <v>1337</v>
      </c>
      <c r="C1338" s="4">
        <v>2</v>
      </c>
      <c r="D1338" s="5">
        <v>3</v>
      </c>
      <c r="E1338" s="3">
        <v>4</v>
      </c>
    </row>
    <row r="1339" spans="1:5" x14ac:dyDescent="0.25">
      <c r="A1339">
        <v>1338</v>
      </c>
      <c r="C1339" s="4">
        <v>2</v>
      </c>
      <c r="D1339" s="5">
        <v>3</v>
      </c>
      <c r="E1339" s="3">
        <v>4</v>
      </c>
    </row>
    <row r="1340" spans="1:5" x14ac:dyDescent="0.25">
      <c r="A1340">
        <v>1339</v>
      </c>
      <c r="C1340" s="4">
        <v>2</v>
      </c>
      <c r="D1340" s="5">
        <v>3</v>
      </c>
    </row>
    <row r="1341" spans="1:5" x14ac:dyDescent="0.25">
      <c r="A1341">
        <v>1340</v>
      </c>
      <c r="C1341" s="4">
        <v>2</v>
      </c>
    </row>
    <row r="1342" spans="1:5" x14ac:dyDescent="0.25">
      <c r="A1342">
        <v>1341</v>
      </c>
      <c r="C1342" s="4">
        <v>2</v>
      </c>
    </row>
    <row r="1343" spans="1:5" x14ac:dyDescent="0.25">
      <c r="A1343">
        <v>1342</v>
      </c>
      <c r="B1343" s="2">
        <v>1</v>
      </c>
      <c r="C1343" s="4">
        <v>2</v>
      </c>
    </row>
    <row r="1344" spans="1:5" x14ac:dyDescent="0.25">
      <c r="A1344">
        <v>1343</v>
      </c>
      <c r="B1344" s="2">
        <v>1</v>
      </c>
      <c r="C1344" s="4">
        <v>2</v>
      </c>
    </row>
    <row r="1345" spans="1:5" x14ac:dyDescent="0.25">
      <c r="A1345">
        <v>1344</v>
      </c>
      <c r="B1345" s="2">
        <v>1</v>
      </c>
      <c r="C1345" s="4">
        <v>2</v>
      </c>
    </row>
    <row r="1346" spans="1:5" x14ac:dyDescent="0.25">
      <c r="A1346">
        <v>1345</v>
      </c>
      <c r="B1346" s="2">
        <v>1</v>
      </c>
      <c r="C1346" s="4">
        <v>2</v>
      </c>
    </row>
    <row r="1347" spans="1:5" x14ac:dyDescent="0.25">
      <c r="A1347">
        <v>1346</v>
      </c>
      <c r="B1347" s="2">
        <v>1</v>
      </c>
      <c r="C1347" s="4">
        <v>2</v>
      </c>
    </row>
    <row r="1348" spans="1:5" x14ac:dyDescent="0.25">
      <c r="A1348">
        <v>1347</v>
      </c>
      <c r="B1348" s="2">
        <v>1</v>
      </c>
    </row>
    <row r="1349" spans="1:5" x14ac:dyDescent="0.25">
      <c r="A1349">
        <v>1348</v>
      </c>
      <c r="B1349" s="2">
        <v>1</v>
      </c>
    </row>
    <row r="1350" spans="1:5" x14ac:dyDescent="0.25">
      <c r="A1350">
        <v>1349</v>
      </c>
      <c r="B1350" s="2">
        <v>1</v>
      </c>
    </row>
    <row r="1351" spans="1:5" x14ac:dyDescent="0.25">
      <c r="A1351">
        <v>1350</v>
      </c>
      <c r="B1351" s="2">
        <v>1</v>
      </c>
    </row>
    <row r="1352" spans="1:5" x14ac:dyDescent="0.25">
      <c r="A1352">
        <v>1351</v>
      </c>
      <c r="D1352" s="5">
        <v>3</v>
      </c>
      <c r="E1352" s="3">
        <v>4</v>
      </c>
    </row>
    <row r="1353" spans="1:5" x14ac:dyDescent="0.25">
      <c r="A1353">
        <v>1352</v>
      </c>
      <c r="D1353" s="5">
        <v>3</v>
      </c>
      <c r="E1353" s="3">
        <v>4</v>
      </c>
    </row>
    <row r="1354" spans="1:5" x14ac:dyDescent="0.25">
      <c r="A1354">
        <v>1353</v>
      </c>
      <c r="D1354" s="5">
        <v>3</v>
      </c>
      <c r="E1354" s="3">
        <v>4</v>
      </c>
    </row>
    <row r="1355" spans="1:5" x14ac:dyDescent="0.25">
      <c r="A1355">
        <v>1354</v>
      </c>
      <c r="D1355" s="5">
        <v>3</v>
      </c>
      <c r="E1355" s="3">
        <v>4</v>
      </c>
    </row>
    <row r="1356" spans="1:5" x14ac:dyDescent="0.25">
      <c r="A1356">
        <v>1355</v>
      </c>
      <c r="D1356" s="5">
        <v>3</v>
      </c>
      <c r="E1356" s="3">
        <v>4</v>
      </c>
    </row>
    <row r="1357" spans="1:5" x14ac:dyDescent="0.25">
      <c r="A1357">
        <v>1356</v>
      </c>
      <c r="D1357" s="5">
        <v>3</v>
      </c>
      <c r="E1357" s="3">
        <v>4</v>
      </c>
    </row>
    <row r="1358" spans="1:5" x14ac:dyDescent="0.25">
      <c r="A1358">
        <v>1357</v>
      </c>
      <c r="D1358" s="5">
        <v>3</v>
      </c>
      <c r="E1358" s="3">
        <v>4</v>
      </c>
    </row>
    <row r="1359" spans="1:5" x14ac:dyDescent="0.25">
      <c r="A1359">
        <v>1358</v>
      </c>
      <c r="D1359" s="5">
        <v>3</v>
      </c>
      <c r="E1359" s="3">
        <v>4</v>
      </c>
    </row>
    <row r="1360" spans="1:5" x14ac:dyDescent="0.25">
      <c r="A1360">
        <v>1359</v>
      </c>
      <c r="D1360" s="5">
        <v>3</v>
      </c>
      <c r="E1360" s="3">
        <v>4</v>
      </c>
    </row>
    <row r="1361" spans="1:5" x14ac:dyDescent="0.25">
      <c r="A1361">
        <v>1360</v>
      </c>
      <c r="E1361" s="3">
        <v>4</v>
      </c>
    </row>
    <row r="1362" spans="1:5" x14ac:dyDescent="0.25">
      <c r="A1362">
        <v>1361</v>
      </c>
    </row>
    <row r="1363" spans="1:5" x14ac:dyDescent="0.25">
      <c r="A1363">
        <v>1362</v>
      </c>
    </row>
    <row r="1364" spans="1:5" x14ac:dyDescent="0.25">
      <c r="A1364">
        <v>1363</v>
      </c>
    </row>
    <row r="1365" spans="1:5" x14ac:dyDescent="0.25">
      <c r="A1365">
        <v>1364</v>
      </c>
      <c r="B1365" s="2">
        <v>1</v>
      </c>
    </row>
    <row r="1366" spans="1:5" x14ac:dyDescent="0.25">
      <c r="A1366">
        <v>1365</v>
      </c>
      <c r="B1366" s="2">
        <v>1</v>
      </c>
    </row>
    <row r="1367" spans="1:5" x14ac:dyDescent="0.25">
      <c r="A1367">
        <v>1366</v>
      </c>
      <c r="B1367" s="2">
        <v>1</v>
      </c>
    </row>
    <row r="1368" spans="1:5" x14ac:dyDescent="0.25">
      <c r="A1368">
        <v>1367</v>
      </c>
      <c r="B1368" s="2">
        <v>1</v>
      </c>
      <c r="C1368" s="4">
        <v>2</v>
      </c>
    </row>
    <row r="1369" spans="1:5" x14ac:dyDescent="0.25">
      <c r="A1369">
        <v>1368</v>
      </c>
      <c r="B1369" s="2">
        <v>1</v>
      </c>
      <c r="C1369" s="4">
        <v>2</v>
      </c>
    </row>
    <row r="1370" spans="1:5" x14ac:dyDescent="0.25">
      <c r="A1370">
        <v>1369</v>
      </c>
      <c r="B1370" s="2">
        <v>1</v>
      </c>
      <c r="C1370" s="4">
        <v>2</v>
      </c>
    </row>
    <row r="1371" spans="1:5" x14ac:dyDescent="0.25">
      <c r="A1371">
        <v>1370</v>
      </c>
      <c r="B1371" s="2">
        <v>1</v>
      </c>
      <c r="C1371" s="4">
        <v>2</v>
      </c>
    </row>
    <row r="1372" spans="1:5" x14ac:dyDescent="0.25">
      <c r="A1372">
        <v>1371</v>
      </c>
      <c r="B1372" s="2">
        <v>1</v>
      </c>
      <c r="C1372" s="4">
        <v>2</v>
      </c>
    </row>
    <row r="1373" spans="1:5" x14ac:dyDescent="0.25">
      <c r="A1373">
        <v>1372</v>
      </c>
      <c r="C1373" s="4">
        <v>2</v>
      </c>
    </row>
    <row r="1374" spans="1:5" x14ac:dyDescent="0.25">
      <c r="A1374">
        <v>1373</v>
      </c>
      <c r="C1374" s="4">
        <v>2</v>
      </c>
    </row>
    <row r="1375" spans="1:5" x14ac:dyDescent="0.25">
      <c r="A1375">
        <v>1374</v>
      </c>
      <c r="C1375" s="4">
        <v>2</v>
      </c>
      <c r="D1375" s="5">
        <v>3</v>
      </c>
      <c r="E1375" s="3">
        <v>4</v>
      </c>
    </row>
    <row r="1376" spans="1:5" x14ac:dyDescent="0.25">
      <c r="A1376">
        <v>1375</v>
      </c>
      <c r="C1376" s="4">
        <v>2</v>
      </c>
      <c r="D1376" s="5">
        <v>3</v>
      </c>
      <c r="E1376" s="3">
        <v>4</v>
      </c>
    </row>
    <row r="1377" spans="1:5" x14ac:dyDescent="0.25">
      <c r="A1377">
        <v>1376</v>
      </c>
      <c r="D1377" s="5">
        <v>3</v>
      </c>
      <c r="E1377" s="3">
        <v>4</v>
      </c>
    </row>
    <row r="1378" spans="1:5" x14ac:dyDescent="0.25">
      <c r="A1378">
        <v>1377</v>
      </c>
      <c r="D1378" s="5">
        <v>3</v>
      </c>
      <c r="E1378" s="3">
        <v>4</v>
      </c>
    </row>
    <row r="1379" spans="1:5" x14ac:dyDescent="0.25">
      <c r="A1379">
        <v>1378</v>
      </c>
      <c r="D1379" s="5">
        <v>3</v>
      </c>
      <c r="E1379" s="3">
        <v>4</v>
      </c>
    </row>
    <row r="1380" spans="1:5" x14ac:dyDescent="0.25">
      <c r="A1380">
        <v>1379</v>
      </c>
      <c r="D1380" s="5">
        <v>3</v>
      </c>
      <c r="E1380" s="3">
        <v>4</v>
      </c>
    </row>
    <row r="1381" spans="1:5" x14ac:dyDescent="0.25">
      <c r="A1381">
        <v>1380</v>
      </c>
      <c r="D1381" s="5">
        <v>3</v>
      </c>
      <c r="E1381" s="3">
        <v>4</v>
      </c>
    </row>
    <row r="1382" spans="1:5" x14ac:dyDescent="0.25">
      <c r="A1382">
        <v>1381</v>
      </c>
      <c r="D1382" s="5">
        <v>3</v>
      </c>
      <c r="E1382" s="3">
        <v>4</v>
      </c>
    </row>
    <row r="1383" spans="1:5" x14ac:dyDescent="0.25">
      <c r="A1383">
        <v>1382</v>
      </c>
    </row>
    <row r="1384" spans="1:5" x14ac:dyDescent="0.25">
      <c r="A1384">
        <v>1383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  <c r="C1388" s="4">
        <v>2</v>
      </c>
    </row>
    <row r="1389" spans="1:5" x14ac:dyDescent="0.25">
      <c r="A1389">
        <v>1388</v>
      </c>
      <c r="B1389" s="2">
        <v>1</v>
      </c>
      <c r="C1389" s="4">
        <v>2</v>
      </c>
    </row>
    <row r="1390" spans="1:5" x14ac:dyDescent="0.25">
      <c r="A1390">
        <v>1389</v>
      </c>
      <c r="B1390" s="2">
        <v>1</v>
      </c>
      <c r="C1390" s="4">
        <v>2</v>
      </c>
    </row>
    <row r="1391" spans="1:5" x14ac:dyDescent="0.25">
      <c r="A1391">
        <v>1390</v>
      </c>
      <c r="B1391" s="2">
        <v>1</v>
      </c>
      <c r="C1391" s="4">
        <v>2</v>
      </c>
    </row>
    <row r="1392" spans="1:5" x14ac:dyDescent="0.25">
      <c r="A1392">
        <v>1391</v>
      </c>
      <c r="B1392" s="2">
        <v>1</v>
      </c>
      <c r="C1392" s="4">
        <v>2</v>
      </c>
    </row>
    <row r="1393" spans="1:5" x14ac:dyDescent="0.25">
      <c r="A1393">
        <v>1392</v>
      </c>
      <c r="C1393" s="4">
        <v>2</v>
      </c>
    </row>
    <row r="1394" spans="1:5" x14ac:dyDescent="0.25">
      <c r="A1394">
        <v>1393</v>
      </c>
      <c r="C1394" s="4">
        <v>2</v>
      </c>
    </row>
    <row r="1395" spans="1:5" x14ac:dyDescent="0.25">
      <c r="A1395">
        <v>1394</v>
      </c>
      <c r="C1395" s="4">
        <v>2</v>
      </c>
      <c r="E1395" s="3">
        <v>4</v>
      </c>
    </row>
    <row r="1396" spans="1:5" x14ac:dyDescent="0.25">
      <c r="A1396">
        <v>1395</v>
      </c>
      <c r="D1396" s="5">
        <v>3</v>
      </c>
      <c r="E1396" s="3">
        <v>4</v>
      </c>
    </row>
    <row r="1397" spans="1:5" x14ac:dyDescent="0.25">
      <c r="A1397">
        <v>1396</v>
      </c>
      <c r="D1397" s="5">
        <v>3</v>
      </c>
      <c r="E1397" s="3">
        <v>4</v>
      </c>
    </row>
    <row r="1398" spans="1:5" x14ac:dyDescent="0.25">
      <c r="A1398">
        <v>1397</v>
      </c>
      <c r="D1398" s="5">
        <v>3</v>
      </c>
      <c r="E1398" s="3">
        <v>4</v>
      </c>
    </row>
    <row r="1399" spans="1:5" x14ac:dyDescent="0.25">
      <c r="A1399">
        <v>1398</v>
      </c>
      <c r="D1399" s="5">
        <v>3</v>
      </c>
      <c r="E1399" s="3">
        <v>4</v>
      </c>
    </row>
    <row r="1400" spans="1:5" x14ac:dyDescent="0.25">
      <c r="A1400">
        <v>1399</v>
      </c>
      <c r="D1400" s="5">
        <v>3</v>
      </c>
      <c r="E1400" s="3">
        <v>4</v>
      </c>
    </row>
    <row r="1401" spans="1:5" x14ac:dyDescent="0.25">
      <c r="A1401">
        <v>1400</v>
      </c>
      <c r="D1401" s="5">
        <v>3</v>
      </c>
      <c r="E1401" s="3">
        <v>4</v>
      </c>
    </row>
    <row r="1402" spans="1:5" x14ac:dyDescent="0.25">
      <c r="A1402">
        <v>1401</v>
      </c>
      <c r="D1402" s="5">
        <v>3</v>
      </c>
      <c r="E1402" s="3">
        <v>4</v>
      </c>
    </row>
    <row r="1403" spans="1:5" x14ac:dyDescent="0.25">
      <c r="A1403">
        <v>1402</v>
      </c>
      <c r="B1403" s="2">
        <v>1</v>
      </c>
      <c r="D1403" s="5">
        <v>3</v>
      </c>
      <c r="E1403" s="3">
        <v>4</v>
      </c>
    </row>
    <row r="1404" spans="1:5" x14ac:dyDescent="0.25">
      <c r="A1404">
        <v>1403</v>
      </c>
      <c r="B1404" s="2">
        <v>1</v>
      </c>
    </row>
    <row r="1405" spans="1:5" x14ac:dyDescent="0.25">
      <c r="A1405">
        <v>1404</v>
      </c>
      <c r="B1405" s="2">
        <v>1</v>
      </c>
    </row>
    <row r="1406" spans="1:5" x14ac:dyDescent="0.25">
      <c r="A1406">
        <v>1405</v>
      </c>
      <c r="B1406" s="2">
        <v>1</v>
      </c>
    </row>
    <row r="1407" spans="1:5" x14ac:dyDescent="0.25">
      <c r="A1407">
        <v>1406</v>
      </c>
      <c r="B1407" s="2">
        <v>1</v>
      </c>
    </row>
    <row r="1408" spans="1:5" x14ac:dyDescent="0.25">
      <c r="A1408">
        <v>1407</v>
      </c>
      <c r="B1408" s="2">
        <v>1</v>
      </c>
      <c r="C1408" s="4">
        <v>2</v>
      </c>
    </row>
    <row r="1409" spans="1:5" x14ac:dyDescent="0.25">
      <c r="A1409">
        <v>1408</v>
      </c>
      <c r="B1409" s="2">
        <v>1</v>
      </c>
      <c r="C1409" s="4">
        <v>2</v>
      </c>
    </row>
    <row r="1410" spans="1:5" x14ac:dyDescent="0.25">
      <c r="A1410">
        <v>1409</v>
      </c>
      <c r="B1410" s="2">
        <v>1</v>
      </c>
      <c r="C1410" s="4">
        <v>2</v>
      </c>
    </row>
    <row r="1411" spans="1:5" x14ac:dyDescent="0.25">
      <c r="A1411">
        <v>1410</v>
      </c>
      <c r="B1411" s="2">
        <v>1</v>
      </c>
      <c r="C1411" s="4">
        <v>2</v>
      </c>
    </row>
    <row r="1412" spans="1:5" x14ac:dyDescent="0.25">
      <c r="A1412">
        <v>1411</v>
      </c>
      <c r="C1412" s="4">
        <v>2</v>
      </c>
    </row>
    <row r="1413" spans="1:5" x14ac:dyDescent="0.25">
      <c r="A1413">
        <v>1412</v>
      </c>
      <c r="C1413" s="4">
        <v>2</v>
      </c>
    </row>
    <row r="1414" spans="1:5" x14ac:dyDescent="0.25">
      <c r="A1414">
        <v>1413</v>
      </c>
      <c r="C1414" s="4">
        <v>2</v>
      </c>
    </row>
    <row r="1415" spans="1:5" x14ac:dyDescent="0.25">
      <c r="A1415">
        <v>1414</v>
      </c>
      <c r="C1415" s="4">
        <v>2</v>
      </c>
      <c r="D1415" s="5">
        <v>3</v>
      </c>
    </row>
    <row r="1416" spans="1:5" x14ac:dyDescent="0.25">
      <c r="A1416">
        <v>1415</v>
      </c>
      <c r="D1416" s="5">
        <v>3</v>
      </c>
      <c r="E1416" s="3">
        <v>4</v>
      </c>
    </row>
    <row r="1417" spans="1:5" x14ac:dyDescent="0.25">
      <c r="A1417">
        <v>1416</v>
      </c>
      <c r="D1417" s="5">
        <v>3</v>
      </c>
      <c r="E1417" s="3">
        <v>4</v>
      </c>
    </row>
    <row r="1418" spans="1:5" x14ac:dyDescent="0.25">
      <c r="A1418">
        <v>1417</v>
      </c>
      <c r="D1418" s="5">
        <v>3</v>
      </c>
      <c r="E1418" s="3">
        <v>4</v>
      </c>
    </row>
    <row r="1419" spans="1:5" x14ac:dyDescent="0.25">
      <c r="A1419">
        <v>1418</v>
      </c>
      <c r="D1419" s="5">
        <v>3</v>
      </c>
      <c r="E1419" s="3">
        <v>4</v>
      </c>
    </row>
    <row r="1420" spans="1:5" x14ac:dyDescent="0.25">
      <c r="A1420">
        <v>1419</v>
      </c>
      <c r="D1420" s="5">
        <v>3</v>
      </c>
      <c r="E1420" s="3">
        <v>4</v>
      </c>
    </row>
    <row r="1421" spans="1:5" x14ac:dyDescent="0.25">
      <c r="A1421">
        <v>1420</v>
      </c>
      <c r="D1421" s="5">
        <v>3</v>
      </c>
      <c r="E1421" s="3">
        <v>4</v>
      </c>
    </row>
    <row r="1422" spans="1:5" x14ac:dyDescent="0.25">
      <c r="A1422">
        <v>1421</v>
      </c>
      <c r="D1422" s="5">
        <v>3</v>
      </c>
      <c r="E1422" s="3">
        <v>4</v>
      </c>
    </row>
    <row r="1423" spans="1:5" x14ac:dyDescent="0.25">
      <c r="A1423">
        <v>1422</v>
      </c>
      <c r="B1423" s="2">
        <v>1</v>
      </c>
      <c r="E1423" s="3">
        <v>4</v>
      </c>
    </row>
    <row r="1424" spans="1:5" x14ac:dyDescent="0.25">
      <c r="A1424">
        <v>1423</v>
      </c>
      <c r="B1424" s="2">
        <v>1</v>
      </c>
      <c r="E1424" s="3">
        <v>4</v>
      </c>
    </row>
    <row r="1425" spans="1:5" x14ac:dyDescent="0.25">
      <c r="A1425">
        <v>1424</v>
      </c>
      <c r="B1425" s="2">
        <v>1</v>
      </c>
    </row>
    <row r="1426" spans="1:5" x14ac:dyDescent="0.25">
      <c r="A1426">
        <v>1425</v>
      </c>
      <c r="B1426" s="2">
        <v>1</v>
      </c>
    </row>
    <row r="1427" spans="1:5" x14ac:dyDescent="0.25">
      <c r="A1427">
        <v>1426</v>
      </c>
      <c r="B1427" s="2">
        <v>1</v>
      </c>
    </row>
    <row r="1428" spans="1:5" x14ac:dyDescent="0.25">
      <c r="A1428">
        <v>1427</v>
      </c>
      <c r="B1428" s="2">
        <v>1</v>
      </c>
      <c r="C1428" s="4">
        <v>2</v>
      </c>
    </row>
    <row r="1429" spans="1:5" x14ac:dyDescent="0.25">
      <c r="A1429">
        <v>1428</v>
      </c>
      <c r="B1429" s="2">
        <v>1</v>
      </c>
      <c r="C1429" s="4">
        <v>2</v>
      </c>
    </row>
    <row r="1430" spans="1:5" x14ac:dyDescent="0.25">
      <c r="A1430">
        <v>1429</v>
      </c>
      <c r="C1430" s="4">
        <v>2</v>
      </c>
    </row>
    <row r="1431" spans="1:5" x14ac:dyDescent="0.25">
      <c r="A1431">
        <v>1430</v>
      </c>
      <c r="C1431" s="4">
        <v>2</v>
      </c>
    </row>
    <row r="1432" spans="1:5" x14ac:dyDescent="0.25">
      <c r="A1432">
        <v>1431</v>
      </c>
      <c r="C1432" s="4">
        <v>2</v>
      </c>
    </row>
    <row r="1433" spans="1:5" x14ac:dyDescent="0.25">
      <c r="A1433">
        <v>1432</v>
      </c>
      <c r="C1433" s="4">
        <v>2</v>
      </c>
    </row>
    <row r="1434" spans="1:5" x14ac:dyDescent="0.25">
      <c r="A1434">
        <v>1433</v>
      </c>
      <c r="C1434" s="4">
        <v>2</v>
      </c>
    </row>
    <row r="1435" spans="1:5" x14ac:dyDescent="0.25">
      <c r="A1435">
        <v>1434</v>
      </c>
      <c r="C1435" s="4">
        <v>2</v>
      </c>
      <c r="D1435" s="5">
        <v>3</v>
      </c>
    </row>
    <row r="1436" spans="1:5" x14ac:dyDescent="0.25">
      <c r="A1436">
        <v>1435</v>
      </c>
      <c r="D1436" s="5">
        <v>3</v>
      </c>
    </row>
    <row r="1437" spans="1:5" x14ac:dyDescent="0.25">
      <c r="A1437">
        <v>1436</v>
      </c>
      <c r="D1437" s="5">
        <v>3</v>
      </c>
      <c r="E1437" s="3">
        <v>4</v>
      </c>
    </row>
    <row r="1438" spans="1:5" x14ac:dyDescent="0.25">
      <c r="A1438">
        <v>1437</v>
      </c>
      <c r="D1438" s="5">
        <v>3</v>
      </c>
      <c r="E1438" s="3">
        <v>4</v>
      </c>
    </row>
    <row r="1439" spans="1:5" x14ac:dyDescent="0.25">
      <c r="A1439">
        <v>1438</v>
      </c>
      <c r="D1439" s="5">
        <v>3</v>
      </c>
      <c r="E1439" s="3">
        <v>4</v>
      </c>
    </row>
    <row r="1440" spans="1:5" x14ac:dyDescent="0.25">
      <c r="A1440">
        <v>1439</v>
      </c>
      <c r="D1440" s="5">
        <v>3</v>
      </c>
      <c r="E1440" s="3">
        <v>4</v>
      </c>
    </row>
    <row r="1441" spans="1:5" x14ac:dyDescent="0.25">
      <c r="A1441">
        <v>1440</v>
      </c>
      <c r="D1441" s="5">
        <v>3</v>
      </c>
      <c r="E1441" s="3">
        <v>4</v>
      </c>
    </row>
    <row r="1442" spans="1:5" x14ac:dyDescent="0.25">
      <c r="A1442">
        <v>1441</v>
      </c>
      <c r="B1442" s="2">
        <v>1</v>
      </c>
      <c r="D1442" s="5">
        <v>3</v>
      </c>
      <c r="E1442" s="3">
        <v>4</v>
      </c>
    </row>
    <row r="1443" spans="1:5" x14ac:dyDescent="0.25">
      <c r="A1443">
        <v>1442</v>
      </c>
      <c r="B1443" s="2">
        <v>1</v>
      </c>
      <c r="D1443" s="5">
        <v>3</v>
      </c>
      <c r="E1443" s="3">
        <v>4</v>
      </c>
    </row>
    <row r="1444" spans="1:5" x14ac:dyDescent="0.25">
      <c r="A1444">
        <v>1443</v>
      </c>
      <c r="B1444" s="2">
        <v>1</v>
      </c>
      <c r="E1444" s="3">
        <v>4</v>
      </c>
    </row>
    <row r="1445" spans="1:5" x14ac:dyDescent="0.25">
      <c r="A1445">
        <v>1444</v>
      </c>
      <c r="B1445" s="2">
        <v>1</v>
      </c>
      <c r="E1445" s="3">
        <v>4</v>
      </c>
    </row>
    <row r="1446" spans="1:5" x14ac:dyDescent="0.25">
      <c r="A1446">
        <v>1445</v>
      </c>
      <c r="B1446" s="2">
        <v>1</v>
      </c>
    </row>
    <row r="1447" spans="1:5" x14ac:dyDescent="0.25">
      <c r="A1447">
        <v>1446</v>
      </c>
      <c r="B1447" s="2">
        <v>1</v>
      </c>
    </row>
    <row r="1448" spans="1:5" x14ac:dyDescent="0.25">
      <c r="A1448">
        <v>1447</v>
      </c>
      <c r="B1448" s="2">
        <v>1</v>
      </c>
    </row>
    <row r="1449" spans="1:5" x14ac:dyDescent="0.25">
      <c r="A1449">
        <v>1448</v>
      </c>
      <c r="B1449" s="2">
        <v>1</v>
      </c>
    </row>
    <row r="1450" spans="1:5" x14ac:dyDescent="0.25">
      <c r="A1450">
        <v>1449</v>
      </c>
      <c r="B1450" s="2">
        <v>1</v>
      </c>
      <c r="C1450" s="4">
        <v>2</v>
      </c>
    </row>
    <row r="1451" spans="1:5" x14ac:dyDescent="0.25">
      <c r="A1451">
        <v>1450</v>
      </c>
      <c r="C1451" s="4">
        <v>2</v>
      </c>
    </row>
    <row r="1452" spans="1:5" x14ac:dyDescent="0.25">
      <c r="A1452">
        <v>1451</v>
      </c>
      <c r="C1452" s="4">
        <v>2</v>
      </c>
    </row>
    <row r="1453" spans="1:5" x14ac:dyDescent="0.25">
      <c r="A1453">
        <v>1452</v>
      </c>
      <c r="C1453" s="4">
        <v>2</v>
      </c>
    </row>
    <row r="1454" spans="1:5" x14ac:dyDescent="0.25">
      <c r="A1454">
        <v>1453</v>
      </c>
      <c r="C1454" s="4">
        <v>2</v>
      </c>
    </row>
    <row r="1455" spans="1:5" x14ac:dyDescent="0.25">
      <c r="A1455">
        <v>1454</v>
      </c>
      <c r="C1455" s="4">
        <v>2</v>
      </c>
    </row>
    <row r="1456" spans="1:5" x14ac:dyDescent="0.25">
      <c r="A1456">
        <v>1455</v>
      </c>
      <c r="C1456" s="4">
        <v>2</v>
      </c>
    </row>
    <row r="1457" spans="1:5" x14ac:dyDescent="0.25">
      <c r="A1457">
        <v>1456</v>
      </c>
      <c r="C1457" s="4">
        <v>2</v>
      </c>
      <c r="D1457" s="5">
        <v>3</v>
      </c>
    </row>
    <row r="1458" spans="1:5" x14ac:dyDescent="0.25">
      <c r="A1458">
        <v>1457</v>
      </c>
      <c r="C1458" s="4">
        <v>2</v>
      </c>
      <c r="D1458" s="5">
        <v>3</v>
      </c>
    </row>
    <row r="1459" spans="1:5" x14ac:dyDescent="0.25">
      <c r="A1459">
        <v>1458</v>
      </c>
      <c r="D1459" s="5">
        <v>3</v>
      </c>
    </row>
    <row r="1460" spans="1:5" x14ac:dyDescent="0.25">
      <c r="A1460">
        <v>1459</v>
      </c>
      <c r="D1460" s="5">
        <v>3</v>
      </c>
      <c r="E1460" s="3">
        <v>4</v>
      </c>
    </row>
    <row r="1461" spans="1:5" x14ac:dyDescent="0.25">
      <c r="A1461">
        <v>1460</v>
      </c>
      <c r="D1461" s="5">
        <v>3</v>
      </c>
      <c r="E1461" s="3">
        <v>4</v>
      </c>
    </row>
    <row r="1462" spans="1:5" x14ac:dyDescent="0.25">
      <c r="A1462">
        <v>1461</v>
      </c>
      <c r="D1462" s="5">
        <v>3</v>
      </c>
      <c r="E1462" s="3">
        <v>4</v>
      </c>
    </row>
    <row r="1463" spans="1:5" x14ac:dyDescent="0.25">
      <c r="A1463">
        <v>1462</v>
      </c>
      <c r="B1463" s="2">
        <v>1</v>
      </c>
      <c r="D1463" s="5">
        <v>3</v>
      </c>
      <c r="E1463" s="3">
        <v>4</v>
      </c>
    </row>
    <row r="1464" spans="1:5" x14ac:dyDescent="0.25">
      <c r="A1464">
        <v>1463</v>
      </c>
      <c r="B1464" s="2">
        <v>1</v>
      </c>
      <c r="D1464" s="5">
        <v>3</v>
      </c>
      <c r="E1464" s="3">
        <v>4</v>
      </c>
    </row>
    <row r="1465" spans="1:5" x14ac:dyDescent="0.25">
      <c r="A1465">
        <v>1464</v>
      </c>
      <c r="B1465" s="2">
        <v>1</v>
      </c>
      <c r="D1465" s="5">
        <v>3</v>
      </c>
      <c r="E1465" s="3">
        <v>4</v>
      </c>
    </row>
    <row r="1466" spans="1:5" x14ac:dyDescent="0.25">
      <c r="A1466">
        <v>1465</v>
      </c>
      <c r="B1466" s="2">
        <v>1</v>
      </c>
      <c r="E1466" s="3">
        <v>4</v>
      </c>
    </row>
    <row r="1467" spans="1:5" x14ac:dyDescent="0.25">
      <c r="A1467">
        <v>1466</v>
      </c>
      <c r="B1467" s="2">
        <v>1</v>
      </c>
      <c r="E1467" s="3">
        <v>4</v>
      </c>
    </row>
    <row r="1468" spans="1:5" x14ac:dyDescent="0.25">
      <c r="A1468">
        <v>1467</v>
      </c>
      <c r="B1468" s="2">
        <v>1</v>
      </c>
      <c r="E1468" s="3">
        <v>4</v>
      </c>
    </row>
    <row r="1469" spans="1:5" x14ac:dyDescent="0.25">
      <c r="A1469">
        <v>1468</v>
      </c>
      <c r="B1469" s="2">
        <v>1</v>
      </c>
      <c r="E1469" s="3">
        <v>4</v>
      </c>
    </row>
    <row r="1470" spans="1:5" x14ac:dyDescent="0.25">
      <c r="A1470">
        <v>1469</v>
      </c>
      <c r="B1470" s="2">
        <v>1</v>
      </c>
      <c r="E1470" s="3">
        <v>4</v>
      </c>
    </row>
    <row r="1471" spans="1:5" x14ac:dyDescent="0.25">
      <c r="A1471">
        <v>1470</v>
      </c>
      <c r="B1471" s="2">
        <v>1</v>
      </c>
      <c r="E1471" s="3">
        <v>4</v>
      </c>
    </row>
    <row r="1472" spans="1:5" x14ac:dyDescent="0.25">
      <c r="A1472">
        <v>1471</v>
      </c>
      <c r="B1472" s="2">
        <v>1</v>
      </c>
      <c r="E1472" s="3">
        <v>4</v>
      </c>
    </row>
    <row r="1473" spans="1:6" x14ac:dyDescent="0.25">
      <c r="A1473">
        <v>1472</v>
      </c>
      <c r="B1473" s="2">
        <v>1</v>
      </c>
      <c r="C1473" s="4">
        <v>2</v>
      </c>
    </row>
    <row r="1474" spans="1:6" x14ac:dyDescent="0.25">
      <c r="A1474">
        <v>1473</v>
      </c>
      <c r="C1474" s="4">
        <v>2</v>
      </c>
    </row>
    <row r="1475" spans="1:6" x14ac:dyDescent="0.25">
      <c r="A1475">
        <v>1474</v>
      </c>
      <c r="C1475" s="4">
        <v>2</v>
      </c>
      <c r="F1475" t="s">
        <v>22</v>
      </c>
    </row>
    <row r="1476" spans="1:6" x14ac:dyDescent="0.25">
      <c r="A1476">
        <v>1475</v>
      </c>
    </row>
    <row r="1477" spans="1:6" x14ac:dyDescent="0.25">
      <c r="A1477">
        <v>1476</v>
      </c>
      <c r="F1477" t="s">
        <v>22</v>
      </c>
    </row>
    <row r="1478" spans="1:6" x14ac:dyDescent="0.25">
      <c r="A1478">
        <v>1477</v>
      </c>
      <c r="B1478" s="2">
        <v>1</v>
      </c>
      <c r="D1478" s="5">
        <v>3</v>
      </c>
    </row>
    <row r="1479" spans="1:6" x14ac:dyDescent="0.25">
      <c r="A1479">
        <v>1478</v>
      </c>
      <c r="B1479" s="2">
        <v>1</v>
      </c>
      <c r="D1479" s="5">
        <v>3</v>
      </c>
    </row>
    <row r="1480" spans="1:6" x14ac:dyDescent="0.25">
      <c r="A1480">
        <v>1479</v>
      </c>
      <c r="B1480" s="2">
        <v>1</v>
      </c>
      <c r="D1480" s="5">
        <v>3</v>
      </c>
    </row>
    <row r="1481" spans="1:6" x14ac:dyDescent="0.25">
      <c r="A1481">
        <v>1480</v>
      </c>
      <c r="B1481" s="2">
        <v>1</v>
      </c>
      <c r="E1481" s="3">
        <v>4</v>
      </c>
    </row>
    <row r="1482" spans="1:6" x14ac:dyDescent="0.25">
      <c r="A1482">
        <v>1481</v>
      </c>
      <c r="B1482" s="2">
        <v>1</v>
      </c>
      <c r="E1482" s="3">
        <v>4</v>
      </c>
    </row>
    <row r="1483" spans="1:6" x14ac:dyDescent="0.25">
      <c r="A1483">
        <v>1482</v>
      </c>
      <c r="B1483" s="2">
        <v>1</v>
      </c>
      <c r="E1483" s="3">
        <v>4</v>
      </c>
    </row>
    <row r="1484" spans="1:6" x14ac:dyDescent="0.25">
      <c r="A1484">
        <v>1483</v>
      </c>
      <c r="B1484" s="2">
        <v>1</v>
      </c>
      <c r="E1484" s="3">
        <v>4</v>
      </c>
    </row>
    <row r="1485" spans="1:6" x14ac:dyDescent="0.25">
      <c r="A1485">
        <v>1484</v>
      </c>
      <c r="B1485" s="2">
        <v>1</v>
      </c>
      <c r="E1485" s="3">
        <v>4</v>
      </c>
    </row>
    <row r="1486" spans="1:6" x14ac:dyDescent="0.25">
      <c r="A1486">
        <v>1485</v>
      </c>
      <c r="B1486" s="2">
        <v>1</v>
      </c>
      <c r="E1486" s="3">
        <v>4</v>
      </c>
    </row>
    <row r="1487" spans="1:6" x14ac:dyDescent="0.25">
      <c r="A1487">
        <v>1486</v>
      </c>
      <c r="B1487" s="2">
        <v>1</v>
      </c>
      <c r="E1487" s="3">
        <v>4</v>
      </c>
    </row>
    <row r="1488" spans="1:6" x14ac:dyDescent="0.25">
      <c r="A1488">
        <v>1487</v>
      </c>
      <c r="B1488" s="2">
        <v>1</v>
      </c>
      <c r="E1488" s="3">
        <v>4</v>
      </c>
    </row>
    <row r="1489" spans="1:5" x14ac:dyDescent="0.25">
      <c r="A1489">
        <v>1488</v>
      </c>
      <c r="B1489" s="2">
        <v>1</v>
      </c>
      <c r="E1489" s="3">
        <v>4</v>
      </c>
    </row>
    <row r="1490" spans="1:5" x14ac:dyDescent="0.25">
      <c r="A1490">
        <v>1489</v>
      </c>
      <c r="B1490" s="2">
        <v>1</v>
      </c>
      <c r="E1490" s="3">
        <v>4</v>
      </c>
    </row>
    <row r="1491" spans="1:5" x14ac:dyDescent="0.25">
      <c r="A1491">
        <v>1490</v>
      </c>
      <c r="B1491" s="2">
        <v>1</v>
      </c>
      <c r="E1491" s="3">
        <v>4</v>
      </c>
    </row>
    <row r="1492" spans="1:5" x14ac:dyDescent="0.25">
      <c r="A1492">
        <v>1491</v>
      </c>
      <c r="C1492" s="4">
        <v>2</v>
      </c>
      <c r="E1492" s="3">
        <v>4</v>
      </c>
    </row>
    <row r="1493" spans="1:5" x14ac:dyDescent="0.25">
      <c r="A1493">
        <v>1492</v>
      </c>
      <c r="C1493" s="4">
        <v>2</v>
      </c>
      <c r="E1493" s="3">
        <v>4</v>
      </c>
    </row>
    <row r="1494" spans="1:5" x14ac:dyDescent="0.25">
      <c r="A1494">
        <v>1493</v>
      </c>
      <c r="C1494" s="4">
        <v>2</v>
      </c>
    </row>
    <row r="1495" spans="1:5" x14ac:dyDescent="0.25">
      <c r="A1495">
        <v>1494</v>
      </c>
      <c r="C1495" s="4">
        <v>2</v>
      </c>
    </row>
    <row r="1496" spans="1:5" x14ac:dyDescent="0.25">
      <c r="A1496">
        <v>1495</v>
      </c>
      <c r="C1496" s="4">
        <v>2</v>
      </c>
    </row>
    <row r="1497" spans="1:5" x14ac:dyDescent="0.25">
      <c r="A1497">
        <v>1496</v>
      </c>
      <c r="C1497" s="4">
        <v>2</v>
      </c>
      <c r="D1497" s="5">
        <v>3</v>
      </c>
    </row>
    <row r="1498" spans="1:5" x14ac:dyDescent="0.25">
      <c r="A1498">
        <v>1497</v>
      </c>
      <c r="C1498" s="4">
        <v>2</v>
      </c>
      <c r="D1498" s="5">
        <v>3</v>
      </c>
    </row>
    <row r="1499" spans="1:5" x14ac:dyDescent="0.25">
      <c r="A1499">
        <v>1498</v>
      </c>
      <c r="C1499" s="4">
        <v>2</v>
      </c>
      <c r="D1499" s="5">
        <v>3</v>
      </c>
    </row>
    <row r="1500" spans="1:5" x14ac:dyDescent="0.25">
      <c r="A1500">
        <v>1499</v>
      </c>
      <c r="C1500" s="4">
        <v>2</v>
      </c>
      <c r="D1500" s="5">
        <v>3</v>
      </c>
    </row>
    <row r="1501" spans="1:5" x14ac:dyDescent="0.25">
      <c r="A1501">
        <v>1500</v>
      </c>
      <c r="C1501" s="4">
        <v>2</v>
      </c>
      <c r="D1501" s="5">
        <v>3</v>
      </c>
    </row>
    <row r="1502" spans="1:5" x14ac:dyDescent="0.25">
      <c r="A1502">
        <v>1501</v>
      </c>
      <c r="C1502" s="4">
        <v>2</v>
      </c>
      <c r="D1502" s="5">
        <v>3</v>
      </c>
    </row>
    <row r="1503" spans="1:5" x14ac:dyDescent="0.25">
      <c r="A1503">
        <v>1502</v>
      </c>
      <c r="C1503" s="4">
        <v>2</v>
      </c>
      <c r="D1503" s="5">
        <v>3</v>
      </c>
    </row>
    <row r="1504" spans="1:5" x14ac:dyDescent="0.25">
      <c r="A1504">
        <v>1503</v>
      </c>
      <c r="D1504" s="5">
        <v>3</v>
      </c>
    </row>
    <row r="1505" spans="1:5" x14ac:dyDescent="0.25">
      <c r="A1505">
        <v>1504</v>
      </c>
      <c r="D1505" s="5">
        <v>3</v>
      </c>
      <c r="E1505" s="3">
        <v>4</v>
      </c>
    </row>
    <row r="1506" spans="1:5" x14ac:dyDescent="0.25">
      <c r="A1506">
        <v>1505</v>
      </c>
      <c r="D1506" s="5">
        <v>3</v>
      </c>
      <c r="E1506" s="3">
        <v>4</v>
      </c>
    </row>
    <row r="1507" spans="1:5" x14ac:dyDescent="0.25">
      <c r="A1507">
        <v>1506</v>
      </c>
      <c r="E1507" s="3">
        <v>4</v>
      </c>
    </row>
    <row r="1508" spans="1:5" x14ac:dyDescent="0.25">
      <c r="A1508">
        <v>1507</v>
      </c>
      <c r="B1508" s="2">
        <v>1</v>
      </c>
      <c r="E1508" s="3">
        <v>4</v>
      </c>
    </row>
    <row r="1509" spans="1:5" x14ac:dyDescent="0.25">
      <c r="A1509">
        <v>1508</v>
      </c>
      <c r="B1509" s="2">
        <v>1</v>
      </c>
      <c r="E1509" s="3">
        <v>4</v>
      </c>
    </row>
    <row r="1510" spans="1:5" x14ac:dyDescent="0.25">
      <c r="A1510">
        <v>1509</v>
      </c>
      <c r="B1510" s="2">
        <v>1</v>
      </c>
      <c r="E1510" s="3">
        <v>4</v>
      </c>
    </row>
    <row r="1511" spans="1:5" x14ac:dyDescent="0.25">
      <c r="A1511">
        <v>1510</v>
      </c>
      <c r="B1511" s="2">
        <v>1</v>
      </c>
      <c r="E1511" s="3">
        <v>4</v>
      </c>
    </row>
    <row r="1512" spans="1:5" x14ac:dyDescent="0.25">
      <c r="A1512">
        <v>1511</v>
      </c>
      <c r="B1512" s="2">
        <v>1</v>
      </c>
      <c r="E1512" s="3">
        <v>4</v>
      </c>
    </row>
    <row r="1513" spans="1:5" x14ac:dyDescent="0.25">
      <c r="A1513">
        <v>1512</v>
      </c>
      <c r="B1513" s="2">
        <v>1</v>
      </c>
      <c r="E1513" s="3">
        <v>4</v>
      </c>
    </row>
    <row r="1514" spans="1:5" x14ac:dyDescent="0.25">
      <c r="A1514">
        <v>1513</v>
      </c>
      <c r="B1514" s="2">
        <v>1</v>
      </c>
    </row>
    <row r="1515" spans="1:5" x14ac:dyDescent="0.25">
      <c r="A1515">
        <v>1514</v>
      </c>
      <c r="B1515" s="2">
        <v>1</v>
      </c>
    </row>
    <row r="1516" spans="1:5" x14ac:dyDescent="0.25">
      <c r="A1516">
        <v>1515</v>
      </c>
      <c r="B1516" s="2">
        <v>1</v>
      </c>
    </row>
    <row r="1517" spans="1:5" x14ac:dyDescent="0.25">
      <c r="A1517">
        <v>1516</v>
      </c>
      <c r="B1517" s="2">
        <v>1</v>
      </c>
      <c r="C1517" s="4">
        <v>2</v>
      </c>
    </row>
    <row r="1518" spans="1:5" x14ac:dyDescent="0.25">
      <c r="A1518">
        <v>1517</v>
      </c>
      <c r="C1518" s="4">
        <v>2</v>
      </c>
    </row>
    <row r="1519" spans="1:5" x14ac:dyDescent="0.25">
      <c r="A1519">
        <v>1518</v>
      </c>
      <c r="C1519" s="4">
        <v>2</v>
      </c>
    </row>
    <row r="1520" spans="1:5" x14ac:dyDescent="0.25">
      <c r="A1520">
        <v>1519</v>
      </c>
      <c r="C1520" s="4">
        <v>2</v>
      </c>
    </row>
    <row r="1521" spans="1:5" x14ac:dyDescent="0.25">
      <c r="A1521">
        <v>1520</v>
      </c>
      <c r="C1521" s="4">
        <v>2</v>
      </c>
    </row>
    <row r="1522" spans="1:5" x14ac:dyDescent="0.25">
      <c r="A1522">
        <v>1521</v>
      </c>
      <c r="C1522" s="4">
        <v>2</v>
      </c>
      <c r="D1522" s="5">
        <v>3</v>
      </c>
    </row>
    <row r="1523" spans="1:5" x14ac:dyDescent="0.25">
      <c r="A1523">
        <v>1522</v>
      </c>
      <c r="C1523" s="4">
        <v>2</v>
      </c>
      <c r="D1523" s="5">
        <v>3</v>
      </c>
    </row>
    <row r="1524" spans="1:5" x14ac:dyDescent="0.25">
      <c r="A1524">
        <v>1523</v>
      </c>
      <c r="C1524" s="4">
        <v>2</v>
      </c>
      <c r="D1524" s="5">
        <v>3</v>
      </c>
      <c r="E1524" s="3">
        <v>4</v>
      </c>
    </row>
    <row r="1525" spans="1:5" x14ac:dyDescent="0.25">
      <c r="A1525">
        <v>1524</v>
      </c>
      <c r="D1525" s="5">
        <v>3</v>
      </c>
      <c r="E1525" s="3">
        <v>4</v>
      </c>
    </row>
    <row r="1526" spans="1:5" x14ac:dyDescent="0.25">
      <c r="A1526">
        <v>1525</v>
      </c>
      <c r="D1526" s="5">
        <v>3</v>
      </c>
      <c r="E1526" s="3">
        <v>4</v>
      </c>
    </row>
    <row r="1527" spans="1:5" x14ac:dyDescent="0.25">
      <c r="A1527">
        <v>1526</v>
      </c>
      <c r="D1527" s="5">
        <v>3</v>
      </c>
      <c r="E1527" s="3">
        <v>4</v>
      </c>
    </row>
    <row r="1528" spans="1:5" x14ac:dyDescent="0.25">
      <c r="A1528">
        <v>1527</v>
      </c>
      <c r="D1528" s="5">
        <v>3</v>
      </c>
      <c r="E1528" s="3">
        <v>4</v>
      </c>
    </row>
    <row r="1529" spans="1:5" x14ac:dyDescent="0.25">
      <c r="A1529">
        <v>1528</v>
      </c>
      <c r="D1529" s="5">
        <v>3</v>
      </c>
      <c r="E1529" s="3">
        <v>4</v>
      </c>
    </row>
    <row r="1530" spans="1:5" x14ac:dyDescent="0.25">
      <c r="A1530">
        <v>1529</v>
      </c>
      <c r="D1530" s="5">
        <v>3</v>
      </c>
      <c r="E1530" s="3">
        <v>4</v>
      </c>
    </row>
    <row r="1531" spans="1:5" x14ac:dyDescent="0.25">
      <c r="A1531">
        <v>1530</v>
      </c>
      <c r="E1531" s="3">
        <v>4</v>
      </c>
    </row>
    <row r="1532" spans="1:5" x14ac:dyDescent="0.25">
      <c r="A1532">
        <v>1531</v>
      </c>
      <c r="B1532" s="2">
        <v>1</v>
      </c>
    </row>
    <row r="1533" spans="1:5" x14ac:dyDescent="0.25">
      <c r="A1533">
        <v>1532</v>
      </c>
      <c r="B1533" s="2">
        <v>1</v>
      </c>
    </row>
    <row r="1534" spans="1:5" x14ac:dyDescent="0.25">
      <c r="A1534">
        <v>1533</v>
      </c>
      <c r="B1534" s="2">
        <v>1</v>
      </c>
    </row>
    <row r="1535" spans="1:5" x14ac:dyDescent="0.25">
      <c r="A1535">
        <v>1534</v>
      </c>
      <c r="B1535" s="2">
        <v>1</v>
      </c>
    </row>
    <row r="1536" spans="1:5" x14ac:dyDescent="0.25">
      <c r="A1536">
        <v>1535</v>
      </c>
      <c r="B1536" s="2">
        <v>1</v>
      </c>
    </row>
    <row r="1537" spans="1:5" x14ac:dyDescent="0.25">
      <c r="A1537">
        <v>1536</v>
      </c>
      <c r="B1537" s="2">
        <v>1</v>
      </c>
      <c r="C1537" s="4">
        <v>2</v>
      </c>
    </row>
    <row r="1538" spans="1:5" x14ac:dyDescent="0.25">
      <c r="A1538">
        <v>1537</v>
      </c>
      <c r="B1538" s="2">
        <v>1</v>
      </c>
      <c r="C1538" s="4">
        <v>2</v>
      </c>
    </row>
    <row r="1539" spans="1:5" x14ac:dyDescent="0.25">
      <c r="A1539">
        <v>1538</v>
      </c>
      <c r="B1539" s="2">
        <v>1</v>
      </c>
      <c r="C1539" s="4">
        <v>2</v>
      </c>
    </row>
    <row r="1540" spans="1:5" x14ac:dyDescent="0.25">
      <c r="A1540">
        <v>1539</v>
      </c>
      <c r="C1540" s="4">
        <v>2</v>
      </c>
    </row>
    <row r="1541" spans="1:5" x14ac:dyDescent="0.25">
      <c r="A1541">
        <v>1540</v>
      </c>
      <c r="C1541" s="4">
        <v>2</v>
      </c>
    </row>
    <row r="1542" spans="1:5" x14ac:dyDescent="0.25">
      <c r="A1542">
        <v>1541</v>
      </c>
      <c r="C1542" s="4">
        <v>2</v>
      </c>
    </row>
    <row r="1543" spans="1:5" x14ac:dyDescent="0.25">
      <c r="A1543">
        <v>1542</v>
      </c>
      <c r="C1543" s="4">
        <v>2</v>
      </c>
      <c r="D1543" s="5">
        <v>3</v>
      </c>
    </row>
    <row r="1544" spans="1:5" x14ac:dyDescent="0.25">
      <c r="A1544">
        <v>1543</v>
      </c>
      <c r="C1544" s="4">
        <v>2</v>
      </c>
      <c r="D1544" s="5">
        <v>3</v>
      </c>
    </row>
    <row r="1545" spans="1:5" x14ac:dyDescent="0.25">
      <c r="A1545">
        <v>1544</v>
      </c>
      <c r="D1545" s="5">
        <v>3</v>
      </c>
      <c r="E1545" s="3">
        <v>4</v>
      </c>
    </row>
    <row r="1546" spans="1:5" x14ac:dyDescent="0.25">
      <c r="A1546">
        <v>1545</v>
      </c>
      <c r="D1546" s="5">
        <v>3</v>
      </c>
      <c r="E1546" s="3">
        <v>4</v>
      </c>
    </row>
    <row r="1547" spans="1:5" x14ac:dyDescent="0.25">
      <c r="A1547">
        <v>1546</v>
      </c>
      <c r="D1547" s="5">
        <v>3</v>
      </c>
      <c r="E1547" s="3">
        <v>4</v>
      </c>
    </row>
    <row r="1548" spans="1:5" x14ac:dyDescent="0.25">
      <c r="A1548">
        <v>1547</v>
      </c>
      <c r="D1548" s="5">
        <v>3</v>
      </c>
      <c r="E1548" s="3">
        <v>4</v>
      </c>
    </row>
    <row r="1549" spans="1:5" x14ac:dyDescent="0.25">
      <c r="A1549">
        <v>1548</v>
      </c>
      <c r="D1549" s="5">
        <v>3</v>
      </c>
      <c r="E1549" s="3">
        <v>4</v>
      </c>
    </row>
    <row r="1550" spans="1:5" x14ac:dyDescent="0.25">
      <c r="A1550">
        <v>1549</v>
      </c>
      <c r="B1550" s="2">
        <v>1</v>
      </c>
      <c r="D1550" s="5">
        <v>3</v>
      </c>
      <c r="E1550" s="3">
        <v>4</v>
      </c>
    </row>
    <row r="1551" spans="1:5" x14ac:dyDescent="0.25">
      <c r="A1551">
        <v>1550</v>
      </c>
      <c r="B1551" s="2">
        <v>1</v>
      </c>
      <c r="D1551" s="5">
        <v>3</v>
      </c>
      <c r="E1551" s="3">
        <v>4</v>
      </c>
    </row>
    <row r="1552" spans="1:5" x14ac:dyDescent="0.25">
      <c r="A1552">
        <v>1551</v>
      </c>
      <c r="B1552" s="2">
        <v>1</v>
      </c>
      <c r="E1552" s="3">
        <v>4</v>
      </c>
    </row>
    <row r="1553" spans="1:5" x14ac:dyDescent="0.25">
      <c r="A1553">
        <v>1552</v>
      </c>
      <c r="B1553" s="2">
        <v>1</v>
      </c>
      <c r="E1553" s="3">
        <v>4</v>
      </c>
    </row>
    <row r="1554" spans="1:5" x14ac:dyDescent="0.25">
      <c r="A1554">
        <v>1553</v>
      </c>
      <c r="B1554" s="2">
        <v>1</v>
      </c>
    </row>
    <row r="1555" spans="1:5" x14ac:dyDescent="0.25">
      <c r="A1555">
        <v>1554</v>
      </c>
      <c r="B1555" s="2">
        <v>1</v>
      </c>
    </row>
    <row r="1556" spans="1:5" x14ac:dyDescent="0.25">
      <c r="A1556">
        <v>1555</v>
      </c>
      <c r="B1556" s="2">
        <v>1</v>
      </c>
    </row>
    <row r="1557" spans="1:5" x14ac:dyDescent="0.25">
      <c r="A1557">
        <v>1556</v>
      </c>
      <c r="B1557" s="2">
        <v>1</v>
      </c>
      <c r="C1557" s="4">
        <v>2</v>
      </c>
    </row>
    <row r="1558" spans="1:5" x14ac:dyDescent="0.25">
      <c r="A1558">
        <v>1557</v>
      </c>
      <c r="B1558" s="2">
        <v>1</v>
      </c>
      <c r="C1558" s="4">
        <v>2</v>
      </c>
    </row>
    <row r="1559" spans="1:5" x14ac:dyDescent="0.25">
      <c r="A1559">
        <v>1558</v>
      </c>
      <c r="C1559" s="4">
        <v>2</v>
      </c>
    </row>
    <row r="1560" spans="1:5" x14ac:dyDescent="0.25">
      <c r="A1560">
        <v>1559</v>
      </c>
      <c r="C1560" s="4">
        <v>2</v>
      </c>
    </row>
    <row r="1561" spans="1:5" x14ac:dyDescent="0.25">
      <c r="A1561">
        <v>1560</v>
      </c>
      <c r="C1561" s="4">
        <v>2</v>
      </c>
    </row>
    <row r="1562" spans="1:5" x14ac:dyDescent="0.25">
      <c r="A1562">
        <v>1561</v>
      </c>
      <c r="C1562" s="4">
        <v>2</v>
      </c>
    </row>
    <row r="1563" spans="1:5" x14ac:dyDescent="0.25">
      <c r="A1563">
        <v>1562</v>
      </c>
      <c r="C1563" s="4">
        <v>2</v>
      </c>
    </row>
    <row r="1564" spans="1:5" x14ac:dyDescent="0.25">
      <c r="A1564">
        <v>1563</v>
      </c>
      <c r="C1564" s="4">
        <v>2</v>
      </c>
      <c r="D1564" s="5">
        <v>3</v>
      </c>
    </row>
    <row r="1565" spans="1:5" x14ac:dyDescent="0.25">
      <c r="A1565">
        <v>1564</v>
      </c>
      <c r="D1565" s="5">
        <v>3</v>
      </c>
      <c r="E1565" s="3">
        <v>4</v>
      </c>
    </row>
    <row r="1566" spans="1:5" x14ac:dyDescent="0.25">
      <c r="A1566">
        <v>1565</v>
      </c>
      <c r="D1566" s="5">
        <v>3</v>
      </c>
      <c r="E1566" s="3">
        <v>4</v>
      </c>
    </row>
    <row r="1567" spans="1:5" x14ac:dyDescent="0.25">
      <c r="A1567">
        <v>1566</v>
      </c>
      <c r="D1567" s="5">
        <v>3</v>
      </c>
      <c r="E1567" s="3">
        <v>4</v>
      </c>
    </row>
    <row r="1568" spans="1:5" x14ac:dyDescent="0.25">
      <c r="A1568">
        <v>1567</v>
      </c>
      <c r="D1568" s="5">
        <v>3</v>
      </c>
      <c r="E1568" s="3">
        <v>4</v>
      </c>
    </row>
    <row r="1569" spans="1:5" x14ac:dyDescent="0.25">
      <c r="A1569">
        <v>1568</v>
      </c>
      <c r="D1569" s="5">
        <v>3</v>
      </c>
      <c r="E1569" s="3">
        <v>4</v>
      </c>
    </row>
    <row r="1570" spans="1:5" x14ac:dyDescent="0.25">
      <c r="A1570">
        <v>1569</v>
      </c>
      <c r="D1570" s="5">
        <v>3</v>
      </c>
      <c r="E1570" s="3">
        <v>4</v>
      </c>
    </row>
    <row r="1571" spans="1:5" x14ac:dyDescent="0.25">
      <c r="A1571">
        <v>1570</v>
      </c>
      <c r="D1571" s="5">
        <v>3</v>
      </c>
      <c r="E1571" s="3">
        <v>4</v>
      </c>
    </row>
    <row r="1572" spans="1:5" x14ac:dyDescent="0.25">
      <c r="A1572">
        <v>1571</v>
      </c>
      <c r="E1572" s="3">
        <v>4</v>
      </c>
    </row>
    <row r="1573" spans="1:5" x14ac:dyDescent="0.25">
      <c r="A1573">
        <v>1572</v>
      </c>
      <c r="B1573" s="2">
        <v>1</v>
      </c>
      <c r="E1573" s="3">
        <v>4</v>
      </c>
    </row>
    <row r="1574" spans="1:5" x14ac:dyDescent="0.25">
      <c r="A1574">
        <v>1573</v>
      </c>
      <c r="B1574" s="2">
        <v>1</v>
      </c>
    </row>
    <row r="1575" spans="1:5" x14ac:dyDescent="0.25">
      <c r="A1575">
        <v>1574</v>
      </c>
      <c r="B1575" s="2">
        <v>1</v>
      </c>
    </row>
    <row r="1576" spans="1:5" x14ac:dyDescent="0.25">
      <c r="A1576">
        <v>1575</v>
      </c>
      <c r="B1576" s="2">
        <v>1</v>
      </c>
    </row>
    <row r="1577" spans="1:5" x14ac:dyDescent="0.25">
      <c r="A1577">
        <v>1576</v>
      </c>
      <c r="B1577" s="2">
        <v>1</v>
      </c>
    </row>
    <row r="1578" spans="1:5" x14ac:dyDescent="0.25">
      <c r="A1578">
        <v>1577</v>
      </c>
      <c r="B1578" s="2">
        <v>1</v>
      </c>
      <c r="C1578" s="4">
        <v>2</v>
      </c>
    </row>
    <row r="1579" spans="1:5" x14ac:dyDescent="0.25">
      <c r="A1579">
        <v>1578</v>
      </c>
      <c r="B1579" s="2">
        <v>1</v>
      </c>
      <c r="C1579" s="4">
        <v>2</v>
      </c>
    </row>
    <row r="1580" spans="1:5" x14ac:dyDescent="0.25">
      <c r="A1580">
        <v>1579</v>
      </c>
      <c r="B1580" s="2">
        <v>1</v>
      </c>
      <c r="C1580" s="4">
        <v>2</v>
      </c>
    </row>
    <row r="1581" spans="1:5" x14ac:dyDescent="0.25">
      <c r="A1581">
        <v>1580</v>
      </c>
      <c r="C1581" s="4">
        <v>2</v>
      </c>
    </row>
    <row r="1582" spans="1:5" x14ac:dyDescent="0.25">
      <c r="A1582">
        <v>1581</v>
      </c>
      <c r="C1582" s="4">
        <v>2</v>
      </c>
    </row>
    <row r="1583" spans="1:5" x14ac:dyDescent="0.25">
      <c r="A1583">
        <v>1582</v>
      </c>
      <c r="C1583" s="4">
        <v>2</v>
      </c>
    </row>
    <row r="1584" spans="1:5" x14ac:dyDescent="0.25">
      <c r="A1584">
        <v>1583</v>
      </c>
      <c r="C1584" s="4">
        <v>2</v>
      </c>
    </row>
    <row r="1585" spans="1:5" x14ac:dyDescent="0.25">
      <c r="A1585">
        <v>1584</v>
      </c>
      <c r="D1585" s="5">
        <v>3</v>
      </c>
      <c r="E1585" s="3">
        <v>4</v>
      </c>
    </row>
    <row r="1586" spans="1:5" x14ac:dyDescent="0.25">
      <c r="A1586">
        <v>1585</v>
      </c>
      <c r="D1586" s="5">
        <v>3</v>
      </c>
      <c r="E1586" s="3">
        <v>4</v>
      </c>
    </row>
    <row r="1587" spans="1:5" x14ac:dyDescent="0.25">
      <c r="A1587">
        <v>1586</v>
      </c>
      <c r="D1587" s="5">
        <v>3</v>
      </c>
      <c r="E1587" s="3">
        <v>4</v>
      </c>
    </row>
    <row r="1588" spans="1:5" x14ac:dyDescent="0.25">
      <c r="A1588">
        <v>1587</v>
      </c>
      <c r="D1588" s="5">
        <v>3</v>
      </c>
      <c r="E1588" s="3">
        <v>4</v>
      </c>
    </row>
    <row r="1589" spans="1:5" x14ac:dyDescent="0.25">
      <c r="A1589">
        <v>1588</v>
      </c>
      <c r="D1589" s="5">
        <v>3</v>
      </c>
      <c r="E1589" s="3">
        <v>4</v>
      </c>
    </row>
    <row r="1590" spans="1:5" x14ac:dyDescent="0.25">
      <c r="A1590">
        <v>1589</v>
      </c>
      <c r="D1590" s="5">
        <v>3</v>
      </c>
      <c r="E1590" s="3">
        <v>4</v>
      </c>
    </row>
    <row r="1591" spans="1:5" x14ac:dyDescent="0.25">
      <c r="A1591">
        <v>1590</v>
      </c>
      <c r="D1591" s="5">
        <v>3</v>
      </c>
      <c r="E1591" s="3">
        <v>4</v>
      </c>
    </row>
    <row r="1592" spans="1:5" x14ac:dyDescent="0.25">
      <c r="A1592">
        <v>1591</v>
      </c>
      <c r="E1592" s="3">
        <v>4</v>
      </c>
    </row>
    <row r="1593" spans="1:5" x14ac:dyDescent="0.25">
      <c r="A1593">
        <v>1592</v>
      </c>
    </row>
    <row r="1594" spans="1:5" x14ac:dyDescent="0.25">
      <c r="A1594">
        <v>1593</v>
      </c>
      <c r="B1594" s="2">
        <v>1</v>
      </c>
    </row>
    <row r="1595" spans="1:5" x14ac:dyDescent="0.25">
      <c r="A1595">
        <v>1594</v>
      </c>
      <c r="B1595" s="2">
        <v>1</v>
      </c>
    </row>
    <row r="1596" spans="1:5" x14ac:dyDescent="0.25">
      <c r="A1596">
        <v>1595</v>
      </c>
      <c r="B1596" s="2">
        <v>1</v>
      </c>
    </row>
    <row r="1597" spans="1:5" x14ac:dyDescent="0.25">
      <c r="A1597">
        <v>1596</v>
      </c>
      <c r="B1597" s="2">
        <v>1</v>
      </c>
      <c r="C1597" s="4">
        <v>2</v>
      </c>
    </row>
    <row r="1598" spans="1:5" x14ac:dyDescent="0.25">
      <c r="A1598">
        <v>1597</v>
      </c>
      <c r="B1598" s="2">
        <v>1</v>
      </c>
      <c r="C1598" s="4">
        <v>2</v>
      </c>
    </row>
    <row r="1599" spans="1:5" x14ac:dyDescent="0.25">
      <c r="A1599">
        <v>1598</v>
      </c>
      <c r="B1599" s="2">
        <v>1</v>
      </c>
      <c r="C1599" s="4">
        <v>2</v>
      </c>
    </row>
    <row r="1600" spans="1:5" x14ac:dyDescent="0.25">
      <c r="A1600">
        <v>1599</v>
      </c>
      <c r="B1600" s="2">
        <v>1</v>
      </c>
      <c r="C1600" s="4">
        <v>2</v>
      </c>
    </row>
    <row r="1601" spans="1:5" x14ac:dyDescent="0.25">
      <c r="A1601">
        <v>1600</v>
      </c>
      <c r="C1601" s="4">
        <v>2</v>
      </c>
    </row>
    <row r="1602" spans="1:5" x14ac:dyDescent="0.25">
      <c r="A1602">
        <v>1601</v>
      </c>
      <c r="C1602" s="4">
        <v>2</v>
      </c>
    </row>
    <row r="1603" spans="1:5" x14ac:dyDescent="0.25">
      <c r="A1603">
        <v>1602</v>
      </c>
      <c r="C1603" s="4">
        <v>2</v>
      </c>
    </row>
    <row r="1604" spans="1:5" x14ac:dyDescent="0.25">
      <c r="A1604">
        <v>1603</v>
      </c>
      <c r="D1604" s="5">
        <v>3</v>
      </c>
      <c r="E1604" s="3">
        <v>4</v>
      </c>
    </row>
    <row r="1605" spans="1:5" x14ac:dyDescent="0.25">
      <c r="A1605">
        <v>1604</v>
      </c>
      <c r="D1605" s="5">
        <v>3</v>
      </c>
      <c r="E1605" s="3">
        <v>4</v>
      </c>
    </row>
    <row r="1606" spans="1:5" x14ac:dyDescent="0.25">
      <c r="A1606">
        <v>1605</v>
      </c>
      <c r="D1606" s="5">
        <v>3</v>
      </c>
      <c r="E1606" s="3">
        <v>4</v>
      </c>
    </row>
    <row r="1607" spans="1:5" x14ac:dyDescent="0.25">
      <c r="A1607">
        <v>1606</v>
      </c>
      <c r="D1607" s="5">
        <v>3</v>
      </c>
      <c r="E1607" s="3">
        <v>4</v>
      </c>
    </row>
    <row r="1608" spans="1:5" x14ac:dyDescent="0.25">
      <c r="A1608">
        <v>1607</v>
      </c>
      <c r="D1608" s="5">
        <v>3</v>
      </c>
      <c r="E1608" s="3">
        <v>4</v>
      </c>
    </row>
    <row r="1609" spans="1:5" x14ac:dyDescent="0.25">
      <c r="A1609">
        <v>1608</v>
      </c>
      <c r="D1609" s="5">
        <v>3</v>
      </c>
      <c r="E1609" s="3">
        <v>4</v>
      </c>
    </row>
    <row r="1610" spans="1:5" x14ac:dyDescent="0.25">
      <c r="A1610">
        <v>1609</v>
      </c>
      <c r="D1610" s="5">
        <v>3</v>
      </c>
      <c r="E1610" s="3">
        <v>4</v>
      </c>
    </row>
    <row r="1611" spans="1:5" x14ac:dyDescent="0.25">
      <c r="A1611">
        <v>1610</v>
      </c>
      <c r="E1611" s="3">
        <v>4</v>
      </c>
    </row>
    <row r="1612" spans="1:5" x14ac:dyDescent="0.25">
      <c r="A1612">
        <v>1611</v>
      </c>
      <c r="B1612" s="2">
        <v>1</v>
      </c>
    </row>
    <row r="1613" spans="1:5" x14ac:dyDescent="0.25">
      <c r="A1613">
        <v>1612</v>
      </c>
      <c r="B1613" s="2">
        <v>1</v>
      </c>
    </row>
    <row r="1614" spans="1:5" x14ac:dyDescent="0.25">
      <c r="A1614">
        <v>1613</v>
      </c>
      <c r="B1614" s="2">
        <v>1</v>
      </c>
    </row>
    <row r="1615" spans="1:5" x14ac:dyDescent="0.25">
      <c r="A1615">
        <v>1614</v>
      </c>
      <c r="B1615" s="2">
        <v>1</v>
      </c>
      <c r="C1615" s="4">
        <v>2</v>
      </c>
    </row>
    <row r="1616" spans="1:5" x14ac:dyDescent="0.25">
      <c r="A1616">
        <v>1615</v>
      </c>
      <c r="B1616" s="2">
        <v>1</v>
      </c>
      <c r="C1616" s="4">
        <v>2</v>
      </c>
    </row>
    <row r="1617" spans="1:5" x14ac:dyDescent="0.25">
      <c r="A1617">
        <v>1616</v>
      </c>
      <c r="B1617" s="2">
        <v>1</v>
      </c>
      <c r="C1617" s="4">
        <v>2</v>
      </c>
    </row>
    <row r="1618" spans="1:5" x14ac:dyDescent="0.25">
      <c r="A1618">
        <v>1617</v>
      </c>
      <c r="B1618" s="2">
        <v>1</v>
      </c>
      <c r="C1618" s="4">
        <v>2</v>
      </c>
    </row>
    <row r="1619" spans="1:5" x14ac:dyDescent="0.25">
      <c r="A1619">
        <v>1618</v>
      </c>
      <c r="C1619" s="4">
        <v>2</v>
      </c>
    </row>
    <row r="1620" spans="1:5" x14ac:dyDescent="0.25">
      <c r="A1620">
        <v>1619</v>
      </c>
      <c r="C1620" s="4">
        <v>2</v>
      </c>
    </row>
    <row r="1621" spans="1:5" x14ac:dyDescent="0.25">
      <c r="A1621">
        <v>1620</v>
      </c>
      <c r="C1621" s="4">
        <v>2</v>
      </c>
    </row>
    <row r="1622" spans="1:5" x14ac:dyDescent="0.25">
      <c r="A1622">
        <v>1621</v>
      </c>
    </row>
    <row r="1623" spans="1:5" x14ac:dyDescent="0.25">
      <c r="A1623">
        <v>1622</v>
      </c>
      <c r="D1623" s="5">
        <v>3</v>
      </c>
      <c r="E1623" s="3">
        <v>4</v>
      </c>
    </row>
    <row r="1624" spans="1:5" x14ac:dyDescent="0.25">
      <c r="A1624">
        <v>1623</v>
      </c>
      <c r="D1624" s="5">
        <v>3</v>
      </c>
      <c r="E1624" s="3">
        <v>4</v>
      </c>
    </row>
    <row r="1625" spans="1:5" x14ac:dyDescent="0.25">
      <c r="A1625">
        <v>1624</v>
      </c>
      <c r="D1625" s="5">
        <v>3</v>
      </c>
      <c r="E1625" s="3">
        <v>4</v>
      </c>
    </row>
    <row r="1626" spans="1:5" x14ac:dyDescent="0.25">
      <c r="A1626">
        <v>1625</v>
      </c>
      <c r="D1626" s="5">
        <v>3</v>
      </c>
      <c r="E1626" s="3">
        <v>4</v>
      </c>
    </row>
    <row r="1627" spans="1:5" x14ac:dyDescent="0.25">
      <c r="A1627">
        <v>1626</v>
      </c>
      <c r="D1627" s="5">
        <v>3</v>
      </c>
      <c r="E1627" s="3">
        <v>4</v>
      </c>
    </row>
    <row r="1628" spans="1:5" x14ac:dyDescent="0.25">
      <c r="A1628">
        <v>1627</v>
      </c>
      <c r="D1628" s="5">
        <v>3</v>
      </c>
      <c r="E1628" s="3">
        <v>4</v>
      </c>
    </row>
    <row r="1629" spans="1:5" x14ac:dyDescent="0.25">
      <c r="A1629">
        <v>1628</v>
      </c>
      <c r="D1629" s="5">
        <v>3</v>
      </c>
      <c r="E1629" s="3">
        <v>4</v>
      </c>
    </row>
    <row r="1630" spans="1:5" x14ac:dyDescent="0.25">
      <c r="A1630">
        <v>1629</v>
      </c>
      <c r="B1630" s="2">
        <v>1</v>
      </c>
      <c r="E1630" s="3">
        <v>4</v>
      </c>
    </row>
    <row r="1631" spans="1:5" x14ac:dyDescent="0.25">
      <c r="A1631">
        <v>1630</v>
      </c>
      <c r="B1631" s="2">
        <v>1</v>
      </c>
      <c r="E1631" s="3">
        <v>4</v>
      </c>
    </row>
    <row r="1632" spans="1:5" x14ac:dyDescent="0.25">
      <c r="A1632">
        <v>1631</v>
      </c>
      <c r="B1632" s="2">
        <v>1</v>
      </c>
    </row>
    <row r="1633" spans="1:5" x14ac:dyDescent="0.25">
      <c r="A1633">
        <v>1632</v>
      </c>
      <c r="B1633" s="2">
        <v>1</v>
      </c>
    </row>
    <row r="1634" spans="1:5" x14ac:dyDescent="0.25">
      <c r="A1634">
        <v>1633</v>
      </c>
      <c r="B1634" s="2">
        <v>1</v>
      </c>
      <c r="C1634" s="4">
        <v>2</v>
      </c>
    </row>
    <row r="1635" spans="1:5" x14ac:dyDescent="0.25">
      <c r="A1635">
        <v>1634</v>
      </c>
      <c r="B1635" s="2">
        <v>1</v>
      </c>
      <c r="C1635" s="4">
        <v>2</v>
      </c>
    </row>
    <row r="1636" spans="1:5" x14ac:dyDescent="0.25">
      <c r="A1636">
        <v>1635</v>
      </c>
      <c r="B1636" s="2">
        <v>1</v>
      </c>
      <c r="C1636" s="4">
        <v>2</v>
      </c>
    </row>
    <row r="1637" spans="1:5" x14ac:dyDescent="0.25">
      <c r="A1637">
        <v>1636</v>
      </c>
      <c r="B1637" s="2">
        <v>1</v>
      </c>
      <c r="C1637" s="4">
        <v>2</v>
      </c>
    </row>
    <row r="1638" spans="1:5" x14ac:dyDescent="0.25">
      <c r="A1638">
        <v>1637</v>
      </c>
      <c r="C1638" s="4">
        <v>2</v>
      </c>
    </row>
    <row r="1639" spans="1:5" x14ac:dyDescent="0.25">
      <c r="A1639">
        <v>1638</v>
      </c>
      <c r="C1639" s="4">
        <v>2</v>
      </c>
    </row>
    <row r="1640" spans="1:5" x14ac:dyDescent="0.25">
      <c r="A1640">
        <v>1639</v>
      </c>
      <c r="C1640" s="4">
        <v>2</v>
      </c>
    </row>
    <row r="1641" spans="1:5" x14ac:dyDescent="0.25">
      <c r="A1641">
        <v>1640</v>
      </c>
      <c r="C1641" s="4">
        <v>2</v>
      </c>
    </row>
    <row r="1642" spans="1:5" x14ac:dyDescent="0.25">
      <c r="A1642">
        <v>1641</v>
      </c>
      <c r="D1642" s="5">
        <v>3</v>
      </c>
    </row>
    <row r="1643" spans="1:5" x14ac:dyDescent="0.25">
      <c r="A1643">
        <v>1642</v>
      </c>
      <c r="D1643" s="5">
        <v>3</v>
      </c>
      <c r="E1643" s="3">
        <v>4</v>
      </c>
    </row>
    <row r="1644" spans="1:5" x14ac:dyDescent="0.25">
      <c r="A1644">
        <v>1643</v>
      </c>
      <c r="D1644" s="5">
        <v>3</v>
      </c>
      <c r="E1644" s="3">
        <v>4</v>
      </c>
    </row>
    <row r="1645" spans="1:5" x14ac:dyDescent="0.25">
      <c r="A1645">
        <v>1644</v>
      </c>
      <c r="D1645" s="5">
        <v>3</v>
      </c>
      <c r="E1645" s="3">
        <v>4</v>
      </c>
    </row>
    <row r="1646" spans="1:5" x14ac:dyDescent="0.25">
      <c r="A1646">
        <v>1645</v>
      </c>
      <c r="D1646" s="5">
        <v>3</v>
      </c>
      <c r="E1646" s="3">
        <v>4</v>
      </c>
    </row>
    <row r="1647" spans="1:5" x14ac:dyDescent="0.25">
      <c r="A1647">
        <v>1646</v>
      </c>
      <c r="D1647" s="5">
        <v>3</v>
      </c>
      <c r="E1647" s="3">
        <v>4</v>
      </c>
    </row>
    <row r="1648" spans="1:5" x14ac:dyDescent="0.25">
      <c r="A1648">
        <v>1647</v>
      </c>
      <c r="B1648" s="2">
        <v>1</v>
      </c>
      <c r="D1648" s="5">
        <v>3</v>
      </c>
      <c r="E1648" s="3">
        <v>4</v>
      </c>
    </row>
    <row r="1649" spans="1:5" x14ac:dyDescent="0.25">
      <c r="A1649">
        <v>1648</v>
      </c>
      <c r="B1649" s="2">
        <v>1</v>
      </c>
      <c r="D1649" s="5">
        <v>3</v>
      </c>
      <c r="E1649" s="3">
        <v>4</v>
      </c>
    </row>
    <row r="1650" spans="1:5" x14ac:dyDescent="0.25">
      <c r="A1650">
        <v>1649</v>
      </c>
      <c r="B1650" s="2">
        <v>1</v>
      </c>
      <c r="E1650" s="3">
        <v>4</v>
      </c>
    </row>
    <row r="1651" spans="1:5" x14ac:dyDescent="0.25">
      <c r="A1651">
        <v>1650</v>
      </c>
      <c r="B1651" s="2">
        <v>1</v>
      </c>
    </row>
    <row r="1652" spans="1:5" x14ac:dyDescent="0.25">
      <c r="A1652">
        <v>1651</v>
      </c>
      <c r="B1652" s="2">
        <v>1</v>
      </c>
    </row>
    <row r="1653" spans="1:5" x14ac:dyDescent="0.25">
      <c r="A1653">
        <v>1652</v>
      </c>
      <c r="B1653" s="2">
        <v>1</v>
      </c>
    </row>
    <row r="1654" spans="1:5" x14ac:dyDescent="0.25">
      <c r="A1654">
        <v>1653</v>
      </c>
      <c r="B1654" s="2">
        <v>1</v>
      </c>
    </row>
    <row r="1655" spans="1:5" x14ac:dyDescent="0.25">
      <c r="A1655">
        <v>1654</v>
      </c>
      <c r="B1655" s="2">
        <v>1</v>
      </c>
      <c r="C1655" s="4">
        <v>2</v>
      </c>
    </row>
    <row r="1656" spans="1:5" x14ac:dyDescent="0.25">
      <c r="A1656">
        <v>1655</v>
      </c>
      <c r="B1656" s="2">
        <v>1</v>
      </c>
      <c r="C1656" s="4">
        <v>2</v>
      </c>
    </row>
    <row r="1657" spans="1:5" x14ac:dyDescent="0.25">
      <c r="A1657">
        <v>1656</v>
      </c>
      <c r="C1657" s="4">
        <v>2</v>
      </c>
    </row>
    <row r="1658" spans="1:5" x14ac:dyDescent="0.25">
      <c r="A1658">
        <v>1657</v>
      </c>
      <c r="C1658" s="4">
        <v>2</v>
      </c>
    </row>
    <row r="1659" spans="1:5" x14ac:dyDescent="0.25">
      <c r="A1659">
        <v>1658</v>
      </c>
      <c r="C1659" s="4">
        <v>2</v>
      </c>
    </row>
    <row r="1660" spans="1:5" x14ac:dyDescent="0.25">
      <c r="A1660">
        <v>1659</v>
      </c>
      <c r="C1660" s="4">
        <v>2</v>
      </c>
    </row>
    <row r="1661" spans="1:5" x14ac:dyDescent="0.25">
      <c r="A1661">
        <v>1660</v>
      </c>
      <c r="C1661" s="4">
        <v>2</v>
      </c>
    </row>
    <row r="1662" spans="1:5" x14ac:dyDescent="0.25">
      <c r="A1662">
        <v>1661</v>
      </c>
      <c r="C1662" s="4">
        <v>2</v>
      </c>
    </row>
    <row r="1663" spans="1:5" x14ac:dyDescent="0.25">
      <c r="A1663">
        <v>1662</v>
      </c>
      <c r="D1663" s="5">
        <v>3</v>
      </c>
    </row>
    <row r="1664" spans="1:5" x14ac:dyDescent="0.25">
      <c r="A1664">
        <v>1663</v>
      </c>
      <c r="D1664" s="5">
        <v>3</v>
      </c>
    </row>
    <row r="1665" spans="1:6" x14ac:dyDescent="0.25">
      <c r="A1665">
        <v>1664</v>
      </c>
      <c r="D1665" s="5">
        <v>3</v>
      </c>
      <c r="E1665" s="3">
        <v>4</v>
      </c>
    </row>
    <row r="1666" spans="1:6" x14ac:dyDescent="0.25">
      <c r="A1666">
        <v>1665</v>
      </c>
      <c r="D1666" s="5">
        <v>3</v>
      </c>
      <c r="E1666" s="3">
        <v>4</v>
      </c>
    </row>
    <row r="1667" spans="1:6" x14ac:dyDescent="0.25">
      <c r="A1667">
        <v>1666</v>
      </c>
      <c r="D1667" s="5">
        <v>3</v>
      </c>
      <c r="E1667" s="3">
        <v>4</v>
      </c>
    </row>
    <row r="1668" spans="1:6" x14ac:dyDescent="0.25">
      <c r="A1668">
        <v>1667</v>
      </c>
      <c r="B1668" s="2">
        <v>1</v>
      </c>
      <c r="D1668" s="5">
        <v>3</v>
      </c>
      <c r="E1668" s="3">
        <v>4</v>
      </c>
    </row>
    <row r="1669" spans="1:6" x14ac:dyDescent="0.25">
      <c r="A1669">
        <v>1668</v>
      </c>
      <c r="B1669" s="2">
        <v>1</v>
      </c>
      <c r="D1669" s="5">
        <v>3</v>
      </c>
      <c r="E1669" s="3">
        <v>4</v>
      </c>
    </row>
    <row r="1670" spans="1:6" x14ac:dyDescent="0.25">
      <c r="A1670">
        <v>1669</v>
      </c>
      <c r="B1670" s="2">
        <v>1</v>
      </c>
      <c r="D1670" s="5">
        <v>3</v>
      </c>
      <c r="E1670" s="3">
        <v>4</v>
      </c>
    </row>
    <row r="1671" spans="1:6" x14ac:dyDescent="0.25">
      <c r="A1671">
        <v>1670</v>
      </c>
      <c r="B1671" s="2">
        <v>1</v>
      </c>
      <c r="E1671" s="3">
        <v>4</v>
      </c>
    </row>
    <row r="1672" spans="1:6" x14ac:dyDescent="0.25">
      <c r="A1672">
        <v>1671</v>
      </c>
      <c r="B1672" s="2">
        <v>1</v>
      </c>
      <c r="E1672" s="3">
        <v>4</v>
      </c>
    </row>
    <row r="1673" spans="1:6" x14ac:dyDescent="0.25">
      <c r="A1673">
        <v>1672</v>
      </c>
      <c r="B1673" s="2">
        <v>1</v>
      </c>
      <c r="E1673" s="3">
        <v>4</v>
      </c>
    </row>
    <row r="1674" spans="1:6" x14ac:dyDescent="0.25">
      <c r="A1674">
        <v>1673</v>
      </c>
      <c r="B1674" s="2">
        <v>1</v>
      </c>
      <c r="E1674" s="3">
        <v>4</v>
      </c>
    </row>
    <row r="1675" spans="1:6" x14ac:dyDescent="0.25">
      <c r="A1675">
        <v>1674</v>
      </c>
      <c r="B1675" s="2">
        <v>1</v>
      </c>
    </row>
    <row r="1676" spans="1:6" x14ac:dyDescent="0.25">
      <c r="A1676">
        <v>1675</v>
      </c>
      <c r="B1676" s="2">
        <v>1</v>
      </c>
      <c r="C1676" s="4">
        <v>2</v>
      </c>
    </row>
    <row r="1677" spans="1:6" x14ac:dyDescent="0.25">
      <c r="A1677">
        <v>1676</v>
      </c>
      <c r="B1677" s="2">
        <v>1</v>
      </c>
      <c r="C1677" s="4">
        <v>2</v>
      </c>
    </row>
    <row r="1678" spans="1:6" x14ac:dyDescent="0.25">
      <c r="A1678">
        <v>1677</v>
      </c>
      <c r="C1678" s="4">
        <v>2</v>
      </c>
    </row>
    <row r="1679" spans="1:6" x14ac:dyDescent="0.25">
      <c r="A1679">
        <v>1678</v>
      </c>
      <c r="C1679" s="4">
        <v>2</v>
      </c>
      <c r="F167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2025-07-10T13:54:01Z</dcterms:created>
  <dcterms:modified xsi:type="dcterms:W3CDTF">2025-07-10T19:09:48Z</dcterms:modified>
</cp:coreProperties>
</file>