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BL\L25-BL_all_given_data\L25_v3-bhg-2025-05-07\videos\L25-272025-BL-23.mqa\"/>
    </mc:Choice>
  </mc:AlternateContent>
  <xr:revisionPtr revIDLastSave="0" documentId="13_ncr:1_{C5C3592D-9325-4961-93CD-BF38173D6CD4}" xr6:coauthVersionLast="47" xr6:coauthVersionMax="47" xr10:uidLastSave="{00000000-0000-0000-0000-000000000000}"/>
  <bookViews>
    <workbookView xWindow="-120" yWindow="-120" windowWidth="29040" windowHeight="16440" activeTab="2" xr2:uid="{44550566-99E5-4E9D-BBF3-B8F425493359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Coordination!$R$659:$R$662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Q12" i="2" s="1"/>
  <c r="BR3" i="3"/>
  <c r="BS3" i="3"/>
  <c r="BR4" i="3"/>
  <c r="BS4" i="3"/>
  <c r="BP12" i="2" s="1"/>
  <c r="BR5" i="3"/>
  <c r="BQ11" i="2" s="1"/>
  <c r="BS5" i="3"/>
  <c r="BR6" i="3"/>
  <c r="BS8" i="3"/>
  <c r="BR9" i="3"/>
  <c r="BS9" i="3"/>
  <c r="BR10" i="3"/>
  <c r="BS10" i="3"/>
  <c r="BR11" i="3"/>
  <c r="BS11" i="3"/>
  <c r="BR12" i="3"/>
  <c r="BS12" i="3"/>
  <c r="BR13" i="3"/>
  <c r="BS15" i="3"/>
  <c r="BR16" i="3"/>
  <c r="BS16" i="3"/>
  <c r="BR17" i="3"/>
  <c r="BS17" i="3"/>
  <c r="BR18" i="3"/>
  <c r="BS18" i="3"/>
  <c r="BR19" i="3"/>
  <c r="BS19" i="3"/>
  <c r="BR20" i="3"/>
  <c r="BS20" i="3"/>
  <c r="BR21" i="3"/>
  <c r="BS21" i="3"/>
  <c r="BR22" i="3"/>
  <c r="BS22" i="3"/>
  <c r="CA32" i="4"/>
  <c r="BZ32" i="4"/>
  <c r="CB33" i="4"/>
  <c r="CA31" i="4"/>
  <c r="BZ31" i="4"/>
  <c r="CB32" i="4"/>
  <c r="CB31" i="4"/>
  <c r="CA30" i="4"/>
  <c r="BZ30" i="4"/>
  <c r="CB30" i="4"/>
  <c r="CA29" i="4"/>
  <c r="BZ29" i="4"/>
  <c r="CB29" i="4"/>
  <c r="CA28" i="4"/>
  <c r="BZ28" i="4"/>
  <c r="CB28" i="4"/>
  <c r="CA27" i="4"/>
  <c r="BZ27" i="4"/>
  <c r="CA26" i="4"/>
  <c r="BZ26" i="4"/>
  <c r="CB27" i="4"/>
  <c r="CA25" i="4"/>
  <c r="BZ25" i="4"/>
  <c r="CB26" i="4"/>
  <c r="CB25" i="4"/>
  <c r="CA24" i="4"/>
  <c r="BZ24" i="4"/>
  <c r="CB24" i="4"/>
  <c r="BX32" i="4"/>
  <c r="BW32" i="4"/>
  <c r="BY31" i="4"/>
  <c r="BX31" i="4"/>
  <c r="BW31" i="4"/>
  <c r="BY30" i="4"/>
  <c r="BX30" i="4"/>
  <c r="BW30" i="4"/>
  <c r="BX29" i="4"/>
  <c r="BW29" i="4"/>
  <c r="BY29" i="4"/>
  <c r="BY28" i="4"/>
  <c r="BX28" i="4"/>
  <c r="BW28" i="4"/>
  <c r="BY27" i="4"/>
  <c r="BX27" i="4"/>
  <c r="BW27" i="4"/>
  <c r="BY26" i="4"/>
  <c r="BX26" i="4"/>
  <c r="BW26" i="4"/>
  <c r="BY25" i="4"/>
  <c r="BX25" i="4"/>
  <c r="BW25" i="4"/>
  <c r="BX24" i="4"/>
  <c r="BW24" i="4"/>
  <c r="BY24" i="4"/>
  <c r="BT33" i="4"/>
  <c r="BV32" i="4"/>
  <c r="BU32" i="4"/>
  <c r="BT32" i="4"/>
  <c r="BV31" i="4"/>
  <c r="BU31" i="4"/>
  <c r="BT31" i="4"/>
  <c r="BV30" i="4"/>
  <c r="BU30" i="4"/>
  <c r="BT30" i="4"/>
  <c r="BV29" i="4"/>
  <c r="BU29" i="4"/>
  <c r="BT29" i="4"/>
  <c r="BV28" i="4"/>
  <c r="BU28" i="4"/>
  <c r="BT28" i="4"/>
  <c r="BV27" i="4"/>
  <c r="BU27" i="4"/>
  <c r="BT27" i="4"/>
  <c r="BV26" i="4"/>
  <c r="BU26" i="4"/>
  <c r="BT26" i="4"/>
  <c r="BT25" i="4"/>
  <c r="BV25" i="4"/>
  <c r="BU25" i="4"/>
  <c r="BT24" i="4"/>
  <c r="BV24" i="4"/>
  <c r="BU24" i="4"/>
  <c r="BQ32" i="4"/>
  <c r="BS33" i="4"/>
  <c r="BR33" i="4"/>
  <c r="BQ31" i="4"/>
  <c r="BS32" i="4"/>
  <c r="BR32" i="4"/>
  <c r="BQ30" i="4"/>
  <c r="BS31" i="4"/>
  <c r="BR31" i="4"/>
  <c r="BQ29" i="4"/>
  <c r="BS30" i="4"/>
  <c r="BR30" i="4"/>
  <c r="BQ28" i="4"/>
  <c r="BS29" i="4"/>
  <c r="BR29" i="4"/>
  <c r="BQ27" i="4"/>
  <c r="BS28" i="4"/>
  <c r="BR28" i="4"/>
  <c r="BQ26" i="4"/>
  <c r="BS27" i="4"/>
  <c r="BR27" i="4"/>
  <c r="BQ25" i="4"/>
  <c r="BS26" i="4"/>
  <c r="BR26" i="4"/>
  <c r="BS25" i="4"/>
  <c r="BR25" i="4"/>
  <c r="BQ24" i="4"/>
  <c r="BS24" i="4"/>
  <c r="BR24" i="4"/>
  <c r="CA20" i="4"/>
  <c r="BZ20" i="4"/>
  <c r="CB20" i="4"/>
  <c r="CA19" i="4"/>
  <c r="BZ19" i="4"/>
  <c r="CB19" i="4"/>
  <c r="CA18" i="4"/>
  <c r="BZ18" i="4"/>
  <c r="CB18" i="4"/>
  <c r="CA17" i="4"/>
  <c r="BZ17" i="4"/>
  <c r="CB17" i="4"/>
  <c r="CA16" i="4"/>
  <c r="BZ16" i="4"/>
  <c r="CA15" i="4"/>
  <c r="BZ15" i="4"/>
  <c r="CB16" i="4"/>
  <c r="CB15" i="4"/>
  <c r="CA14" i="4"/>
  <c r="BZ14" i="4"/>
  <c r="CB14" i="4"/>
  <c r="BX20" i="4"/>
  <c r="BW20" i="4"/>
  <c r="BY20" i="4"/>
  <c r="BX19" i="4"/>
  <c r="BW19" i="4"/>
  <c r="BY19" i="4"/>
  <c r="BX18" i="4"/>
  <c r="BW18" i="4"/>
  <c r="BY18" i="4"/>
  <c r="BX17" i="4"/>
  <c r="BW17" i="4"/>
  <c r="BY17" i="4"/>
  <c r="BY16" i="4"/>
  <c r="BX16" i="4"/>
  <c r="BW16" i="4"/>
  <c r="BY15" i="4"/>
  <c r="BX15" i="4"/>
  <c r="BW15" i="4"/>
  <c r="BX14" i="4"/>
  <c r="BW14" i="4"/>
  <c r="BY14" i="4"/>
  <c r="BT21" i="4"/>
  <c r="BV21" i="4"/>
  <c r="BU21" i="4"/>
  <c r="BT20" i="4"/>
  <c r="BV20" i="4"/>
  <c r="BU20" i="4"/>
  <c r="BT19" i="4"/>
  <c r="BV19" i="4"/>
  <c r="BU19" i="4"/>
  <c r="BV18" i="4"/>
  <c r="BU18" i="4"/>
  <c r="BT18" i="4"/>
  <c r="BV17" i="4"/>
  <c r="BU17" i="4"/>
  <c r="BT17" i="4"/>
  <c r="BV16" i="4"/>
  <c r="BU16" i="4"/>
  <c r="BT16" i="4"/>
  <c r="BT15" i="4"/>
  <c r="BV15" i="4"/>
  <c r="BU15" i="4"/>
  <c r="BT14" i="4"/>
  <c r="BV14" i="4"/>
  <c r="BU14" i="4"/>
  <c r="BQ21" i="4"/>
  <c r="BS21" i="4"/>
  <c r="BR21" i="4"/>
  <c r="BQ20" i="4"/>
  <c r="BS20" i="4"/>
  <c r="BR20" i="4"/>
  <c r="BQ19" i="4"/>
  <c r="BS19" i="4"/>
  <c r="BR19" i="4"/>
  <c r="BQ18" i="4"/>
  <c r="BQ17" i="4"/>
  <c r="BS18" i="4"/>
  <c r="BR18" i="4"/>
  <c r="BQ16" i="4"/>
  <c r="BS17" i="4"/>
  <c r="BR17" i="4"/>
  <c r="BQ15" i="4"/>
  <c r="BS16" i="4"/>
  <c r="BR16" i="4"/>
  <c r="BS15" i="4"/>
  <c r="BR15" i="4"/>
  <c r="BQ14" i="4"/>
  <c r="BS14" i="4"/>
  <c r="BR14" i="4"/>
  <c r="CA9" i="4"/>
  <c r="BZ9" i="4"/>
  <c r="CB9" i="4"/>
  <c r="CA8" i="4"/>
  <c r="BZ8" i="4"/>
  <c r="CB8" i="4"/>
  <c r="CA7" i="4"/>
  <c r="BZ7" i="4"/>
  <c r="CB7" i="4"/>
  <c r="CA6" i="4"/>
  <c r="BZ6" i="4"/>
  <c r="CB6" i="4"/>
  <c r="CA5" i="4"/>
  <c r="BZ5" i="4"/>
  <c r="CB5" i="4"/>
  <c r="CA4" i="4"/>
  <c r="BZ4" i="4"/>
  <c r="CB4" i="4"/>
  <c r="CA3" i="4"/>
  <c r="BZ3" i="4"/>
  <c r="CB3" i="4"/>
  <c r="CA2" i="4"/>
  <c r="AV3" i="2" s="1"/>
  <c r="BZ2" i="4"/>
  <c r="AV2" i="2" s="1"/>
  <c r="CB2" i="4"/>
  <c r="AV4" i="2" s="1"/>
  <c r="BX9" i="4"/>
  <c r="BW9" i="4"/>
  <c r="BY8" i="4"/>
  <c r="BX8" i="4"/>
  <c r="BW8" i="4"/>
  <c r="BY7" i="4"/>
  <c r="BX7" i="4"/>
  <c r="BW7" i="4"/>
  <c r="BY6" i="4"/>
  <c r="BX6" i="4"/>
  <c r="BW6" i="4"/>
  <c r="BY5" i="4"/>
  <c r="BX5" i="4"/>
  <c r="BW5" i="4"/>
  <c r="BY4" i="4"/>
  <c r="BX4" i="4"/>
  <c r="BW4" i="4"/>
  <c r="BY3" i="4"/>
  <c r="BX3" i="4"/>
  <c r="AS3" i="2" s="1"/>
  <c r="BW3" i="4"/>
  <c r="BY2" i="4"/>
  <c r="AS4" i="2" s="1"/>
  <c r="BX2" i="4"/>
  <c r="BW2" i="4"/>
  <c r="AS2" i="2" s="1"/>
  <c r="BT11" i="4"/>
  <c r="BV10" i="4"/>
  <c r="BU10" i="4"/>
  <c r="BT10" i="4"/>
  <c r="BV9" i="4"/>
  <c r="BU9" i="4"/>
  <c r="BT9" i="4"/>
  <c r="BV8" i="4"/>
  <c r="BU8" i="4"/>
  <c r="BT8" i="4"/>
  <c r="BV7" i="4"/>
  <c r="BU7" i="4"/>
  <c r="BT7" i="4"/>
  <c r="BV6" i="4"/>
  <c r="BU6" i="4"/>
  <c r="BT6" i="4"/>
  <c r="BV5" i="4"/>
  <c r="BU5" i="4"/>
  <c r="BT5" i="4"/>
  <c r="BV4" i="4"/>
  <c r="BU4" i="4"/>
  <c r="BT4" i="4"/>
  <c r="BV3" i="4"/>
  <c r="BU3" i="4"/>
  <c r="BT3" i="4"/>
  <c r="BV2" i="4"/>
  <c r="AP4" i="2" s="1"/>
  <c r="BU2" i="4"/>
  <c r="AP3" i="2" s="1"/>
  <c r="BT2" i="4"/>
  <c r="AP2" i="2" s="1"/>
  <c r="BS10" i="4"/>
  <c r="BR10" i="4"/>
  <c r="BQ9" i="4"/>
  <c r="BS9" i="4"/>
  <c r="BR9" i="4"/>
  <c r="BQ8" i="4"/>
  <c r="BS8" i="4"/>
  <c r="BR8" i="4"/>
  <c r="BQ7" i="4"/>
  <c r="BS7" i="4"/>
  <c r="BR7" i="4"/>
  <c r="BQ6" i="4"/>
  <c r="BS6" i="4"/>
  <c r="BR6" i="4"/>
  <c r="BQ5" i="4"/>
  <c r="BS5" i="4"/>
  <c r="BR5" i="4"/>
  <c r="BQ4" i="4"/>
  <c r="BS4" i="4"/>
  <c r="BR4" i="4"/>
  <c r="BQ3" i="4"/>
  <c r="BS3" i="4"/>
  <c r="BR3" i="4"/>
  <c r="BQ2" i="4"/>
  <c r="AM2" i="2" s="1"/>
  <c r="BS2" i="4"/>
  <c r="AM4" i="2" s="1"/>
  <c r="BR2" i="4"/>
  <c r="AM3" i="2" s="1"/>
  <c r="BD32" i="4"/>
  <c r="BC32" i="4"/>
  <c r="BE33" i="4"/>
  <c r="BD31" i="4"/>
  <c r="BC31" i="4"/>
  <c r="BE32" i="4"/>
  <c r="BE31" i="4"/>
  <c r="BD30" i="4"/>
  <c r="BC30" i="4"/>
  <c r="BE30" i="4"/>
  <c r="BD29" i="4"/>
  <c r="BC29" i="4"/>
  <c r="BE29" i="4"/>
  <c r="BD28" i="4"/>
  <c r="BC28" i="4"/>
  <c r="BE28" i="4"/>
  <c r="BD27" i="4"/>
  <c r="BC27" i="4"/>
  <c r="BD26" i="4"/>
  <c r="BC26" i="4"/>
  <c r="BE27" i="4"/>
  <c r="BD25" i="4"/>
  <c r="BC25" i="4"/>
  <c r="BE26" i="4"/>
  <c r="BE25" i="4"/>
  <c r="BD24" i="4"/>
  <c r="BC24" i="4"/>
  <c r="BE24" i="4"/>
  <c r="BA32" i="4"/>
  <c r="AZ32" i="4"/>
  <c r="BB31" i="4"/>
  <c r="BA31" i="4"/>
  <c r="AZ31" i="4"/>
  <c r="BB30" i="4"/>
  <c r="BA30" i="4"/>
  <c r="AZ30" i="4"/>
  <c r="BA29" i="4"/>
  <c r="AZ29" i="4"/>
  <c r="BB29" i="4"/>
  <c r="BB28" i="4"/>
  <c r="BA28" i="4"/>
  <c r="AZ28" i="4"/>
  <c r="BB27" i="4"/>
  <c r="BA27" i="4"/>
  <c r="AZ27" i="4"/>
  <c r="BB26" i="4"/>
  <c r="BA26" i="4"/>
  <c r="AZ26" i="4"/>
  <c r="BB25" i="4"/>
  <c r="BA25" i="4"/>
  <c r="AZ25" i="4"/>
  <c r="BA24" i="4"/>
  <c r="AZ24" i="4"/>
  <c r="BB24" i="4"/>
  <c r="AW33" i="4"/>
  <c r="AY32" i="4"/>
  <c r="AX32" i="4"/>
  <c r="AW32" i="4"/>
  <c r="AY31" i="4"/>
  <c r="AX31" i="4"/>
  <c r="AW31" i="4"/>
  <c r="AY30" i="4"/>
  <c r="AX30" i="4"/>
  <c r="AW30" i="4"/>
  <c r="AY29" i="4"/>
  <c r="AX29" i="4"/>
  <c r="AW29" i="4"/>
  <c r="AY28" i="4"/>
  <c r="AX28" i="4"/>
  <c r="AW28" i="4"/>
  <c r="AY27" i="4"/>
  <c r="AX27" i="4"/>
  <c r="AW27" i="4"/>
  <c r="AY26" i="4"/>
  <c r="AX26" i="4"/>
  <c r="AW26" i="4"/>
  <c r="AW25" i="4"/>
  <c r="AY25" i="4"/>
  <c r="AX25" i="4"/>
  <c r="AW24" i="4"/>
  <c r="AY24" i="4"/>
  <c r="AX24" i="4"/>
  <c r="AT32" i="4"/>
  <c r="AV33" i="4"/>
  <c r="AU33" i="4"/>
  <c r="AT31" i="4"/>
  <c r="AV32" i="4"/>
  <c r="AU32" i="4"/>
  <c r="AT30" i="4"/>
  <c r="AV31" i="4"/>
  <c r="AU31" i="4"/>
  <c r="AT29" i="4"/>
  <c r="AV30" i="4"/>
  <c r="AU30" i="4"/>
  <c r="AT28" i="4"/>
  <c r="AV29" i="4"/>
  <c r="AU29" i="4"/>
  <c r="AT27" i="4"/>
  <c r="AV28" i="4"/>
  <c r="AU28" i="4"/>
  <c r="AT26" i="4"/>
  <c r="AV27" i="4"/>
  <c r="AU27" i="4"/>
  <c r="AT25" i="4"/>
  <c r="AV26" i="4"/>
  <c r="AU26" i="4"/>
  <c r="AV25" i="4"/>
  <c r="AU25" i="4"/>
  <c r="AT24" i="4"/>
  <c r="AV24" i="4"/>
  <c r="AU24" i="4"/>
  <c r="BD20" i="4"/>
  <c r="BC20" i="4"/>
  <c r="BE20" i="4"/>
  <c r="BD19" i="4"/>
  <c r="BC19" i="4"/>
  <c r="BE19" i="4"/>
  <c r="BD18" i="4"/>
  <c r="BC18" i="4"/>
  <c r="BE18" i="4"/>
  <c r="BD17" i="4"/>
  <c r="BC17" i="4"/>
  <c r="BE17" i="4"/>
  <c r="BD16" i="4"/>
  <c r="BC16" i="4"/>
  <c r="BD15" i="4"/>
  <c r="BC15" i="4"/>
  <c r="BE16" i="4"/>
  <c r="BE15" i="4"/>
  <c r="BD14" i="4"/>
  <c r="BC14" i="4"/>
  <c r="BE14" i="4"/>
  <c r="BA20" i="4"/>
  <c r="AZ20" i="4"/>
  <c r="BB20" i="4"/>
  <c r="BA19" i="4"/>
  <c r="AZ19" i="4"/>
  <c r="BB19" i="4"/>
  <c r="BA18" i="4"/>
  <c r="AZ18" i="4"/>
  <c r="BB18" i="4"/>
  <c r="BA17" i="4"/>
  <c r="AZ17" i="4"/>
  <c r="BB17" i="4"/>
  <c r="BB16" i="4"/>
  <c r="BA16" i="4"/>
  <c r="AZ16" i="4"/>
  <c r="BB15" i="4"/>
  <c r="BA15" i="4"/>
  <c r="AZ15" i="4"/>
  <c r="BA14" i="4"/>
  <c r="AZ14" i="4"/>
  <c r="BB14" i="4"/>
  <c r="AW21" i="4"/>
  <c r="AY21" i="4"/>
  <c r="AX21" i="4"/>
  <c r="AW20" i="4"/>
  <c r="AY20" i="4"/>
  <c r="AX20" i="4"/>
  <c r="AW19" i="4"/>
  <c r="AY19" i="4"/>
  <c r="AX19" i="4"/>
  <c r="AY18" i="4"/>
  <c r="AX18" i="4"/>
  <c r="AW18" i="4"/>
  <c r="AY17" i="4"/>
  <c r="AX17" i="4"/>
  <c r="AW17" i="4"/>
  <c r="AY16" i="4"/>
  <c r="AX16" i="4"/>
  <c r="AW16" i="4"/>
  <c r="AW15" i="4"/>
  <c r="AY15" i="4"/>
  <c r="AX15" i="4"/>
  <c r="AW14" i="4"/>
  <c r="AY14" i="4"/>
  <c r="AX14" i="4"/>
  <c r="AT21" i="4"/>
  <c r="AV21" i="4"/>
  <c r="AU21" i="4"/>
  <c r="AT20" i="4"/>
  <c r="AV20" i="4"/>
  <c r="AU20" i="4"/>
  <c r="AT19" i="4"/>
  <c r="AV19" i="4"/>
  <c r="AU19" i="4"/>
  <c r="AT18" i="4"/>
  <c r="AT17" i="4"/>
  <c r="AV18" i="4"/>
  <c r="AU18" i="4"/>
  <c r="AT16" i="4"/>
  <c r="AV17" i="4"/>
  <c r="AU17" i="4"/>
  <c r="AT15" i="4"/>
  <c r="AV16" i="4"/>
  <c r="AU16" i="4"/>
  <c r="AV15" i="4"/>
  <c r="AU15" i="4"/>
  <c r="AT14" i="4"/>
  <c r="AV14" i="4"/>
  <c r="AU14" i="4"/>
  <c r="BD9" i="4"/>
  <c r="BC9" i="4"/>
  <c r="BE9" i="4"/>
  <c r="BD8" i="4"/>
  <c r="BC8" i="4"/>
  <c r="BE8" i="4"/>
  <c r="BD7" i="4"/>
  <c r="BC7" i="4"/>
  <c r="BE7" i="4"/>
  <c r="BD6" i="4"/>
  <c r="BC6" i="4"/>
  <c r="BE6" i="4"/>
  <c r="BD5" i="4"/>
  <c r="BC5" i="4"/>
  <c r="BE5" i="4"/>
  <c r="BD4" i="4"/>
  <c r="BC4" i="4"/>
  <c r="BE4" i="4"/>
  <c r="BD3" i="4"/>
  <c r="BC3" i="4"/>
  <c r="BE3" i="4"/>
  <c r="BD2" i="4"/>
  <c r="AH3" i="2" s="1"/>
  <c r="BC2" i="4"/>
  <c r="AH2" i="2" s="1"/>
  <c r="BE2" i="4"/>
  <c r="AH4" i="2" s="1"/>
  <c r="BA9" i="4"/>
  <c r="AZ9" i="4"/>
  <c r="BB8" i="4"/>
  <c r="BA8" i="4"/>
  <c r="AZ8" i="4"/>
  <c r="BB7" i="4"/>
  <c r="BA7" i="4"/>
  <c r="AZ7" i="4"/>
  <c r="BB6" i="4"/>
  <c r="BA6" i="4"/>
  <c r="AZ6" i="4"/>
  <c r="BB5" i="4"/>
  <c r="BA5" i="4"/>
  <c r="AZ5" i="4"/>
  <c r="BB4" i="4"/>
  <c r="BA4" i="4"/>
  <c r="AZ4" i="4"/>
  <c r="BB3" i="4"/>
  <c r="BA3" i="4"/>
  <c r="AZ3" i="4"/>
  <c r="AE2" i="2" s="1"/>
  <c r="BB2" i="4"/>
  <c r="AE4" i="2" s="1"/>
  <c r="BA2" i="4"/>
  <c r="AE3" i="2" s="1"/>
  <c r="AZ2" i="4"/>
  <c r="AD2" i="2" s="1"/>
  <c r="AW11" i="4"/>
  <c r="AY10" i="4"/>
  <c r="AX10" i="4"/>
  <c r="AW10" i="4"/>
  <c r="AY9" i="4"/>
  <c r="AX9" i="4"/>
  <c r="AW9" i="4"/>
  <c r="AY8" i="4"/>
  <c r="AX8" i="4"/>
  <c r="AW8" i="4"/>
  <c r="AY7" i="4"/>
  <c r="AX7" i="4"/>
  <c r="AW7" i="4"/>
  <c r="AY6" i="4"/>
  <c r="AX6" i="4"/>
  <c r="AW6" i="4"/>
  <c r="AY5" i="4"/>
  <c r="AX5" i="4"/>
  <c r="AW5" i="4"/>
  <c r="AY4" i="4"/>
  <c r="AX4" i="4"/>
  <c r="AW4" i="4"/>
  <c r="AB2" i="2" s="1"/>
  <c r="AY3" i="4"/>
  <c r="AX3" i="4"/>
  <c r="AW3" i="4"/>
  <c r="AY2" i="4"/>
  <c r="AB4" i="2" s="1"/>
  <c r="AX2" i="4"/>
  <c r="AB3" i="2" s="1"/>
  <c r="AW2" i="4"/>
  <c r="AV10" i="4"/>
  <c r="AU10" i="4"/>
  <c r="AT9" i="4"/>
  <c r="AV9" i="4"/>
  <c r="AU9" i="4"/>
  <c r="AT8" i="4"/>
  <c r="AV8" i="4"/>
  <c r="AU8" i="4"/>
  <c r="AT7" i="4"/>
  <c r="AV7" i="4"/>
  <c r="AU7" i="4"/>
  <c r="AT6" i="4"/>
  <c r="AV6" i="4"/>
  <c r="AU6" i="4"/>
  <c r="AT5" i="4"/>
  <c r="AV5" i="4"/>
  <c r="AU5" i="4"/>
  <c r="AT4" i="4"/>
  <c r="AV4" i="4"/>
  <c r="AU4" i="4"/>
  <c r="AT3" i="4"/>
  <c r="AV3" i="4"/>
  <c r="AU3" i="4"/>
  <c r="AT2" i="4"/>
  <c r="Y2" i="2" s="1"/>
  <c r="AV2" i="4"/>
  <c r="Y4" i="2" s="1"/>
  <c r="AU2" i="4"/>
  <c r="Y3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N2" i="4" s="1"/>
  <c r="BJ4" i="4"/>
  <c r="BJ3" i="4"/>
  <c r="BK2" i="4" s="1"/>
  <c r="BJ2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M3" i="4" s="1"/>
  <c r="AC115" i="4"/>
  <c r="AC111" i="4"/>
  <c r="AC107" i="4"/>
  <c r="AC103" i="4"/>
  <c r="AC99" i="4"/>
  <c r="AC95" i="4"/>
  <c r="AC91" i="4"/>
  <c r="AC87" i="4"/>
  <c r="AC83" i="4"/>
  <c r="AC79" i="4"/>
  <c r="AC71" i="4"/>
  <c r="AC67" i="4"/>
  <c r="AC63" i="4"/>
  <c r="AC59" i="4"/>
  <c r="AC55" i="4"/>
  <c r="AC51" i="4"/>
  <c r="AC47" i="4"/>
  <c r="AC43" i="4"/>
  <c r="AC35" i="4"/>
  <c r="AC31" i="4"/>
  <c r="AC27" i="4"/>
  <c r="AC23" i="4"/>
  <c r="AC19" i="4"/>
  <c r="AC15" i="4"/>
  <c r="AC11" i="4"/>
  <c r="AC7" i="4"/>
  <c r="AC3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K5" i="4"/>
  <c r="AJ7" i="4"/>
  <c r="AJ6" i="4"/>
  <c r="AK6" i="4" s="1"/>
  <c r="AJ5" i="4"/>
  <c r="AJ4" i="4"/>
  <c r="AK4" i="4" s="1"/>
  <c r="AJ3" i="4"/>
  <c r="AK3" i="4" s="1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CM2" i="2"/>
  <c r="BZ3" i="2"/>
  <c r="EA31" i="3"/>
  <c r="DZ31" i="3"/>
  <c r="DY31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5" i="3"/>
  <c r="DZ25" i="3"/>
  <c r="DY25" i="3"/>
  <c r="EA24" i="3"/>
  <c r="DZ24" i="3"/>
  <c r="DY24" i="3"/>
  <c r="EA23" i="3"/>
  <c r="DZ23" i="3"/>
  <c r="DY23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DY14" i="3"/>
  <c r="EA13" i="3"/>
  <c r="DZ13" i="3"/>
  <c r="DY13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CU2" i="2" s="1"/>
  <c r="EA5" i="3"/>
  <c r="DZ5" i="3"/>
  <c r="DY5" i="3"/>
  <c r="EA4" i="3"/>
  <c r="DZ4" i="3"/>
  <c r="DY4" i="3"/>
  <c r="EA3" i="3"/>
  <c r="DZ3" i="3"/>
  <c r="DY3" i="3"/>
  <c r="EA2" i="3"/>
  <c r="CV4" i="2" s="1"/>
  <c r="DZ2" i="3"/>
  <c r="CV3" i="2" s="1"/>
  <c r="DY2" i="3"/>
  <c r="CV2" i="2" s="1"/>
  <c r="DX31" i="3"/>
  <c r="DW31" i="3"/>
  <c r="DV31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5" i="3"/>
  <c r="DW25" i="3"/>
  <c r="DV25" i="3"/>
  <c r="DX24" i="3"/>
  <c r="DW24" i="3"/>
  <c r="DV24" i="3"/>
  <c r="DX23" i="3"/>
  <c r="DW23" i="3"/>
  <c r="DV23" i="3"/>
  <c r="DX20" i="3"/>
  <c r="DW20" i="3"/>
  <c r="DV20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4" i="3"/>
  <c r="DW14" i="3"/>
  <c r="DV14" i="3"/>
  <c r="DX13" i="3"/>
  <c r="DW13" i="3"/>
  <c r="DV13" i="3"/>
  <c r="DX10" i="3"/>
  <c r="DW10" i="3"/>
  <c r="DV10" i="3"/>
  <c r="DX9" i="3"/>
  <c r="DW9" i="3"/>
  <c r="DV9" i="3"/>
  <c r="DX8" i="3"/>
  <c r="DW8" i="3"/>
  <c r="DV8" i="3"/>
  <c r="DX7" i="3"/>
  <c r="DW7" i="3"/>
  <c r="DV7" i="3"/>
  <c r="DX6" i="3"/>
  <c r="DW6" i="3"/>
  <c r="DV6" i="3"/>
  <c r="DX5" i="3"/>
  <c r="DW5" i="3"/>
  <c r="CR3" i="2" s="1"/>
  <c r="DV5" i="3"/>
  <c r="DX4" i="3"/>
  <c r="DW4" i="3"/>
  <c r="DV4" i="3"/>
  <c r="DX3" i="3"/>
  <c r="CS4" i="2" s="1"/>
  <c r="DW3" i="3"/>
  <c r="DV3" i="3"/>
  <c r="DX2" i="3"/>
  <c r="CR4" i="2" s="1"/>
  <c r="DW2" i="3"/>
  <c r="CS3" i="2" s="1"/>
  <c r="DV2" i="3"/>
  <c r="CR2" i="2" s="1"/>
  <c r="DU32" i="3"/>
  <c r="DT32" i="3"/>
  <c r="DS32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5" i="3"/>
  <c r="DT25" i="3"/>
  <c r="DS25" i="3"/>
  <c r="DU24" i="3"/>
  <c r="DT24" i="3"/>
  <c r="DS24" i="3"/>
  <c r="DU23" i="3"/>
  <c r="DT23" i="3"/>
  <c r="DS23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3" i="3"/>
  <c r="DT13" i="3"/>
  <c r="DS13" i="3"/>
  <c r="DU10" i="3"/>
  <c r="DT10" i="3"/>
  <c r="DS10" i="3"/>
  <c r="DU9" i="3"/>
  <c r="DT9" i="3"/>
  <c r="DS9" i="3"/>
  <c r="DU8" i="3"/>
  <c r="DT8" i="3"/>
  <c r="DS8" i="3"/>
  <c r="DU7" i="3"/>
  <c r="DT7" i="3"/>
  <c r="CP3" i="2" s="1"/>
  <c r="DS7" i="3"/>
  <c r="DU6" i="3"/>
  <c r="DT6" i="3"/>
  <c r="DS6" i="3"/>
  <c r="DU5" i="3"/>
  <c r="DT5" i="3"/>
  <c r="DS5" i="3"/>
  <c r="DU4" i="3"/>
  <c r="DT4" i="3"/>
  <c r="DS4" i="3"/>
  <c r="DU3" i="3"/>
  <c r="CP4" i="2" s="1"/>
  <c r="DT3" i="3"/>
  <c r="DS3" i="3"/>
  <c r="DU2" i="3"/>
  <c r="DT2" i="3"/>
  <c r="CO3" i="2" s="1"/>
  <c r="DS2" i="3"/>
  <c r="CP2" i="2" s="1"/>
  <c r="DR32" i="3"/>
  <c r="DQ32" i="3"/>
  <c r="DP32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4" i="3"/>
  <c r="DQ24" i="3"/>
  <c r="DP24" i="3"/>
  <c r="DR23" i="3"/>
  <c r="DQ23" i="3"/>
  <c r="DP23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4" i="3"/>
  <c r="DQ14" i="3"/>
  <c r="DP14" i="3"/>
  <c r="DR13" i="3"/>
  <c r="DQ13" i="3"/>
  <c r="DP13" i="3"/>
  <c r="DR11" i="3"/>
  <c r="DQ11" i="3"/>
  <c r="DP11" i="3"/>
  <c r="DR10" i="3"/>
  <c r="CM4" i="2" s="1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DQ5" i="3"/>
  <c r="DP5" i="3"/>
  <c r="DR4" i="3"/>
  <c r="DQ4" i="3"/>
  <c r="DP4" i="3"/>
  <c r="DR3" i="3"/>
  <c r="DQ3" i="3"/>
  <c r="CM3" i="2" s="1"/>
  <c r="DP3" i="3"/>
  <c r="DR2" i="3"/>
  <c r="CL4" i="2" s="1"/>
  <c r="DQ2" i="3"/>
  <c r="CL3" i="2" s="1"/>
  <c r="DP2" i="3"/>
  <c r="CL2" i="2" s="1"/>
  <c r="DN31" i="3"/>
  <c r="DM31" i="3"/>
  <c r="DL31" i="3"/>
  <c r="DN30" i="3"/>
  <c r="DM30" i="3"/>
  <c r="DL30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5" i="3"/>
  <c r="DM25" i="3"/>
  <c r="DL25" i="3"/>
  <c r="DN24" i="3"/>
  <c r="DM24" i="3"/>
  <c r="DL24" i="3"/>
  <c r="DN23" i="3"/>
  <c r="DM23" i="3"/>
  <c r="DL23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4" i="3"/>
  <c r="DM14" i="3"/>
  <c r="DL14" i="3"/>
  <c r="DN13" i="3"/>
  <c r="DM13" i="3"/>
  <c r="DL13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CH3" i="2" s="1"/>
  <c r="DL4" i="3"/>
  <c r="DN3" i="3"/>
  <c r="DM3" i="3"/>
  <c r="DL3" i="3"/>
  <c r="DN2" i="3"/>
  <c r="CI4" i="2" s="1"/>
  <c r="DM2" i="3"/>
  <c r="CI3" i="2" s="1"/>
  <c r="DL2" i="3"/>
  <c r="CI2" i="2" s="1"/>
  <c r="DK31" i="3"/>
  <c r="DJ31" i="3"/>
  <c r="DI31" i="3"/>
  <c r="DK30" i="3"/>
  <c r="DJ30" i="3"/>
  <c r="DI30" i="3"/>
  <c r="DK29" i="3"/>
  <c r="DJ29" i="3"/>
  <c r="DI29" i="3"/>
  <c r="DK28" i="3"/>
  <c r="DJ28" i="3"/>
  <c r="DI28" i="3"/>
  <c r="DK27" i="3"/>
  <c r="DJ27" i="3"/>
  <c r="DI27" i="3"/>
  <c r="DK26" i="3"/>
  <c r="DJ26" i="3"/>
  <c r="DI26" i="3"/>
  <c r="DK25" i="3"/>
  <c r="DJ25" i="3"/>
  <c r="DI25" i="3"/>
  <c r="DK24" i="3"/>
  <c r="DJ24" i="3"/>
  <c r="DI24" i="3"/>
  <c r="DK23" i="3"/>
  <c r="DJ23" i="3"/>
  <c r="DI23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4" i="3"/>
  <c r="DJ14" i="3"/>
  <c r="DI14" i="3"/>
  <c r="DK13" i="3"/>
  <c r="DJ13" i="3"/>
  <c r="DI13" i="3"/>
  <c r="DK9" i="3"/>
  <c r="DJ9" i="3"/>
  <c r="DI9" i="3"/>
  <c r="DK8" i="3"/>
  <c r="DJ8" i="3"/>
  <c r="DI8" i="3"/>
  <c r="DK7" i="3"/>
  <c r="DJ7" i="3"/>
  <c r="DI7" i="3"/>
  <c r="DK6" i="3"/>
  <c r="DJ6" i="3"/>
  <c r="DI6" i="3"/>
  <c r="DK5" i="3"/>
  <c r="DJ5" i="3"/>
  <c r="DI5" i="3"/>
  <c r="DK4" i="3"/>
  <c r="DJ4" i="3"/>
  <c r="DI4" i="3"/>
  <c r="DK3" i="3"/>
  <c r="CE4" i="2" s="1"/>
  <c r="DJ3" i="3"/>
  <c r="CF3" i="2" s="1"/>
  <c r="DI3" i="3"/>
  <c r="CE2" i="2" s="1"/>
  <c r="DK2" i="3"/>
  <c r="CF4" i="2" s="1"/>
  <c r="DJ2" i="3"/>
  <c r="CE3" i="2" s="1"/>
  <c r="DI2" i="3"/>
  <c r="CF2" i="2" s="1"/>
  <c r="DH31" i="3"/>
  <c r="DG31" i="3"/>
  <c r="DF31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5" i="3"/>
  <c r="DG25" i="3"/>
  <c r="DF25" i="3"/>
  <c r="DH24" i="3"/>
  <c r="DG24" i="3"/>
  <c r="DF24" i="3"/>
  <c r="DH23" i="3"/>
  <c r="DG23" i="3"/>
  <c r="DF23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4" i="3"/>
  <c r="DG14" i="3"/>
  <c r="DF14" i="3"/>
  <c r="DH13" i="3"/>
  <c r="DG13" i="3"/>
  <c r="DF13" i="3"/>
  <c r="DH10" i="3"/>
  <c r="DG10" i="3"/>
  <c r="DF10" i="3"/>
  <c r="DH9" i="3"/>
  <c r="DG9" i="3"/>
  <c r="DF9" i="3"/>
  <c r="DH8" i="3"/>
  <c r="DG8" i="3"/>
  <c r="DF8" i="3"/>
  <c r="CC2" i="2" s="1"/>
  <c r="DH7" i="3"/>
  <c r="DG7" i="3"/>
  <c r="DF7" i="3"/>
  <c r="DH6" i="3"/>
  <c r="DG6" i="3"/>
  <c r="DF6" i="3"/>
  <c r="DH5" i="3"/>
  <c r="DG5" i="3"/>
  <c r="DF5" i="3"/>
  <c r="DH4" i="3"/>
  <c r="DG4" i="3"/>
  <c r="DF4" i="3"/>
  <c r="DH3" i="3"/>
  <c r="DG3" i="3"/>
  <c r="DF3" i="3"/>
  <c r="CB2" i="2" s="1"/>
  <c r="DH2" i="3"/>
  <c r="CC4" i="2" s="1"/>
  <c r="DG2" i="3"/>
  <c r="CC3" i="2" s="1"/>
  <c r="DF2" i="3"/>
  <c r="DE32" i="3"/>
  <c r="DD32" i="3"/>
  <c r="DC32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4" i="3"/>
  <c r="DD24" i="3"/>
  <c r="DC24" i="3"/>
  <c r="DE23" i="3"/>
  <c r="DD23" i="3"/>
  <c r="DC23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DD14" i="3"/>
  <c r="DC14" i="3"/>
  <c r="DE13" i="3"/>
  <c r="DD13" i="3"/>
  <c r="DC13" i="3"/>
  <c r="DE10" i="3"/>
  <c r="DD10" i="3"/>
  <c r="DC10" i="3"/>
  <c r="DE9" i="3"/>
  <c r="DD9" i="3"/>
  <c r="DC9" i="3"/>
  <c r="DE8" i="3"/>
  <c r="DD8" i="3"/>
  <c r="DC8" i="3"/>
  <c r="DE7" i="3"/>
  <c r="DD7" i="3"/>
  <c r="DC7" i="3"/>
  <c r="DE6" i="3"/>
  <c r="DD6" i="3"/>
  <c r="DC6" i="3"/>
  <c r="DE5" i="3"/>
  <c r="BZ4" i="2" s="1"/>
  <c r="DD5" i="3"/>
  <c r="DC5" i="3"/>
  <c r="DE4" i="3"/>
  <c r="DD4" i="3"/>
  <c r="DC4" i="3"/>
  <c r="DE3" i="3"/>
  <c r="BY4" i="2" s="1"/>
  <c r="DD3" i="3"/>
  <c r="DC3" i="3"/>
  <c r="DE2" i="3"/>
  <c r="DD2" i="3"/>
  <c r="BY3" i="2" s="1"/>
  <c r="DC2" i="3"/>
  <c r="BZ2" i="2" s="1"/>
  <c r="BE11" i="2"/>
  <c r="AZ10" i="2"/>
  <c r="BD31" i="3"/>
  <c r="AY31" i="3"/>
  <c r="BD30" i="3"/>
  <c r="AY30" i="3"/>
  <c r="BD29" i="3"/>
  <c r="AY29" i="3"/>
  <c r="BD28" i="3"/>
  <c r="AY28" i="3"/>
  <c r="BD27" i="3"/>
  <c r="AY27" i="3"/>
  <c r="BD26" i="3"/>
  <c r="AY26" i="3"/>
  <c r="BD25" i="3"/>
  <c r="AY25" i="3"/>
  <c r="BD24" i="3"/>
  <c r="AY24" i="3"/>
  <c r="BD23" i="3"/>
  <c r="AY23" i="3"/>
  <c r="BD19" i="3"/>
  <c r="AY19" i="3"/>
  <c r="BD18" i="3"/>
  <c r="AY18" i="3"/>
  <c r="BD17" i="3"/>
  <c r="AY17" i="3"/>
  <c r="BD16" i="3"/>
  <c r="AY16" i="3"/>
  <c r="BD15" i="3"/>
  <c r="AY15" i="3"/>
  <c r="BD14" i="3"/>
  <c r="AY14" i="3"/>
  <c r="BD13" i="3"/>
  <c r="AY13" i="3"/>
  <c r="BD9" i="3"/>
  <c r="AY9" i="3"/>
  <c r="BD8" i="3"/>
  <c r="AY8" i="3"/>
  <c r="BD7" i="3"/>
  <c r="AY7" i="3"/>
  <c r="BD6" i="3"/>
  <c r="AY6" i="3"/>
  <c r="BD5" i="3"/>
  <c r="AY5" i="3"/>
  <c r="BD4" i="3"/>
  <c r="AY4" i="3"/>
  <c r="BD3" i="3"/>
  <c r="AY3" i="3"/>
  <c r="BD2" i="3"/>
  <c r="BH11" i="2" s="1"/>
  <c r="AY2" i="3"/>
  <c r="BH10" i="2" s="1"/>
  <c r="BC31" i="3"/>
  <c r="AX31" i="3"/>
  <c r="BC30" i="3"/>
  <c r="AX30" i="3"/>
  <c r="BC29" i="3"/>
  <c r="AX29" i="3"/>
  <c r="BC28" i="3"/>
  <c r="AX28" i="3"/>
  <c r="BC27" i="3"/>
  <c r="AX27" i="3"/>
  <c r="BC26" i="3"/>
  <c r="AX26" i="3"/>
  <c r="BC25" i="3"/>
  <c r="AX25" i="3"/>
  <c r="BC24" i="3"/>
  <c r="AX24" i="3"/>
  <c r="BC23" i="3"/>
  <c r="AX23" i="3"/>
  <c r="BC19" i="3"/>
  <c r="AX19" i="3"/>
  <c r="BC18" i="3"/>
  <c r="AX18" i="3"/>
  <c r="BC17" i="3"/>
  <c r="AX17" i="3"/>
  <c r="BC16" i="3"/>
  <c r="AX16" i="3"/>
  <c r="BC15" i="3"/>
  <c r="AX15" i="3"/>
  <c r="BC14" i="3"/>
  <c r="AX14" i="3"/>
  <c r="BC13" i="3"/>
  <c r="AX13" i="3"/>
  <c r="BC9" i="3"/>
  <c r="AX9" i="3"/>
  <c r="BC8" i="3"/>
  <c r="AX8" i="3"/>
  <c r="BC7" i="3"/>
  <c r="AX7" i="3"/>
  <c r="BC6" i="3"/>
  <c r="AX6" i="3"/>
  <c r="BC5" i="3"/>
  <c r="AX5" i="3"/>
  <c r="BC4" i="3"/>
  <c r="AX4" i="3"/>
  <c r="BC3" i="3"/>
  <c r="AX3" i="3"/>
  <c r="BC2" i="3"/>
  <c r="BF11" i="2" s="1"/>
  <c r="AX2" i="3"/>
  <c r="BE10" i="2" s="1"/>
  <c r="BB31" i="3"/>
  <c r="AW31" i="3"/>
  <c r="BB30" i="3"/>
  <c r="AW30" i="3"/>
  <c r="BB29" i="3"/>
  <c r="AW29" i="3"/>
  <c r="BB28" i="3"/>
  <c r="AW28" i="3"/>
  <c r="BB27" i="3"/>
  <c r="AW27" i="3"/>
  <c r="BB26" i="3"/>
  <c r="AW26" i="3"/>
  <c r="BB25" i="3"/>
  <c r="AW25" i="3"/>
  <c r="BB24" i="3"/>
  <c r="AW24" i="3"/>
  <c r="BB23" i="3"/>
  <c r="AW23" i="3"/>
  <c r="BB20" i="3"/>
  <c r="AW20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3" i="3"/>
  <c r="AW13" i="3"/>
  <c r="BB10" i="3"/>
  <c r="AW10" i="3"/>
  <c r="BB9" i="3"/>
  <c r="AW9" i="3"/>
  <c r="BB8" i="3"/>
  <c r="AW8" i="3"/>
  <c r="BB7" i="3"/>
  <c r="AW7" i="3"/>
  <c r="BB6" i="3"/>
  <c r="AW6" i="3"/>
  <c r="BB5" i="3"/>
  <c r="AW5" i="3"/>
  <c r="BB4" i="3"/>
  <c r="AW4" i="3"/>
  <c r="BB3" i="3"/>
  <c r="BC11" i="2" s="1"/>
  <c r="AW3" i="3"/>
  <c r="BC10" i="2" s="1"/>
  <c r="BB2" i="3"/>
  <c r="BB11" i="2" s="1"/>
  <c r="AW2" i="3"/>
  <c r="BB10" i="2" s="1"/>
  <c r="BA32" i="3"/>
  <c r="AV32" i="3"/>
  <c r="BA31" i="3"/>
  <c r="AV31" i="3"/>
  <c r="BA30" i="3"/>
  <c r="AV30" i="3"/>
  <c r="BA29" i="3"/>
  <c r="AV29" i="3"/>
  <c r="BA28" i="3"/>
  <c r="AV28" i="3"/>
  <c r="BA27" i="3"/>
  <c r="AV27" i="3"/>
  <c r="BA26" i="3"/>
  <c r="AV26" i="3"/>
  <c r="BA25" i="3"/>
  <c r="AV25" i="3"/>
  <c r="BA24" i="3"/>
  <c r="AV24" i="3"/>
  <c r="BA23" i="3"/>
  <c r="AV23" i="3"/>
  <c r="BA19" i="3"/>
  <c r="AV19" i="3"/>
  <c r="BA18" i="3"/>
  <c r="AV18" i="3"/>
  <c r="BA17" i="3"/>
  <c r="AV17" i="3"/>
  <c r="BA16" i="3"/>
  <c r="AV16" i="3"/>
  <c r="BA15" i="3"/>
  <c r="AV15" i="3"/>
  <c r="BA14" i="3"/>
  <c r="AV14" i="3"/>
  <c r="BA13" i="3"/>
  <c r="AV13" i="3"/>
  <c r="BA10" i="3"/>
  <c r="AV10" i="3"/>
  <c r="BA9" i="3"/>
  <c r="AV9" i="3"/>
  <c r="BA8" i="3"/>
  <c r="AV8" i="3"/>
  <c r="BA7" i="3"/>
  <c r="AV7" i="3"/>
  <c r="BA6" i="3"/>
  <c r="AV6" i="3"/>
  <c r="BA5" i="3"/>
  <c r="AV5" i="3"/>
  <c r="BA4" i="3"/>
  <c r="AV4" i="3"/>
  <c r="BA3" i="3"/>
  <c r="AY11" i="2" s="1"/>
  <c r="AV3" i="3"/>
  <c r="BA2" i="3"/>
  <c r="AV2" i="3"/>
  <c r="AY10" i="2" s="1"/>
  <c r="AZ8" i="2"/>
  <c r="AM31" i="3"/>
  <c r="AM30" i="3"/>
  <c r="AM29" i="3"/>
  <c r="AM28" i="3"/>
  <c r="AM27" i="3"/>
  <c r="AM26" i="3"/>
  <c r="AM25" i="3"/>
  <c r="AM24" i="3"/>
  <c r="AM23" i="3"/>
  <c r="AM19" i="3"/>
  <c r="AM18" i="3"/>
  <c r="AM17" i="3"/>
  <c r="AM16" i="3"/>
  <c r="AM15" i="3"/>
  <c r="AM14" i="3"/>
  <c r="AM13" i="3"/>
  <c r="BI8" i="2" s="1"/>
  <c r="AM9" i="3"/>
  <c r="BH8" i="2" s="1"/>
  <c r="AM8" i="3"/>
  <c r="AM7" i="3"/>
  <c r="AM6" i="3"/>
  <c r="AM5" i="3"/>
  <c r="AM4" i="3"/>
  <c r="AM3" i="3"/>
  <c r="AM2" i="3"/>
  <c r="AL31" i="3"/>
  <c r="AL30" i="3"/>
  <c r="AL29" i="3"/>
  <c r="AL28" i="3"/>
  <c r="AL27" i="3"/>
  <c r="AL26" i="3"/>
  <c r="AL25" i="3"/>
  <c r="AL24" i="3"/>
  <c r="AL23" i="3"/>
  <c r="AL19" i="3"/>
  <c r="AL18" i="3"/>
  <c r="AL17" i="3"/>
  <c r="AL16" i="3"/>
  <c r="AL15" i="3"/>
  <c r="AL14" i="3"/>
  <c r="AL13" i="3"/>
  <c r="AL9" i="3"/>
  <c r="AL8" i="3"/>
  <c r="AL7" i="3"/>
  <c r="AL6" i="3"/>
  <c r="AL5" i="3"/>
  <c r="AL4" i="3"/>
  <c r="AL3" i="3"/>
  <c r="AL2" i="3"/>
  <c r="BE8" i="2" s="1"/>
  <c r="AK31" i="3"/>
  <c r="AK30" i="3"/>
  <c r="AK29" i="3"/>
  <c r="AK28" i="3"/>
  <c r="AK27" i="3"/>
  <c r="AK26" i="3"/>
  <c r="AK25" i="3"/>
  <c r="AK24" i="3"/>
  <c r="AK23" i="3"/>
  <c r="AK20" i="3"/>
  <c r="AK19" i="3"/>
  <c r="AK18" i="3"/>
  <c r="AK17" i="3"/>
  <c r="AK16" i="3"/>
  <c r="AK15" i="3"/>
  <c r="AK14" i="3"/>
  <c r="AK13" i="3"/>
  <c r="AK10" i="3"/>
  <c r="AK9" i="3"/>
  <c r="AK8" i="3"/>
  <c r="AK7" i="3"/>
  <c r="AK6" i="3"/>
  <c r="AK5" i="3"/>
  <c r="AK4" i="3"/>
  <c r="AK3" i="3"/>
  <c r="AK2" i="3"/>
  <c r="BB8" i="2" s="1"/>
  <c r="AJ32" i="3"/>
  <c r="AJ31" i="3"/>
  <c r="AJ30" i="3"/>
  <c r="AJ29" i="3"/>
  <c r="AJ28" i="3"/>
  <c r="AJ27" i="3"/>
  <c r="AJ26" i="3"/>
  <c r="AJ25" i="3"/>
  <c r="AJ24" i="3"/>
  <c r="AJ23" i="3"/>
  <c r="AJ19" i="3"/>
  <c r="AJ18" i="3"/>
  <c r="AJ17" i="3"/>
  <c r="AJ16" i="3"/>
  <c r="AJ15" i="3"/>
  <c r="AJ14" i="3"/>
  <c r="AJ13" i="3"/>
  <c r="AJ10" i="3"/>
  <c r="AJ9" i="3"/>
  <c r="AJ8" i="3"/>
  <c r="AJ7" i="3"/>
  <c r="AJ6" i="3"/>
  <c r="AJ5" i="3"/>
  <c r="AJ4" i="3"/>
  <c r="AY8" i="2" s="1"/>
  <c r="AJ3" i="3"/>
  <c r="AJ2" i="3"/>
  <c r="AZ6" i="2"/>
  <c r="X31" i="3"/>
  <c r="X30" i="3"/>
  <c r="X29" i="3"/>
  <c r="X28" i="3"/>
  <c r="X27" i="3"/>
  <c r="X26" i="3"/>
  <c r="X25" i="3"/>
  <c r="X24" i="3"/>
  <c r="X23" i="3"/>
  <c r="X19" i="3"/>
  <c r="X18" i="3"/>
  <c r="X17" i="3"/>
  <c r="X16" i="3"/>
  <c r="X15" i="3"/>
  <c r="X14" i="3"/>
  <c r="X13" i="3"/>
  <c r="BI6" i="2" s="1"/>
  <c r="X9" i="3"/>
  <c r="AH2" i="3" s="1"/>
  <c r="X8" i="3"/>
  <c r="X7" i="3"/>
  <c r="X6" i="3"/>
  <c r="X5" i="3"/>
  <c r="BH6" i="2" s="1"/>
  <c r="X4" i="3"/>
  <c r="X3" i="3"/>
  <c r="X2" i="3"/>
  <c r="W31" i="3"/>
  <c r="W30" i="3"/>
  <c r="W29" i="3"/>
  <c r="W28" i="3"/>
  <c r="W27" i="3"/>
  <c r="W26" i="3"/>
  <c r="W25" i="3"/>
  <c r="W24" i="3"/>
  <c r="W23" i="3"/>
  <c r="W19" i="3"/>
  <c r="W18" i="3"/>
  <c r="W17" i="3"/>
  <c r="W16" i="3"/>
  <c r="W15" i="3"/>
  <c r="W14" i="3"/>
  <c r="W13" i="3"/>
  <c r="W9" i="3"/>
  <c r="W8" i="3"/>
  <c r="W7" i="3"/>
  <c r="W6" i="3"/>
  <c r="W5" i="3"/>
  <c r="W4" i="3"/>
  <c r="W3" i="3"/>
  <c r="W2" i="3"/>
  <c r="BE6" i="2" s="1"/>
  <c r="V31" i="3"/>
  <c r="V30" i="3"/>
  <c r="V29" i="3"/>
  <c r="V28" i="3"/>
  <c r="V27" i="3"/>
  <c r="V26" i="3"/>
  <c r="V25" i="3"/>
  <c r="V24" i="3"/>
  <c r="V23" i="3"/>
  <c r="V20" i="3"/>
  <c r="V19" i="3"/>
  <c r="V18" i="3"/>
  <c r="V17" i="3"/>
  <c r="V16" i="3"/>
  <c r="V15" i="3"/>
  <c r="V14" i="3"/>
  <c r="V13" i="3"/>
  <c r="V10" i="3"/>
  <c r="V9" i="3"/>
  <c r="V8" i="3"/>
  <c r="V7" i="3"/>
  <c r="V6" i="3"/>
  <c r="V5" i="3"/>
  <c r="V4" i="3"/>
  <c r="V3" i="3"/>
  <c r="V2" i="3"/>
  <c r="AF2" i="3" s="1"/>
  <c r="U32" i="3"/>
  <c r="U31" i="3"/>
  <c r="U30" i="3"/>
  <c r="U29" i="3"/>
  <c r="U28" i="3"/>
  <c r="U27" i="3"/>
  <c r="U26" i="3"/>
  <c r="U25" i="3"/>
  <c r="U24" i="3"/>
  <c r="U23" i="3"/>
  <c r="U19" i="3"/>
  <c r="U18" i="3"/>
  <c r="U17" i="3"/>
  <c r="U16" i="3"/>
  <c r="U15" i="3"/>
  <c r="U14" i="3"/>
  <c r="U13" i="3"/>
  <c r="U10" i="3"/>
  <c r="U9" i="3"/>
  <c r="U8" i="3"/>
  <c r="U7" i="3"/>
  <c r="U6" i="3"/>
  <c r="U5" i="3"/>
  <c r="U4" i="3"/>
  <c r="AY6" i="2" s="1"/>
  <c r="U3" i="3"/>
  <c r="U2" i="3"/>
  <c r="AE2" i="3" s="1"/>
  <c r="BF5" i="2"/>
  <c r="S31" i="3"/>
  <c r="S30" i="3"/>
  <c r="S29" i="3"/>
  <c r="S28" i="3"/>
  <c r="S27" i="3"/>
  <c r="S26" i="3"/>
  <c r="S25" i="3"/>
  <c r="S24" i="3"/>
  <c r="S23" i="3"/>
  <c r="S20" i="3"/>
  <c r="S19" i="3"/>
  <c r="S18" i="3"/>
  <c r="S17" i="3"/>
  <c r="S16" i="3"/>
  <c r="S15" i="3"/>
  <c r="S14" i="3"/>
  <c r="S13" i="3"/>
  <c r="S10" i="3"/>
  <c r="S9" i="3"/>
  <c r="S8" i="3"/>
  <c r="S7" i="3"/>
  <c r="S6" i="3"/>
  <c r="S5" i="3"/>
  <c r="S4" i="3"/>
  <c r="S3" i="3"/>
  <c r="S2" i="3"/>
  <c r="BH5" i="2" s="1"/>
  <c r="R31" i="3"/>
  <c r="R30" i="3"/>
  <c r="R29" i="3"/>
  <c r="R28" i="3"/>
  <c r="R27" i="3"/>
  <c r="R26" i="3"/>
  <c r="R25" i="3"/>
  <c r="R24" i="3"/>
  <c r="R23" i="3"/>
  <c r="R20" i="3"/>
  <c r="R19" i="3"/>
  <c r="R18" i="3"/>
  <c r="R17" i="3"/>
  <c r="R16" i="3"/>
  <c r="R15" i="3"/>
  <c r="R14" i="3"/>
  <c r="R13" i="3"/>
  <c r="R10" i="3"/>
  <c r="R9" i="3"/>
  <c r="R8" i="3"/>
  <c r="R7" i="3"/>
  <c r="R6" i="3"/>
  <c r="R5" i="3"/>
  <c r="R4" i="3"/>
  <c r="R3" i="3"/>
  <c r="R2" i="3"/>
  <c r="BE5" i="2" s="1"/>
  <c r="Q32" i="3"/>
  <c r="Q31" i="3"/>
  <c r="Q30" i="3"/>
  <c r="Q29" i="3"/>
  <c r="Q28" i="3"/>
  <c r="Q27" i="3"/>
  <c r="Q26" i="3"/>
  <c r="Q25" i="3"/>
  <c r="Q24" i="3"/>
  <c r="Q23" i="3"/>
  <c r="Q20" i="3"/>
  <c r="Q19" i="3"/>
  <c r="Q18" i="3"/>
  <c r="Q17" i="3"/>
  <c r="Q16" i="3"/>
  <c r="Q15" i="3"/>
  <c r="Q14" i="3"/>
  <c r="Q13" i="3"/>
  <c r="Q10" i="3"/>
  <c r="Q9" i="3"/>
  <c r="Q8" i="3"/>
  <c r="Q7" i="3"/>
  <c r="Q6" i="3"/>
  <c r="Q5" i="3"/>
  <c r="Q4" i="3"/>
  <c r="Q3" i="3"/>
  <c r="Q2" i="3"/>
  <c r="BB5" i="2" s="1"/>
  <c r="P32" i="3"/>
  <c r="P31" i="3"/>
  <c r="P30" i="3"/>
  <c r="P29" i="3"/>
  <c r="P28" i="3"/>
  <c r="P27" i="3"/>
  <c r="P26" i="3"/>
  <c r="P25" i="3"/>
  <c r="P24" i="3"/>
  <c r="P23" i="3"/>
  <c r="P20" i="3"/>
  <c r="P19" i="3"/>
  <c r="P18" i="3"/>
  <c r="P17" i="3"/>
  <c r="P16" i="3"/>
  <c r="P15" i="3"/>
  <c r="P14" i="3"/>
  <c r="P13" i="3"/>
  <c r="P11" i="3"/>
  <c r="P10" i="3"/>
  <c r="P9" i="3"/>
  <c r="P8" i="3"/>
  <c r="P7" i="3"/>
  <c r="P6" i="3"/>
  <c r="P5" i="3"/>
  <c r="P4" i="3"/>
  <c r="AY5" i="2" s="1"/>
  <c r="P3" i="3"/>
  <c r="AZ5" i="2" s="1"/>
  <c r="P2" i="3"/>
  <c r="BB4" i="2"/>
  <c r="N31" i="3"/>
  <c r="N30" i="3"/>
  <c r="N29" i="3"/>
  <c r="N28" i="3"/>
  <c r="N27" i="3"/>
  <c r="N26" i="3"/>
  <c r="N25" i="3"/>
  <c r="N24" i="3"/>
  <c r="N23" i="3"/>
  <c r="N19" i="3"/>
  <c r="N18" i="3"/>
  <c r="N17" i="3"/>
  <c r="N16" i="3"/>
  <c r="N15" i="3"/>
  <c r="N14" i="3"/>
  <c r="N13" i="3"/>
  <c r="N9" i="3"/>
  <c r="N8" i="3"/>
  <c r="N7" i="3"/>
  <c r="N6" i="3"/>
  <c r="N5" i="3"/>
  <c r="N4" i="3"/>
  <c r="BI4" i="2" s="1"/>
  <c r="N3" i="3"/>
  <c r="N2" i="3"/>
  <c r="BH4" i="2" s="1"/>
  <c r="M31" i="3"/>
  <c r="M30" i="3"/>
  <c r="M29" i="3"/>
  <c r="M28" i="3"/>
  <c r="M27" i="3"/>
  <c r="M26" i="3"/>
  <c r="M25" i="3"/>
  <c r="M24" i="3"/>
  <c r="M23" i="3"/>
  <c r="M19" i="3"/>
  <c r="M18" i="3"/>
  <c r="M17" i="3"/>
  <c r="M16" i="3"/>
  <c r="M15" i="3"/>
  <c r="M14" i="3"/>
  <c r="M13" i="3"/>
  <c r="M9" i="3"/>
  <c r="M8" i="3"/>
  <c r="M7" i="3"/>
  <c r="M6" i="3"/>
  <c r="M5" i="3"/>
  <c r="M4" i="3"/>
  <c r="M3" i="3"/>
  <c r="M2" i="3"/>
  <c r="BE4" i="2" s="1"/>
  <c r="L31" i="3"/>
  <c r="L30" i="3"/>
  <c r="L29" i="3"/>
  <c r="L28" i="3"/>
  <c r="L27" i="3"/>
  <c r="L26" i="3"/>
  <c r="L25" i="3"/>
  <c r="L24" i="3"/>
  <c r="L23" i="3"/>
  <c r="L20" i="3"/>
  <c r="L19" i="3"/>
  <c r="L18" i="3"/>
  <c r="L17" i="3"/>
  <c r="L16" i="3"/>
  <c r="L15" i="3"/>
  <c r="L14" i="3"/>
  <c r="L13" i="3"/>
  <c r="L10" i="3"/>
  <c r="L9" i="3"/>
  <c r="L8" i="3"/>
  <c r="L7" i="3"/>
  <c r="L6" i="3"/>
  <c r="L5" i="3"/>
  <c r="L4" i="3"/>
  <c r="L3" i="3"/>
  <c r="L2" i="3"/>
  <c r="BC4" i="2" s="1"/>
  <c r="K32" i="3"/>
  <c r="K31" i="3"/>
  <c r="K30" i="3"/>
  <c r="K29" i="3"/>
  <c r="K28" i="3"/>
  <c r="K27" i="3"/>
  <c r="K26" i="3"/>
  <c r="K25" i="3"/>
  <c r="K24" i="3"/>
  <c r="K23" i="3"/>
  <c r="K19" i="3"/>
  <c r="K18" i="3"/>
  <c r="K17" i="3"/>
  <c r="K16" i="3"/>
  <c r="K15" i="3"/>
  <c r="K14" i="3"/>
  <c r="K13" i="3"/>
  <c r="K10" i="3"/>
  <c r="K9" i="3"/>
  <c r="K8" i="3"/>
  <c r="K7" i="3"/>
  <c r="K6" i="3"/>
  <c r="K5" i="3"/>
  <c r="K4" i="3"/>
  <c r="K3" i="3"/>
  <c r="AY4" i="2" s="1"/>
  <c r="K2" i="3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P32" i="3"/>
  <c r="BO32" i="3"/>
  <c r="BL32" i="3"/>
  <c r="BG32" i="3"/>
  <c r="BF32" i="3"/>
  <c r="Z32" i="3"/>
  <c r="AO32" i="3" s="1"/>
  <c r="BP31" i="3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L25" i="3"/>
  <c r="BG25" i="3"/>
  <c r="BF25" i="3"/>
  <c r="AC25" i="3"/>
  <c r="AR25" i="3" s="1"/>
  <c r="AB25" i="3"/>
  <c r="AQ25" i="3" s="1"/>
  <c r="AA25" i="3"/>
  <c r="AP25" i="3" s="1"/>
  <c r="Z25" i="3"/>
  <c r="AO25" i="3" s="1"/>
  <c r="BP24" i="3"/>
  <c r="BO24" i="3"/>
  <c r="BM24" i="3"/>
  <c r="BP9" i="2" s="1"/>
  <c r="BL24" i="3"/>
  <c r="BG24" i="3"/>
  <c r="BF24" i="3"/>
  <c r="AC24" i="3"/>
  <c r="AR24" i="3" s="1"/>
  <c r="AB24" i="3"/>
  <c r="AQ24" i="3" s="1"/>
  <c r="AA24" i="3"/>
  <c r="AP24" i="3" s="1"/>
  <c r="Z24" i="3"/>
  <c r="AO24" i="3" s="1"/>
  <c r="BP23" i="3"/>
  <c r="BO23" i="3"/>
  <c r="BM23" i="3"/>
  <c r="BL23" i="3"/>
  <c r="BG23" i="3"/>
  <c r="BF23" i="3"/>
  <c r="AC23" i="3"/>
  <c r="AR23" i="3" s="1"/>
  <c r="AB23" i="3"/>
  <c r="AQ23" i="3" s="1"/>
  <c r="AA23" i="3"/>
  <c r="AP23" i="3" s="1"/>
  <c r="Z23" i="3"/>
  <c r="AO23" i="3" s="1"/>
  <c r="BP20" i="3"/>
  <c r="BO20" i="3"/>
  <c r="BM20" i="3"/>
  <c r="BG20" i="3"/>
  <c r="BF20" i="3"/>
  <c r="AA20" i="3"/>
  <c r="AP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C14" i="3"/>
  <c r="BH7" i="2" s="1"/>
  <c r="AB14" i="3"/>
  <c r="AQ14" i="3" s="1"/>
  <c r="AA14" i="3"/>
  <c r="AP14" i="3" s="1"/>
  <c r="Z14" i="3"/>
  <c r="AO14" i="3" s="1"/>
  <c r="BP13" i="3"/>
  <c r="BO13" i="3"/>
  <c r="BM13" i="3"/>
  <c r="BL13" i="3"/>
  <c r="BG13" i="3"/>
  <c r="BF13" i="3"/>
  <c r="AC13" i="3"/>
  <c r="AR13" i="3" s="1"/>
  <c r="AB13" i="3"/>
  <c r="AQ13" i="3" s="1"/>
  <c r="AA13" i="3"/>
  <c r="AP13" i="3" s="1"/>
  <c r="Z13" i="3"/>
  <c r="AO13" i="3" s="1"/>
  <c r="BF11" i="3"/>
  <c r="BP10" i="3"/>
  <c r="BO10" i="3"/>
  <c r="BM10" i="3"/>
  <c r="BL10" i="3"/>
  <c r="BG10" i="3"/>
  <c r="BF10" i="3"/>
  <c r="AA10" i="3"/>
  <c r="AP10" i="3" s="1"/>
  <c r="Z10" i="3"/>
  <c r="AO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BP2" i="2" s="1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Q14" i="2" s="1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P15" i="2" s="1"/>
  <c r="BO3" i="3"/>
  <c r="BM3" i="3"/>
  <c r="BL3" i="3"/>
  <c r="BG3" i="3"/>
  <c r="BF3" i="3"/>
  <c r="BQ2" i="2" s="1"/>
  <c r="AC3" i="3"/>
  <c r="AR3" i="3" s="1"/>
  <c r="AB3" i="3"/>
  <c r="AQ3" i="3" s="1"/>
  <c r="AA3" i="3"/>
  <c r="AP3" i="3" s="1"/>
  <c r="Z3" i="3"/>
  <c r="AO3" i="3" s="1"/>
  <c r="BP2" i="3"/>
  <c r="BQ15" i="2" s="1"/>
  <c r="BO2" i="3"/>
  <c r="BP14" i="2" s="1"/>
  <c r="BM2" i="3"/>
  <c r="BQ9" i="2" s="1"/>
  <c r="BL2" i="3"/>
  <c r="BP8" i="2" s="1"/>
  <c r="BG2" i="3"/>
  <c r="BP3" i="2" s="1"/>
  <c r="BF2" i="3"/>
  <c r="AC2" i="3"/>
  <c r="BI7" i="2" s="1"/>
  <c r="AB2" i="3"/>
  <c r="BE7" i="2" s="1"/>
  <c r="AA2" i="3"/>
  <c r="BC7" i="2" s="1"/>
  <c r="Z2" i="3"/>
  <c r="AO2" i="3" s="1"/>
  <c r="BB7" i="2" l="1"/>
  <c r="AG2" i="3"/>
  <c r="CS2" i="2"/>
  <c r="AD4" i="2"/>
  <c r="AU3" i="2"/>
  <c r="CU4" i="2"/>
  <c r="AZ7" i="2"/>
  <c r="AY7" i="2"/>
  <c r="AF2" i="4"/>
  <c r="AP2" i="3"/>
  <c r="BM2" i="2" s="1"/>
  <c r="AG2" i="2"/>
  <c r="AG4" i="2"/>
  <c r="AL2" i="2"/>
  <c r="AL4" i="2"/>
  <c r="BQ3" i="2"/>
  <c r="BY2" i="2"/>
  <c r="AZ11" i="2"/>
  <c r="AR2" i="3"/>
  <c r="X3" i="2"/>
  <c r="AO2" i="2"/>
  <c r="AO4" i="2"/>
  <c r="CB4" i="2"/>
  <c r="AT4" i="3"/>
  <c r="BI10" i="2"/>
  <c r="AT6" i="3"/>
  <c r="AA3" i="2"/>
  <c r="AR2" i="2"/>
  <c r="AR4" i="2"/>
  <c r="BF6" i="2"/>
  <c r="BF8" i="2"/>
  <c r="BF10" i="2"/>
  <c r="AD3" i="2"/>
  <c r="AU2" i="2"/>
  <c r="AU4" i="2"/>
  <c r="BF4" i="2"/>
  <c r="CH2" i="2"/>
  <c r="CH4" i="2"/>
  <c r="CU3" i="2"/>
  <c r="BI5" i="2"/>
  <c r="BC6" i="2"/>
  <c r="BC8" i="2"/>
  <c r="AG3" i="2"/>
  <c r="AL3" i="2"/>
  <c r="BB6" i="2"/>
  <c r="AQ2" i="3"/>
  <c r="X2" i="2"/>
  <c r="X4" i="2"/>
  <c r="AO3" i="2"/>
  <c r="BF7" i="2"/>
  <c r="BQ8" i="2"/>
  <c r="AZ4" i="2"/>
  <c r="CB3" i="2"/>
  <c r="CO2" i="2"/>
  <c r="CO4" i="2"/>
  <c r="BM2" i="4"/>
  <c r="AR14" i="3"/>
  <c r="BC5" i="2"/>
  <c r="BI11" i="2"/>
  <c r="AA2" i="2"/>
  <c r="AA4" i="2"/>
  <c r="AR3" i="2"/>
  <c r="AT2" i="3" l="1"/>
  <c r="BL2" i="2"/>
</calcChain>
</file>

<file path=xl/sharedStrings.xml><?xml version="1.0" encoding="utf-8"?>
<sst xmlns="http://schemas.openxmlformats.org/spreadsheetml/2006/main" count="766" uniqueCount="318">
  <si>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</si>
  <si>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</si>
  <si>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</si>
  <si>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</si>
  <si>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</si>
  <si>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</si>
  <si>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</si>
  <si>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</si>
  <si>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</si>
  <si>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</si>
  <si>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</si>
  <si>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</si>
  <si>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</si>
  <si>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</si>
  <si>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</si>
  <si>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</si>
  <si>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</si>
  <si>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</si>
  <si>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</si>
  <si>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</si>
  <si>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</si>
  <si>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</si>
  <si>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</si>
  <si>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</si>
  <si>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</si>
  <si>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</si>
  <si>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</si>
  <si>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</si>
  <si>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</si>
  <si>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</si>
  <si>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</si>
  <si>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</si>
  <si>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</si>
  <si>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</si>
  <si>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</si>
  <si>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</si>
  <si>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</si>
  <si>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</si>
  <si>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</si>
  <si>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</si>
  <si>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</si>
  <si>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</si>
  <si>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</si>
  <si>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</si>
  <si>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</si>
  <si>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</si>
  <si>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</si>
  <si>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</si>
  <si>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</si>
  <si>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</si>
  <si>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</si>
  <si>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</si>
  <si>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</si>
  <si>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</si>
  <si>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</si>
  <si>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</si>
  <si>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</si>
  <si>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</si>
  <si>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</si>
  <si>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</si>
  <si>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</si>
  <si>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</si>
  <si>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</si>
  <si>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</si>
  <si>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</si>
  <si>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</si>
  <si>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</si>
  <si>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</si>
  <si>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</si>
  <si>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</si>
  <si>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</si>
  <si>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</si>
  <si>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</si>
  <si>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</si>
  <si>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</si>
  <si>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</si>
  <si>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</si>
  <si>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</si>
  <si>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</si>
  <si>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</si>
  <si>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</si>
  <si>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</si>
  <si>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</si>
  <si>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</si>
  <si>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</si>
  <si>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</si>
  <si>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</si>
  <si>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</si>
  <si>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</si>
  <si>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</si>
  <si>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</si>
  <si>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</si>
  <si>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</si>
  <si>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</si>
  <si>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</si>
  <si>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</si>
  <si>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</si>
  <si>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</si>
  <si>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</si>
  <si>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</si>
  <si>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</si>
  <si>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</si>
  <si>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</si>
  <si>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</si>
  <si>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</si>
  <si>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</si>
  <si>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</si>
  <si>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</si>
  <si>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</si>
  <si>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</si>
  <si>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</si>
  <si>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</si>
  <si>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</si>
  <si>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</si>
  <si>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</si>
  <si>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</si>
  <si>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</si>
  <si>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</si>
  <si>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</si>
  <si>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</si>
  <si>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</si>
  <si>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</si>
  <si>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</si>
  <si>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</si>
  <si>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</si>
  <si>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</si>
  <si>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</si>
  <si>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</si>
  <si>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</si>
  <si>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</si>
  <si>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</si>
  <si>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</si>
  <si>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</si>
  <si>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</si>
  <si>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</si>
  <si>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</si>
  <si>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</si>
  <si>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</si>
  <si>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</si>
  <si>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</si>
  <si>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</si>
  <si>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</si>
  <si>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</si>
  <si>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</si>
  <si>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</si>
  <si>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</si>
  <si>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</si>
  <si>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</si>
  <si>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</si>
  <si>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</si>
  <si>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</si>
  <si>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</si>
  <si>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</si>
  <si>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</si>
  <si>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</si>
  <si>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</si>
  <si>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</si>
  <si>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</si>
  <si>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</si>
  <si>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</si>
  <si>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</si>
  <si>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</si>
  <si>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</si>
  <si>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</si>
  <si>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</si>
  <si>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</si>
  <si>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</si>
  <si>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</si>
  <si>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</si>
  <si>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</si>
  <si>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</si>
  <si>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</si>
  <si>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</si>
  <si>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</si>
  <si>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</si>
  <si>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</si>
  <si>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</si>
  <si>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</si>
  <si>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</si>
  <si>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</si>
  <si>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</si>
  <si>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</si>
  <si>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</si>
  <si>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</si>
  <si>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</si>
  <si>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</si>
  <si>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</si>
  <si>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</si>
  <si>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</si>
  <si>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</si>
  <si>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</si>
  <si>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</si>
  <si>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</si>
  <si>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</si>
  <si>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</si>
  <si>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</si>
  <si>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</si>
  <si>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</si>
  <si>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</si>
  <si>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</si>
  <si>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</si>
  <si>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</si>
  <si>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</si>
  <si>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</si>
  <si>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</si>
  <si>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</si>
  <si>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</si>
  <si>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</si>
  <si>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</si>
  <si>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</si>
  <si>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</si>
  <si>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</si>
  <si>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</si>
  <si>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</si>
  <si>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</si>
  <si>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</si>
  <si>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</si>
  <si>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</si>
  <si>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</si>
  <si>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</si>
  <si>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</si>
  <si>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</si>
  <si>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</si>
  <si>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</si>
  <si>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</si>
  <si>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</si>
  <si>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</si>
  <si>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</si>
  <si>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</si>
  <si>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</si>
  <si>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</si>
  <si>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</si>
  <si>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</si>
  <si>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</si>
  <si>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</si>
  <si>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</si>
  <si>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</si>
  <si>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</si>
  <si>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</si>
  <si>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</si>
  <si>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</si>
  <si>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</si>
  <si>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</si>
  <si>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</si>
  <si>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</si>
  <si>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</si>
  <si>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</si>
  <si>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</si>
  <si>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</si>
  <si>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</si>
  <si>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</si>
  <si>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</si>
  <si>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</si>
  <si>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</si>
  <si>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</si>
  <si>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</si>
  <si>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</si>
  <si>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</si>
  <si>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</si>
  <si>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2143</t>
  </si>
  <si>
    <t>1431</t>
  </si>
  <si>
    <t>4312</t>
  </si>
  <si>
    <t>3123</t>
  </si>
  <si>
    <t>1234</t>
  </si>
  <si>
    <t>2341</t>
  </si>
  <si>
    <t>3412</t>
  </si>
  <si>
    <t>4123</t>
  </si>
  <si>
    <t>4124</t>
  </si>
  <si>
    <t>1243</t>
  </si>
  <si>
    <t>2431</t>
  </si>
  <si>
    <t>1432</t>
  </si>
  <si>
    <t>4321</t>
  </si>
  <si>
    <t>3214</t>
  </si>
  <si>
    <t>2432</t>
  </si>
  <si>
    <t>Cb</t>
  </si>
  <si>
    <t>Other</t>
  </si>
  <si>
    <t>Ra</t>
  </si>
  <si>
    <t>Ca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</si>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</sst>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Graph!$A$4:$A$229</c:f>
              <c:numCache>
                <c:formatCode>General</c:formatCode>
                <c:ptCount val="2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</c:numCache>
            </c:numRef>
          </c:xVal>
          <c:yVal>
            <c:numRef>
              <c:f>Graph!$D$5:$D$228</c:f>
              <c:numCache>
                <c:formatCode>General</c:formatCode>
                <c:ptCount val="224"/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6-41ED-A568-F71355DEA100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Graph!$A$4:$A$229</c:f>
              <c:numCache>
                <c:formatCode>General</c:formatCode>
                <c:ptCount val="2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</c:numCache>
            </c:numRef>
          </c:xVal>
          <c:yVal>
            <c:numRef>
              <c:f>Graph!$B$5:$B$228</c:f>
              <c:numCache>
                <c:formatCode>General</c:formatCode>
                <c:ptCount val="22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B6-41ED-A568-F71355DEA100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Graph!$A$4:$A$229</c:f>
              <c:numCache>
                <c:formatCode>General</c:formatCode>
                <c:ptCount val="2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</c:numCache>
            </c:numRef>
          </c:xVal>
          <c:yVal>
            <c:numRef>
              <c:f>Graph!$C$5:$C$228</c:f>
              <c:numCache>
                <c:formatCode>General</c:formatCode>
                <c:ptCount val="2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B6-41ED-A568-F71355DEA100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Graph!$A$4:$A$229</c:f>
              <c:numCache>
                <c:formatCode>General</c:formatCode>
                <c:ptCount val="2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</c:numCache>
            </c:numRef>
          </c:xVal>
          <c:yVal>
            <c:numRef>
              <c:f>Graph!$E$5:$E$228</c:f>
              <c:numCache>
                <c:formatCode>General</c:formatCode>
                <c:ptCount val="224"/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B6-41ED-A568-F71355DEA100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Graph!$A$4:$A$229</c:f>
              <c:numCache>
                <c:formatCode>General</c:formatCode>
                <c:ptCount val="2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</c:numCache>
            </c:numRef>
          </c:xVal>
          <c:yVal>
            <c:numRef>
              <c:f>Graph!$G$5:$G$228</c:f>
              <c:numCache>
                <c:formatCode>General</c:formatCode>
                <c:ptCount val="2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B6-41ED-A568-F71355DEA100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Graph!$A$4:$A$229</c:f>
              <c:numCache>
                <c:formatCode>General</c:formatCode>
                <c:ptCount val="2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</c:numCache>
            </c:numRef>
          </c:xVal>
          <c:yVal>
            <c:numRef>
              <c:f>Graph!$H$5:$H$228</c:f>
              <c:numCache>
                <c:formatCode>General</c:formatCode>
                <c:ptCount val="2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B6-41ED-A568-F71355DEA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725551"/>
        <c:axId val="1845764399"/>
      </c:scatterChart>
      <c:valAx>
        <c:axId val="1403725551"/>
        <c:scaling>
          <c:orientation val="minMax"/>
          <c:max val="228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845764399"/>
        <c:crosses val="autoZero"/>
        <c:crossBetween val="midCat"/>
      </c:valAx>
      <c:valAx>
        <c:axId val="18457643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037255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Graph!$A$231:$A$416</c:f>
              <c:numCache>
                <c:formatCode>General</c:formatCode>
                <c:ptCount val="18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  <c:pt idx="91">
                  <c:v>321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328</c:v>
                </c:pt>
                <c:pt idx="99">
                  <c:v>329</c:v>
                </c:pt>
                <c:pt idx="100">
                  <c:v>330</c:v>
                </c:pt>
                <c:pt idx="101">
                  <c:v>331</c:v>
                </c:pt>
                <c:pt idx="102">
                  <c:v>332</c:v>
                </c:pt>
                <c:pt idx="103">
                  <c:v>333</c:v>
                </c:pt>
                <c:pt idx="104">
                  <c:v>334</c:v>
                </c:pt>
                <c:pt idx="105">
                  <c:v>335</c:v>
                </c:pt>
                <c:pt idx="106">
                  <c:v>336</c:v>
                </c:pt>
                <c:pt idx="107">
                  <c:v>337</c:v>
                </c:pt>
                <c:pt idx="108">
                  <c:v>338</c:v>
                </c:pt>
                <c:pt idx="109">
                  <c:v>339</c:v>
                </c:pt>
                <c:pt idx="110">
                  <c:v>340</c:v>
                </c:pt>
                <c:pt idx="111">
                  <c:v>341</c:v>
                </c:pt>
                <c:pt idx="112">
                  <c:v>342</c:v>
                </c:pt>
                <c:pt idx="113">
                  <c:v>343</c:v>
                </c:pt>
                <c:pt idx="114">
                  <c:v>344</c:v>
                </c:pt>
                <c:pt idx="115">
                  <c:v>345</c:v>
                </c:pt>
                <c:pt idx="116">
                  <c:v>346</c:v>
                </c:pt>
                <c:pt idx="117">
                  <c:v>347</c:v>
                </c:pt>
                <c:pt idx="118">
                  <c:v>348</c:v>
                </c:pt>
                <c:pt idx="119">
                  <c:v>349</c:v>
                </c:pt>
                <c:pt idx="120">
                  <c:v>350</c:v>
                </c:pt>
                <c:pt idx="121">
                  <c:v>351</c:v>
                </c:pt>
                <c:pt idx="122">
                  <c:v>352</c:v>
                </c:pt>
                <c:pt idx="123">
                  <c:v>353</c:v>
                </c:pt>
                <c:pt idx="124">
                  <c:v>354</c:v>
                </c:pt>
                <c:pt idx="125">
                  <c:v>355</c:v>
                </c:pt>
                <c:pt idx="126">
                  <c:v>356</c:v>
                </c:pt>
                <c:pt idx="127">
                  <c:v>357</c:v>
                </c:pt>
                <c:pt idx="128">
                  <c:v>358</c:v>
                </c:pt>
                <c:pt idx="129">
                  <c:v>359</c:v>
                </c:pt>
                <c:pt idx="130">
                  <c:v>360</c:v>
                </c:pt>
                <c:pt idx="131">
                  <c:v>361</c:v>
                </c:pt>
                <c:pt idx="132">
                  <c:v>362</c:v>
                </c:pt>
                <c:pt idx="133">
                  <c:v>363</c:v>
                </c:pt>
                <c:pt idx="134">
                  <c:v>364</c:v>
                </c:pt>
                <c:pt idx="135">
                  <c:v>365</c:v>
                </c:pt>
                <c:pt idx="136">
                  <c:v>366</c:v>
                </c:pt>
                <c:pt idx="137">
                  <c:v>367</c:v>
                </c:pt>
                <c:pt idx="138">
                  <c:v>368</c:v>
                </c:pt>
                <c:pt idx="139">
                  <c:v>369</c:v>
                </c:pt>
                <c:pt idx="140">
                  <c:v>370</c:v>
                </c:pt>
                <c:pt idx="141">
                  <c:v>371</c:v>
                </c:pt>
                <c:pt idx="142">
                  <c:v>372</c:v>
                </c:pt>
                <c:pt idx="143">
                  <c:v>373</c:v>
                </c:pt>
                <c:pt idx="144">
                  <c:v>374</c:v>
                </c:pt>
                <c:pt idx="145">
                  <c:v>375</c:v>
                </c:pt>
                <c:pt idx="146">
                  <c:v>376</c:v>
                </c:pt>
                <c:pt idx="147">
                  <c:v>377</c:v>
                </c:pt>
                <c:pt idx="148">
                  <c:v>378</c:v>
                </c:pt>
                <c:pt idx="149">
                  <c:v>379</c:v>
                </c:pt>
                <c:pt idx="150">
                  <c:v>380</c:v>
                </c:pt>
                <c:pt idx="151">
                  <c:v>381</c:v>
                </c:pt>
                <c:pt idx="152">
                  <c:v>382</c:v>
                </c:pt>
                <c:pt idx="153">
                  <c:v>383</c:v>
                </c:pt>
                <c:pt idx="154">
                  <c:v>384</c:v>
                </c:pt>
                <c:pt idx="155">
                  <c:v>385</c:v>
                </c:pt>
                <c:pt idx="156">
                  <c:v>386</c:v>
                </c:pt>
                <c:pt idx="157">
                  <c:v>387</c:v>
                </c:pt>
                <c:pt idx="158">
                  <c:v>388</c:v>
                </c:pt>
                <c:pt idx="159">
                  <c:v>389</c:v>
                </c:pt>
                <c:pt idx="160">
                  <c:v>390</c:v>
                </c:pt>
                <c:pt idx="161">
                  <c:v>391</c:v>
                </c:pt>
                <c:pt idx="162">
                  <c:v>392</c:v>
                </c:pt>
                <c:pt idx="163">
                  <c:v>393</c:v>
                </c:pt>
                <c:pt idx="164">
                  <c:v>394</c:v>
                </c:pt>
                <c:pt idx="165">
                  <c:v>395</c:v>
                </c:pt>
                <c:pt idx="166">
                  <c:v>396</c:v>
                </c:pt>
                <c:pt idx="167">
                  <c:v>397</c:v>
                </c:pt>
                <c:pt idx="168">
                  <c:v>398</c:v>
                </c:pt>
                <c:pt idx="169">
                  <c:v>399</c:v>
                </c:pt>
                <c:pt idx="170">
                  <c:v>400</c:v>
                </c:pt>
                <c:pt idx="171">
                  <c:v>401</c:v>
                </c:pt>
                <c:pt idx="172">
                  <c:v>402</c:v>
                </c:pt>
                <c:pt idx="173">
                  <c:v>403</c:v>
                </c:pt>
                <c:pt idx="174">
                  <c:v>404</c:v>
                </c:pt>
                <c:pt idx="175">
                  <c:v>405</c:v>
                </c:pt>
                <c:pt idx="176">
                  <c:v>406</c:v>
                </c:pt>
                <c:pt idx="177">
                  <c:v>407</c:v>
                </c:pt>
                <c:pt idx="178">
                  <c:v>408</c:v>
                </c:pt>
                <c:pt idx="179">
                  <c:v>409</c:v>
                </c:pt>
                <c:pt idx="180">
                  <c:v>410</c:v>
                </c:pt>
                <c:pt idx="181">
                  <c:v>411</c:v>
                </c:pt>
                <c:pt idx="182">
                  <c:v>412</c:v>
                </c:pt>
                <c:pt idx="183">
                  <c:v>413</c:v>
                </c:pt>
                <c:pt idx="184">
                  <c:v>414</c:v>
                </c:pt>
                <c:pt idx="185">
                  <c:v>415</c:v>
                </c:pt>
              </c:numCache>
            </c:numRef>
          </c:xVal>
          <c:yVal>
            <c:numRef>
              <c:f>Graph!$D$232:$D$415</c:f>
              <c:numCache>
                <c:formatCode>General</c:formatCode>
                <c:ptCount val="184"/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7-4E27-AA3F-A15B198CE28C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Graph!$A$231:$A$416</c:f>
              <c:numCache>
                <c:formatCode>General</c:formatCode>
                <c:ptCount val="18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  <c:pt idx="91">
                  <c:v>321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328</c:v>
                </c:pt>
                <c:pt idx="99">
                  <c:v>329</c:v>
                </c:pt>
                <c:pt idx="100">
                  <c:v>330</c:v>
                </c:pt>
                <c:pt idx="101">
                  <c:v>331</c:v>
                </c:pt>
                <c:pt idx="102">
                  <c:v>332</c:v>
                </c:pt>
                <c:pt idx="103">
                  <c:v>333</c:v>
                </c:pt>
                <c:pt idx="104">
                  <c:v>334</c:v>
                </c:pt>
                <c:pt idx="105">
                  <c:v>335</c:v>
                </c:pt>
                <c:pt idx="106">
                  <c:v>336</c:v>
                </c:pt>
                <c:pt idx="107">
                  <c:v>337</c:v>
                </c:pt>
                <c:pt idx="108">
                  <c:v>338</c:v>
                </c:pt>
                <c:pt idx="109">
                  <c:v>339</c:v>
                </c:pt>
                <c:pt idx="110">
                  <c:v>340</c:v>
                </c:pt>
                <c:pt idx="111">
                  <c:v>341</c:v>
                </c:pt>
                <c:pt idx="112">
                  <c:v>342</c:v>
                </c:pt>
                <c:pt idx="113">
                  <c:v>343</c:v>
                </c:pt>
                <c:pt idx="114">
                  <c:v>344</c:v>
                </c:pt>
                <c:pt idx="115">
                  <c:v>345</c:v>
                </c:pt>
                <c:pt idx="116">
                  <c:v>346</c:v>
                </c:pt>
                <c:pt idx="117">
                  <c:v>347</c:v>
                </c:pt>
                <c:pt idx="118">
                  <c:v>348</c:v>
                </c:pt>
                <c:pt idx="119">
                  <c:v>349</c:v>
                </c:pt>
                <c:pt idx="120">
                  <c:v>350</c:v>
                </c:pt>
                <c:pt idx="121">
                  <c:v>351</c:v>
                </c:pt>
                <c:pt idx="122">
                  <c:v>352</c:v>
                </c:pt>
                <c:pt idx="123">
                  <c:v>353</c:v>
                </c:pt>
                <c:pt idx="124">
                  <c:v>354</c:v>
                </c:pt>
                <c:pt idx="125">
                  <c:v>355</c:v>
                </c:pt>
                <c:pt idx="126">
                  <c:v>356</c:v>
                </c:pt>
                <c:pt idx="127">
                  <c:v>357</c:v>
                </c:pt>
                <c:pt idx="128">
                  <c:v>358</c:v>
                </c:pt>
                <c:pt idx="129">
                  <c:v>359</c:v>
                </c:pt>
                <c:pt idx="130">
                  <c:v>360</c:v>
                </c:pt>
                <c:pt idx="131">
                  <c:v>361</c:v>
                </c:pt>
                <c:pt idx="132">
                  <c:v>362</c:v>
                </c:pt>
                <c:pt idx="133">
                  <c:v>363</c:v>
                </c:pt>
                <c:pt idx="134">
                  <c:v>364</c:v>
                </c:pt>
                <c:pt idx="135">
                  <c:v>365</c:v>
                </c:pt>
                <c:pt idx="136">
                  <c:v>366</c:v>
                </c:pt>
                <c:pt idx="137">
                  <c:v>367</c:v>
                </c:pt>
                <c:pt idx="138">
                  <c:v>368</c:v>
                </c:pt>
                <c:pt idx="139">
                  <c:v>369</c:v>
                </c:pt>
                <c:pt idx="140">
                  <c:v>370</c:v>
                </c:pt>
                <c:pt idx="141">
                  <c:v>371</c:v>
                </c:pt>
                <c:pt idx="142">
                  <c:v>372</c:v>
                </c:pt>
                <c:pt idx="143">
                  <c:v>373</c:v>
                </c:pt>
                <c:pt idx="144">
                  <c:v>374</c:v>
                </c:pt>
                <c:pt idx="145">
                  <c:v>375</c:v>
                </c:pt>
                <c:pt idx="146">
                  <c:v>376</c:v>
                </c:pt>
                <c:pt idx="147">
                  <c:v>377</c:v>
                </c:pt>
                <c:pt idx="148">
                  <c:v>378</c:v>
                </c:pt>
                <c:pt idx="149">
                  <c:v>379</c:v>
                </c:pt>
                <c:pt idx="150">
                  <c:v>380</c:v>
                </c:pt>
                <c:pt idx="151">
                  <c:v>381</c:v>
                </c:pt>
                <c:pt idx="152">
                  <c:v>382</c:v>
                </c:pt>
                <c:pt idx="153">
                  <c:v>383</c:v>
                </c:pt>
                <c:pt idx="154">
                  <c:v>384</c:v>
                </c:pt>
                <c:pt idx="155">
                  <c:v>385</c:v>
                </c:pt>
                <c:pt idx="156">
                  <c:v>386</c:v>
                </c:pt>
                <c:pt idx="157">
                  <c:v>387</c:v>
                </c:pt>
                <c:pt idx="158">
                  <c:v>388</c:v>
                </c:pt>
                <c:pt idx="159">
                  <c:v>389</c:v>
                </c:pt>
                <c:pt idx="160">
                  <c:v>390</c:v>
                </c:pt>
                <c:pt idx="161">
                  <c:v>391</c:v>
                </c:pt>
                <c:pt idx="162">
                  <c:v>392</c:v>
                </c:pt>
                <c:pt idx="163">
                  <c:v>393</c:v>
                </c:pt>
                <c:pt idx="164">
                  <c:v>394</c:v>
                </c:pt>
                <c:pt idx="165">
                  <c:v>395</c:v>
                </c:pt>
                <c:pt idx="166">
                  <c:v>396</c:v>
                </c:pt>
                <c:pt idx="167">
                  <c:v>397</c:v>
                </c:pt>
                <c:pt idx="168">
                  <c:v>398</c:v>
                </c:pt>
                <c:pt idx="169">
                  <c:v>399</c:v>
                </c:pt>
                <c:pt idx="170">
                  <c:v>400</c:v>
                </c:pt>
                <c:pt idx="171">
                  <c:v>401</c:v>
                </c:pt>
                <c:pt idx="172">
                  <c:v>402</c:v>
                </c:pt>
                <c:pt idx="173">
                  <c:v>403</c:v>
                </c:pt>
                <c:pt idx="174">
                  <c:v>404</c:v>
                </c:pt>
                <c:pt idx="175">
                  <c:v>405</c:v>
                </c:pt>
                <c:pt idx="176">
                  <c:v>406</c:v>
                </c:pt>
                <c:pt idx="177">
                  <c:v>407</c:v>
                </c:pt>
                <c:pt idx="178">
                  <c:v>408</c:v>
                </c:pt>
                <c:pt idx="179">
                  <c:v>409</c:v>
                </c:pt>
                <c:pt idx="180">
                  <c:v>410</c:v>
                </c:pt>
                <c:pt idx="181">
                  <c:v>411</c:v>
                </c:pt>
                <c:pt idx="182">
                  <c:v>412</c:v>
                </c:pt>
                <c:pt idx="183">
                  <c:v>413</c:v>
                </c:pt>
                <c:pt idx="184">
                  <c:v>414</c:v>
                </c:pt>
                <c:pt idx="185">
                  <c:v>415</c:v>
                </c:pt>
              </c:numCache>
            </c:numRef>
          </c:xVal>
          <c:yVal>
            <c:numRef>
              <c:f>Graph!$B$232:$B$415</c:f>
              <c:numCache>
                <c:formatCode>General</c:formatCode>
                <c:ptCount val="184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87-4E27-AA3F-A15B198CE28C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Graph!$A$231:$A$416</c:f>
              <c:numCache>
                <c:formatCode>General</c:formatCode>
                <c:ptCount val="18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  <c:pt idx="91">
                  <c:v>321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328</c:v>
                </c:pt>
                <c:pt idx="99">
                  <c:v>329</c:v>
                </c:pt>
                <c:pt idx="100">
                  <c:v>330</c:v>
                </c:pt>
                <c:pt idx="101">
                  <c:v>331</c:v>
                </c:pt>
                <c:pt idx="102">
                  <c:v>332</c:v>
                </c:pt>
                <c:pt idx="103">
                  <c:v>333</c:v>
                </c:pt>
                <c:pt idx="104">
                  <c:v>334</c:v>
                </c:pt>
                <c:pt idx="105">
                  <c:v>335</c:v>
                </c:pt>
                <c:pt idx="106">
                  <c:v>336</c:v>
                </c:pt>
                <c:pt idx="107">
                  <c:v>337</c:v>
                </c:pt>
                <c:pt idx="108">
                  <c:v>338</c:v>
                </c:pt>
                <c:pt idx="109">
                  <c:v>339</c:v>
                </c:pt>
                <c:pt idx="110">
                  <c:v>340</c:v>
                </c:pt>
                <c:pt idx="111">
                  <c:v>341</c:v>
                </c:pt>
                <c:pt idx="112">
                  <c:v>342</c:v>
                </c:pt>
                <c:pt idx="113">
                  <c:v>343</c:v>
                </c:pt>
                <c:pt idx="114">
                  <c:v>344</c:v>
                </c:pt>
                <c:pt idx="115">
                  <c:v>345</c:v>
                </c:pt>
                <c:pt idx="116">
                  <c:v>346</c:v>
                </c:pt>
                <c:pt idx="117">
                  <c:v>347</c:v>
                </c:pt>
                <c:pt idx="118">
                  <c:v>348</c:v>
                </c:pt>
                <c:pt idx="119">
                  <c:v>349</c:v>
                </c:pt>
                <c:pt idx="120">
                  <c:v>350</c:v>
                </c:pt>
                <c:pt idx="121">
                  <c:v>351</c:v>
                </c:pt>
                <c:pt idx="122">
                  <c:v>352</c:v>
                </c:pt>
                <c:pt idx="123">
                  <c:v>353</c:v>
                </c:pt>
                <c:pt idx="124">
                  <c:v>354</c:v>
                </c:pt>
                <c:pt idx="125">
                  <c:v>355</c:v>
                </c:pt>
                <c:pt idx="126">
                  <c:v>356</c:v>
                </c:pt>
                <c:pt idx="127">
                  <c:v>357</c:v>
                </c:pt>
                <c:pt idx="128">
                  <c:v>358</c:v>
                </c:pt>
                <c:pt idx="129">
                  <c:v>359</c:v>
                </c:pt>
                <c:pt idx="130">
                  <c:v>360</c:v>
                </c:pt>
                <c:pt idx="131">
                  <c:v>361</c:v>
                </c:pt>
                <c:pt idx="132">
                  <c:v>362</c:v>
                </c:pt>
                <c:pt idx="133">
                  <c:v>363</c:v>
                </c:pt>
                <c:pt idx="134">
                  <c:v>364</c:v>
                </c:pt>
                <c:pt idx="135">
                  <c:v>365</c:v>
                </c:pt>
                <c:pt idx="136">
                  <c:v>366</c:v>
                </c:pt>
                <c:pt idx="137">
                  <c:v>367</c:v>
                </c:pt>
                <c:pt idx="138">
                  <c:v>368</c:v>
                </c:pt>
                <c:pt idx="139">
                  <c:v>369</c:v>
                </c:pt>
                <c:pt idx="140">
                  <c:v>370</c:v>
                </c:pt>
                <c:pt idx="141">
                  <c:v>371</c:v>
                </c:pt>
                <c:pt idx="142">
                  <c:v>372</c:v>
                </c:pt>
                <c:pt idx="143">
                  <c:v>373</c:v>
                </c:pt>
                <c:pt idx="144">
                  <c:v>374</c:v>
                </c:pt>
                <c:pt idx="145">
                  <c:v>375</c:v>
                </c:pt>
                <c:pt idx="146">
                  <c:v>376</c:v>
                </c:pt>
                <c:pt idx="147">
                  <c:v>377</c:v>
                </c:pt>
                <c:pt idx="148">
                  <c:v>378</c:v>
                </c:pt>
                <c:pt idx="149">
                  <c:v>379</c:v>
                </c:pt>
                <c:pt idx="150">
                  <c:v>380</c:v>
                </c:pt>
                <c:pt idx="151">
                  <c:v>381</c:v>
                </c:pt>
                <c:pt idx="152">
                  <c:v>382</c:v>
                </c:pt>
                <c:pt idx="153">
                  <c:v>383</c:v>
                </c:pt>
                <c:pt idx="154">
                  <c:v>384</c:v>
                </c:pt>
                <c:pt idx="155">
                  <c:v>385</c:v>
                </c:pt>
                <c:pt idx="156">
                  <c:v>386</c:v>
                </c:pt>
                <c:pt idx="157">
                  <c:v>387</c:v>
                </c:pt>
                <c:pt idx="158">
                  <c:v>388</c:v>
                </c:pt>
                <c:pt idx="159">
                  <c:v>389</c:v>
                </c:pt>
                <c:pt idx="160">
                  <c:v>390</c:v>
                </c:pt>
                <c:pt idx="161">
                  <c:v>391</c:v>
                </c:pt>
                <c:pt idx="162">
                  <c:v>392</c:v>
                </c:pt>
                <c:pt idx="163">
                  <c:v>393</c:v>
                </c:pt>
                <c:pt idx="164">
                  <c:v>394</c:v>
                </c:pt>
                <c:pt idx="165">
                  <c:v>395</c:v>
                </c:pt>
                <c:pt idx="166">
                  <c:v>396</c:v>
                </c:pt>
                <c:pt idx="167">
                  <c:v>397</c:v>
                </c:pt>
                <c:pt idx="168">
                  <c:v>398</c:v>
                </c:pt>
                <c:pt idx="169">
                  <c:v>399</c:v>
                </c:pt>
                <c:pt idx="170">
                  <c:v>400</c:v>
                </c:pt>
                <c:pt idx="171">
                  <c:v>401</c:v>
                </c:pt>
                <c:pt idx="172">
                  <c:v>402</c:v>
                </c:pt>
                <c:pt idx="173">
                  <c:v>403</c:v>
                </c:pt>
                <c:pt idx="174">
                  <c:v>404</c:v>
                </c:pt>
                <c:pt idx="175">
                  <c:v>405</c:v>
                </c:pt>
                <c:pt idx="176">
                  <c:v>406</c:v>
                </c:pt>
                <c:pt idx="177">
                  <c:v>407</c:v>
                </c:pt>
                <c:pt idx="178">
                  <c:v>408</c:v>
                </c:pt>
                <c:pt idx="179">
                  <c:v>409</c:v>
                </c:pt>
                <c:pt idx="180">
                  <c:v>410</c:v>
                </c:pt>
                <c:pt idx="181">
                  <c:v>411</c:v>
                </c:pt>
                <c:pt idx="182">
                  <c:v>412</c:v>
                </c:pt>
                <c:pt idx="183">
                  <c:v>413</c:v>
                </c:pt>
                <c:pt idx="184">
                  <c:v>414</c:v>
                </c:pt>
                <c:pt idx="185">
                  <c:v>415</c:v>
                </c:pt>
              </c:numCache>
            </c:numRef>
          </c:xVal>
          <c:yVal>
            <c:numRef>
              <c:f>Graph!$C$232:$C$415</c:f>
              <c:numCache>
                <c:formatCode>General</c:formatCode>
                <c:ptCount val="18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87-4E27-AA3F-A15B198CE28C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Graph!$A$231:$A$416</c:f>
              <c:numCache>
                <c:formatCode>General</c:formatCode>
                <c:ptCount val="18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  <c:pt idx="91">
                  <c:v>321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328</c:v>
                </c:pt>
                <c:pt idx="99">
                  <c:v>329</c:v>
                </c:pt>
                <c:pt idx="100">
                  <c:v>330</c:v>
                </c:pt>
                <c:pt idx="101">
                  <c:v>331</c:v>
                </c:pt>
                <c:pt idx="102">
                  <c:v>332</c:v>
                </c:pt>
                <c:pt idx="103">
                  <c:v>333</c:v>
                </c:pt>
                <c:pt idx="104">
                  <c:v>334</c:v>
                </c:pt>
                <c:pt idx="105">
                  <c:v>335</c:v>
                </c:pt>
                <c:pt idx="106">
                  <c:v>336</c:v>
                </c:pt>
                <c:pt idx="107">
                  <c:v>337</c:v>
                </c:pt>
                <c:pt idx="108">
                  <c:v>338</c:v>
                </c:pt>
                <c:pt idx="109">
                  <c:v>339</c:v>
                </c:pt>
                <c:pt idx="110">
                  <c:v>340</c:v>
                </c:pt>
                <c:pt idx="111">
                  <c:v>341</c:v>
                </c:pt>
                <c:pt idx="112">
                  <c:v>342</c:v>
                </c:pt>
                <c:pt idx="113">
                  <c:v>343</c:v>
                </c:pt>
                <c:pt idx="114">
                  <c:v>344</c:v>
                </c:pt>
                <c:pt idx="115">
                  <c:v>345</c:v>
                </c:pt>
                <c:pt idx="116">
                  <c:v>346</c:v>
                </c:pt>
                <c:pt idx="117">
                  <c:v>347</c:v>
                </c:pt>
                <c:pt idx="118">
                  <c:v>348</c:v>
                </c:pt>
                <c:pt idx="119">
                  <c:v>349</c:v>
                </c:pt>
                <c:pt idx="120">
                  <c:v>350</c:v>
                </c:pt>
                <c:pt idx="121">
                  <c:v>351</c:v>
                </c:pt>
                <c:pt idx="122">
                  <c:v>352</c:v>
                </c:pt>
                <c:pt idx="123">
                  <c:v>353</c:v>
                </c:pt>
                <c:pt idx="124">
                  <c:v>354</c:v>
                </c:pt>
                <c:pt idx="125">
                  <c:v>355</c:v>
                </c:pt>
                <c:pt idx="126">
                  <c:v>356</c:v>
                </c:pt>
                <c:pt idx="127">
                  <c:v>357</c:v>
                </c:pt>
                <c:pt idx="128">
                  <c:v>358</c:v>
                </c:pt>
                <c:pt idx="129">
                  <c:v>359</c:v>
                </c:pt>
                <c:pt idx="130">
                  <c:v>360</c:v>
                </c:pt>
                <c:pt idx="131">
                  <c:v>361</c:v>
                </c:pt>
                <c:pt idx="132">
                  <c:v>362</c:v>
                </c:pt>
                <c:pt idx="133">
                  <c:v>363</c:v>
                </c:pt>
                <c:pt idx="134">
                  <c:v>364</c:v>
                </c:pt>
                <c:pt idx="135">
                  <c:v>365</c:v>
                </c:pt>
                <c:pt idx="136">
                  <c:v>366</c:v>
                </c:pt>
                <c:pt idx="137">
                  <c:v>367</c:v>
                </c:pt>
                <c:pt idx="138">
                  <c:v>368</c:v>
                </c:pt>
                <c:pt idx="139">
                  <c:v>369</c:v>
                </c:pt>
                <c:pt idx="140">
                  <c:v>370</c:v>
                </c:pt>
                <c:pt idx="141">
                  <c:v>371</c:v>
                </c:pt>
                <c:pt idx="142">
                  <c:v>372</c:v>
                </c:pt>
                <c:pt idx="143">
                  <c:v>373</c:v>
                </c:pt>
                <c:pt idx="144">
                  <c:v>374</c:v>
                </c:pt>
                <c:pt idx="145">
                  <c:v>375</c:v>
                </c:pt>
                <c:pt idx="146">
                  <c:v>376</c:v>
                </c:pt>
                <c:pt idx="147">
                  <c:v>377</c:v>
                </c:pt>
                <c:pt idx="148">
                  <c:v>378</c:v>
                </c:pt>
                <c:pt idx="149">
                  <c:v>379</c:v>
                </c:pt>
                <c:pt idx="150">
                  <c:v>380</c:v>
                </c:pt>
                <c:pt idx="151">
                  <c:v>381</c:v>
                </c:pt>
                <c:pt idx="152">
                  <c:v>382</c:v>
                </c:pt>
                <c:pt idx="153">
                  <c:v>383</c:v>
                </c:pt>
                <c:pt idx="154">
                  <c:v>384</c:v>
                </c:pt>
                <c:pt idx="155">
                  <c:v>385</c:v>
                </c:pt>
                <c:pt idx="156">
                  <c:v>386</c:v>
                </c:pt>
                <c:pt idx="157">
                  <c:v>387</c:v>
                </c:pt>
                <c:pt idx="158">
                  <c:v>388</c:v>
                </c:pt>
                <c:pt idx="159">
                  <c:v>389</c:v>
                </c:pt>
                <c:pt idx="160">
                  <c:v>390</c:v>
                </c:pt>
                <c:pt idx="161">
                  <c:v>391</c:v>
                </c:pt>
                <c:pt idx="162">
                  <c:v>392</c:v>
                </c:pt>
                <c:pt idx="163">
                  <c:v>393</c:v>
                </c:pt>
                <c:pt idx="164">
                  <c:v>394</c:v>
                </c:pt>
                <c:pt idx="165">
                  <c:v>395</c:v>
                </c:pt>
                <c:pt idx="166">
                  <c:v>396</c:v>
                </c:pt>
                <c:pt idx="167">
                  <c:v>397</c:v>
                </c:pt>
                <c:pt idx="168">
                  <c:v>398</c:v>
                </c:pt>
                <c:pt idx="169">
                  <c:v>399</c:v>
                </c:pt>
                <c:pt idx="170">
                  <c:v>400</c:v>
                </c:pt>
                <c:pt idx="171">
                  <c:v>401</c:v>
                </c:pt>
                <c:pt idx="172">
                  <c:v>402</c:v>
                </c:pt>
                <c:pt idx="173">
                  <c:v>403</c:v>
                </c:pt>
                <c:pt idx="174">
                  <c:v>404</c:v>
                </c:pt>
                <c:pt idx="175">
                  <c:v>405</c:v>
                </c:pt>
                <c:pt idx="176">
                  <c:v>406</c:v>
                </c:pt>
                <c:pt idx="177">
                  <c:v>407</c:v>
                </c:pt>
                <c:pt idx="178">
                  <c:v>408</c:v>
                </c:pt>
                <c:pt idx="179">
                  <c:v>409</c:v>
                </c:pt>
                <c:pt idx="180">
                  <c:v>410</c:v>
                </c:pt>
                <c:pt idx="181">
                  <c:v>411</c:v>
                </c:pt>
                <c:pt idx="182">
                  <c:v>412</c:v>
                </c:pt>
                <c:pt idx="183">
                  <c:v>413</c:v>
                </c:pt>
                <c:pt idx="184">
                  <c:v>414</c:v>
                </c:pt>
                <c:pt idx="185">
                  <c:v>415</c:v>
                </c:pt>
              </c:numCache>
            </c:numRef>
          </c:xVal>
          <c:yVal>
            <c:numRef>
              <c:f>Graph!$E$232:$E$415</c:f>
              <c:numCache>
                <c:formatCode>General</c:formatCode>
                <c:ptCount val="184"/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87-4E27-AA3F-A15B198CE28C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Graph!$A$231:$A$416</c:f>
              <c:numCache>
                <c:formatCode>General</c:formatCode>
                <c:ptCount val="18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  <c:pt idx="91">
                  <c:v>321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328</c:v>
                </c:pt>
                <c:pt idx="99">
                  <c:v>329</c:v>
                </c:pt>
                <c:pt idx="100">
                  <c:v>330</c:v>
                </c:pt>
                <c:pt idx="101">
                  <c:v>331</c:v>
                </c:pt>
                <c:pt idx="102">
                  <c:v>332</c:v>
                </c:pt>
                <c:pt idx="103">
                  <c:v>333</c:v>
                </c:pt>
                <c:pt idx="104">
                  <c:v>334</c:v>
                </c:pt>
                <c:pt idx="105">
                  <c:v>335</c:v>
                </c:pt>
                <c:pt idx="106">
                  <c:v>336</c:v>
                </c:pt>
                <c:pt idx="107">
                  <c:v>337</c:v>
                </c:pt>
                <c:pt idx="108">
                  <c:v>338</c:v>
                </c:pt>
                <c:pt idx="109">
                  <c:v>339</c:v>
                </c:pt>
                <c:pt idx="110">
                  <c:v>340</c:v>
                </c:pt>
                <c:pt idx="111">
                  <c:v>341</c:v>
                </c:pt>
                <c:pt idx="112">
                  <c:v>342</c:v>
                </c:pt>
                <c:pt idx="113">
                  <c:v>343</c:v>
                </c:pt>
                <c:pt idx="114">
                  <c:v>344</c:v>
                </c:pt>
                <c:pt idx="115">
                  <c:v>345</c:v>
                </c:pt>
                <c:pt idx="116">
                  <c:v>346</c:v>
                </c:pt>
                <c:pt idx="117">
                  <c:v>347</c:v>
                </c:pt>
                <c:pt idx="118">
                  <c:v>348</c:v>
                </c:pt>
                <c:pt idx="119">
                  <c:v>349</c:v>
                </c:pt>
                <c:pt idx="120">
                  <c:v>350</c:v>
                </c:pt>
                <c:pt idx="121">
                  <c:v>351</c:v>
                </c:pt>
                <c:pt idx="122">
                  <c:v>352</c:v>
                </c:pt>
                <c:pt idx="123">
                  <c:v>353</c:v>
                </c:pt>
                <c:pt idx="124">
                  <c:v>354</c:v>
                </c:pt>
                <c:pt idx="125">
                  <c:v>355</c:v>
                </c:pt>
                <c:pt idx="126">
                  <c:v>356</c:v>
                </c:pt>
                <c:pt idx="127">
                  <c:v>357</c:v>
                </c:pt>
                <c:pt idx="128">
                  <c:v>358</c:v>
                </c:pt>
                <c:pt idx="129">
                  <c:v>359</c:v>
                </c:pt>
                <c:pt idx="130">
                  <c:v>360</c:v>
                </c:pt>
                <c:pt idx="131">
                  <c:v>361</c:v>
                </c:pt>
                <c:pt idx="132">
                  <c:v>362</c:v>
                </c:pt>
                <c:pt idx="133">
                  <c:v>363</c:v>
                </c:pt>
                <c:pt idx="134">
                  <c:v>364</c:v>
                </c:pt>
                <c:pt idx="135">
                  <c:v>365</c:v>
                </c:pt>
                <c:pt idx="136">
                  <c:v>366</c:v>
                </c:pt>
                <c:pt idx="137">
                  <c:v>367</c:v>
                </c:pt>
                <c:pt idx="138">
                  <c:v>368</c:v>
                </c:pt>
                <c:pt idx="139">
                  <c:v>369</c:v>
                </c:pt>
                <c:pt idx="140">
                  <c:v>370</c:v>
                </c:pt>
                <c:pt idx="141">
                  <c:v>371</c:v>
                </c:pt>
                <c:pt idx="142">
                  <c:v>372</c:v>
                </c:pt>
                <c:pt idx="143">
                  <c:v>373</c:v>
                </c:pt>
                <c:pt idx="144">
                  <c:v>374</c:v>
                </c:pt>
                <c:pt idx="145">
                  <c:v>375</c:v>
                </c:pt>
                <c:pt idx="146">
                  <c:v>376</c:v>
                </c:pt>
                <c:pt idx="147">
                  <c:v>377</c:v>
                </c:pt>
                <c:pt idx="148">
                  <c:v>378</c:v>
                </c:pt>
                <c:pt idx="149">
                  <c:v>379</c:v>
                </c:pt>
                <c:pt idx="150">
                  <c:v>380</c:v>
                </c:pt>
                <c:pt idx="151">
                  <c:v>381</c:v>
                </c:pt>
                <c:pt idx="152">
                  <c:v>382</c:v>
                </c:pt>
                <c:pt idx="153">
                  <c:v>383</c:v>
                </c:pt>
                <c:pt idx="154">
                  <c:v>384</c:v>
                </c:pt>
                <c:pt idx="155">
                  <c:v>385</c:v>
                </c:pt>
                <c:pt idx="156">
                  <c:v>386</c:v>
                </c:pt>
                <c:pt idx="157">
                  <c:v>387</c:v>
                </c:pt>
                <c:pt idx="158">
                  <c:v>388</c:v>
                </c:pt>
                <c:pt idx="159">
                  <c:v>389</c:v>
                </c:pt>
                <c:pt idx="160">
                  <c:v>390</c:v>
                </c:pt>
                <c:pt idx="161">
                  <c:v>391</c:v>
                </c:pt>
                <c:pt idx="162">
                  <c:v>392</c:v>
                </c:pt>
                <c:pt idx="163">
                  <c:v>393</c:v>
                </c:pt>
                <c:pt idx="164">
                  <c:v>394</c:v>
                </c:pt>
                <c:pt idx="165">
                  <c:v>395</c:v>
                </c:pt>
                <c:pt idx="166">
                  <c:v>396</c:v>
                </c:pt>
                <c:pt idx="167">
                  <c:v>397</c:v>
                </c:pt>
                <c:pt idx="168">
                  <c:v>398</c:v>
                </c:pt>
                <c:pt idx="169">
                  <c:v>399</c:v>
                </c:pt>
                <c:pt idx="170">
                  <c:v>400</c:v>
                </c:pt>
                <c:pt idx="171">
                  <c:v>401</c:v>
                </c:pt>
                <c:pt idx="172">
                  <c:v>402</c:v>
                </c:pt>
                <c:pt idx="173">
                  <c:v>403</c:v>
                </c:pt>
                <c:pt idx="174">
                  <c:v>404</c:v>
                </c:pt>
                <c:pt idx="175">
                  <c:v>405</c:v>
                </c:pt>
                <c:pt idx="176">
                  <c:v>406</c:v>
                </c:pt>
                <c:pt idx="177">
                  <c:v>407</c:v>
                </c:pt>
                <c:pt idx="178">
                  <c:v>408</c:v>
                </c:pt>
                <c:pt idx="179">
                  <c:v>409</c:v>
                </c:pt>
                <c:pt idx="180">
                  <c:v>410</c:v>
                </c:pt>
                <c:pt idx="181">
                  <c:v>411</c:v>
                </c:pt>
                <c:pt idx="182">
                  <c:v>412</c:v>
                </c:pt>
                <c:pt idx="183">
                  <c:v>413</c:v>
                </c:pt>
                <c:pt idx="184">
                  <c:v>414</c:v>
                </c:pt>
                <c:pt idx="185">
                  <c:v>415</c:v>
                </c:pt>
              </c:numCache>
            </c:numRef>
          </c:xVal>
          <c:yVal>
            <c:numRef>
              <c:f>Graph!$G$232:$G$415</c:f>
              <c:numCache>
                <c:formatCode>General</c:formatCode>
                <c:ptCount val="18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87-4E27-AA3F-A15B198CE28C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Graph!$A$231:$A$416</c:f>
              <c:numCache>
                <c:formatCode>General</c:formatCode>
                <c:ptCount val="18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  <c:pt idx="91">
                  <c:v>321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328</c:v>
                </c:pt>
                <c:pt idx="99">
                  <c:v>329</c:v>
                </c:pt>
                <c:pt idx="100">
                  <c:v>330</c:v>
                </c:pt>
                <c:pt idx="101">
                  <c:v>331</c:v>
                </c:pt>
                <c:pt idx="102">
                  <c:v>332</c:v>
                </c:pt>
                <c:pt idx="103">
                  <c:v>333</c:v>
                </c:pt>
                <c:pt idx="104">
                  <c:v>334</c:v>
                </c:pt>
                <c:pt idx="105">
                  <c:v>335</c:v>
                </c:pt>
                <c:pt idx="106">
                  <c:v>336</c:v>
                </c:pt>
                <c:pt idx="107">
                  <c:v>337</c:v>
                </c:pt>
                <c:pt idx="108">
                  <c:v>338</c:v>
                </c:pt>
                <c:pt idx="109">
                  <c:v>339</c:v>
                </c:pt>
                <c:pt idx="110">
                  <c:v>340</c:v>
                </c:pt>
                <c:pt idx="111">
                  <c:v>341</c:v>
                </c:pt>
                <c:pt idx="112">
                  <c:v>342</c:v>
                </c:pt>
                <c:pt idx="113">
                  <c:v>343</c:v>
                </c:pt>
                <c:pt idx="114">
                  <c:v>344</c:v>
                </c:pt>
                <c:pt idx="115">
                  <c:v>345</c:v>
                </c:pt>
                <c:pt idx="116">
                  <c:v>346</c:v>
                </c:pt>
                <c:pt idx="117">
                  <c:v>347</c:v>
                </c:pt>
                <c:pt idx="118">
                  <c:v>348</c:v>
                </c:pt>
                <c:pt idx="119">
                  <c:v>349</c:v>
                </c:pt>
                <c:pt idx="120">
                  <c:v>350</c:v>
                </c:pt>
                <c:pt idx="121">
                  <c:v>351</c:v>
                </c:pt>
                <c:pt idx="122">
                  <c:v>352</c:v>
                </c:pt>
                <c:pt idx="123">
                  <c:v>353</c:v>
                </c:pt>
                <c:pt idx="124">
                  <c:v>354</c:v>
                </c:pt>
                <c:pt idx="125">
                  <c:v>355</c:v>
                </c:pt>
                <c:pt idx="126">
                  <c:v>356</c:v>
                </c:pt>
                <c:pt idx="127">
                  <c:v>357</c:v>
                </c:pt>
                <c:pt idx="128">
                  <c:v>358</c:v>
                </c:pt>
                <c:pt idx="129">
                  <c:v>359</c:v>
                </c:pt>
                <c:pt idx="130">
                  <c:v>360</c:v>
                </c:pt>
                <c:pt idx="131">
                  <c:v>361</c:v>
                </c:pt>
                <c:pt idx="132">
                  <c:v>362</c:v>
                </c:pt>
                <c:pt idx="133">
                  <c:v>363</c:v>
                </c:pt>
                <c:pt idx="134">
                  <c:v>364</c:v>
                </c:pt>
                <c:pt idx="135">
                  <c:v>365</c:v>
                </c:pt>
                <c:pt idx="136">
                  <c:v>366</c:v>
                </c:pt>
                <c:pt idx="137">
                  <c:v>367</c:v>
                </c:pt>
                <c:pt idx="138">
                  <c:v>368</c:v>
                </c:pt>
                <c:pt idx="139">
                  <c:v>369</c:v>
                </c:pt>
                <c:pt idx="140">
                  <c:v>370</c:v>
                </c:pt>
                <c:pt idx="141">
                  <c:v>371</c:v>
                </c:pt>
                <c:pt idx="142">
                  <c:v>372</c:v>
                </c:pt>
                <c:pt idx="143">
                  <c:v>373</c:v>
                </c:pt>
                <c:pt idx="144">
                  <c:v>374</c:v>
                </c:pt>
                <c:pt idx="145">
                  <c:v>375</c:v>
                </c:pt>
                <c:pt idx="146">
                  <c:v>376</c:v>
                </c:pt>
                <c:pt idx="147">
                  <c:v>377</c:v>
                </c:pt>
                <c:pt idx="148">
                  <c:v>378</c:v>
                </c:pt>
                <c:pt idx="149">
                  <c:v>379</c:v>
                </c:pt>
                <c:pt idx="150">
                  <c:v>380</c:v>
                </c:pt>
                <c:pt idx="151">
                  <c:v>381</c:v>
                </c:pt>
                <c:pt idx="152">
                  <c:v>382</c:v>
                </c:pt>
                <c:pt idx="153">
                  <c:v>383</c:v>
                </c:pt>
                <c:pt idx="154">
                  <c:v>384</c:v>
                </c:pt>
                <c:pt idx="155">
                  <c:v>385</c:v>
                </c:pt>
                <c:pt idx="156">
                  <c:v>386</c:v>
                </c:pt>
                <c:pt idx="157">
                  <c:v>387</c:v>
                </c:pt>
                <c:pt idx="158">
                  <c:v>388</c:v>
                </c:pt>
                <c:pt idx="159">
                  <c:v>389</c:v>
                </c:pt>
                <c:pt idx="160">
                  <c:v>390</c:v>
                </c:pt>
                <c:pt idx="161">
                  <c:v>391</c:v>
                </c:pt>
                <c:pt idx="162">
                  <c:v>392</c:v>
                </c:pt>
                <c:pt idx="163">
                  <c:v>393</c:v>
                </c:pt>
                <c:pt idx="164">
                  <c:v>394</c:v>
                </c:pt>
                <c:pt idx="165">
                  <c:v>395</c:v>
                </c:pt>
                <c:pt idx="166">
                  <c:v>396</c:v>
                </c:pt>
                <c:pt idx="167">
                  <c:v>397</c:v>
                </c:pt>
                <c:pt idx="168">
                  <c:v>398</c:v>
                </c:pt>
                <c:pt idx="169">
                  <c:v>399</c:v>
                </c:pt>
                <c:pt idx="170">
                  <c:v>400</c:v>
                </c:pt>
                <c:pt idx="171">
                  <c:v>401</c:v>
                </c:pt>
                <c:pt idx="172">
                  <c:v>402</c:v>
                </c:pt>
                <c:pt idx="173">
                  <c:v>403</c:v>
                </c:pt>
                <c:pt idx="174">
                  <c:v>404</c:v>
                </c:pt>
                <c:pt idx="175">
                  <c:v>405</c:v>
                </c:pt>
                <c:pt idx="176">
                  <c:v>406</c:v>
                </c:pt>
                <c:pt idx="177">
                  <c:v>407</c:v>
                </c:pt>
                <c:pt idx="178">
                  <c:v>408</c:v>
                </c:pt>
                <c:pt idx="179">
                  <c:v>409</c:v>
                </c:pt>
                <c:pt idx="180">
                  <c:v>410</c:v>
                </c:pt>
                <c:pt idx="181">
                  <c:v>411</c:v>
                </c:pt>
                <c:pt idx="182">
                  <c:v>412</c:v>
                </c:pt>
                <c:pt idx="183">
                  <c:v>413</c:v>
                </c:pt>
                <c:pt idx="184">
                  <c:v>414</c:v>
                </c:pt>
                <c:pt idx="185">
                  <c:v>415</c:v>
                </c:pt>
              </c:numCache>
            </c:numRef>
          </c:xVal>
          <c:yVal>
            <c:numRef>
              <c:f>Graph!$H$232:$H$415</c:f>
              <c:numCache>
                <c:formatCode>General</c:formatCode>
                <c:ptCount val="18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87-4E27-AA3F-A15B198C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099599"/>
        <c:axId val="1825100079"/>
      </c:scatterChart>
      <c:valAx>
        <c:axId val="1825099599"/>
        <c:scaling>
          <c:orientation val="minMax"/>
          <c:max val="415"/>
          <c:min val="230"/>
        </c:scaling>
        <c:delete val="0"/>
        <c:axPos val="b"/>
        <c:numFmt formatCode="General" sourceLinked="1"/>
        <c:majorTickMark val="out"/>
        <c:minorTickMark val="none"/>
        <c:tickLblPos val="nextTo"/>
        <c:crossAx val="1825100079"/>
        <c:crosses val="autoZero"/>
        <c:crossBetween val="midCat"/>
      </c:valAx>
      <c:valAx>
        <c:axId val="182510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250995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Graph!$A$418:$A$659</c:f>
              <c:numCache>
                <c:formatCode>General</c:formatCode>
                <c:ptCount val="242"/>
                <c:pt idx="0">
                  <c:v>417</c:v>
                </c:pt>
                <c:pt idx="1">
                  <c:v>418</c:v>
                </c:pt>
                <c:pt idx="2">
                  <c:v>419</c:v>
                </c:pt>
                <c:pt idx="3">
                  <c:v>420</c:v>
                </c:pt>
                <c:pt idx="4">
                  <c:v>421</c:v>
                </c:pt>
                <c:pt idx="5">
                  <c:v>422</c:v>
                </c:pt>
                <c:pt idx="6">
                  <c:v>423</c:v>
                </c:pt>
                <c:pt idx="7">
                  <c:v>424</c:v>
                </c:pt>
                <c:pt idx="8">
                  <c:v>425</c:v>
                </c:pt>
                <c:pt idx="9">
                  <c:v>426</c:v>
                </c:pt>
                <c:pt idx="10">
                  <c:v>427</c:v>
                </c:pt>
                <c:pt idx="11">
                  <c:v>428</c:v>
                </c:pt>
                <c:pt idx="12">
                  <c:v>429</c:v>
                </c:pt>
                <c:pt idx="13">
                  <c:v>430</c:v>
                </c:pt>
                <c:pt idx="14">
                  <c:v>431</c:v>
                </c:pt>
                <c:pt idx="15">
                  <c:v>432</c:v>
                </c:pt>
                <c:pt idx="16">
                  <c:v>433</c:v>
                </c:pt>
                <c:pt idx="17">
                  <c:v>434</c:v>
                </c:pt>
                <c:pt idx="18">
                  <c:v>435</c:v>
                </c:pt>
                <c:pt idx="19">
                  <c:v>436</c:v>
                </c:pt>
                <c:pt idx="20">
                  <c:v>437</c:v>
                </c:pt>
                <c:pt idx="21">
                  <c:v>438</c:v>
                </c:pt>
                <c:pt idx="22">
                  <c:v>439</c:v>
                </c:pt>
                <c:pt idx="23">
                  <c:v>440</c:v>
                </c:pt>
                <c:pt idx="24">
                  <c:v>441</c:v>
                </c:pt>
                <c:pt idx="25">
                  <c:v>442</c:v>
                </c:pt>
                <c:pt idx="26">
                  <c:v>443</c:v>
                </c:pt>
                <c:pt idx="27">
                  <c:v>444</c:v>
                </c:pt>
                <c:pt idx="28">
                  <c:v>445</c:v>
                </c:pt>
                <c:pt idx="29">
                  <c:v>446</c:v>
                </c:pt>
                <c:pt idx="30">
                  <c:v>447</c:v>
                </c:pt>
                <c:pt idx="31">
                  <c:v>448</c:v>
                </c:pt>
                <c:pt idx="32">
                  <c:v>449</c:v>
                </c:pt>
                <c:pt idx="33">
                  <c:v>450</c:v>
                </c:pt>
                <c:pt idx="34">
                  <c:v>451</c:v>
                </c:pt>
                <c:pt idx="35">
                  <c:v>452</c:v>
                </c:pt>
                <c:pt idx="36">
                  <c:v>453</c:v>
                </c:pt>
                <c:pt idx="37">
                  <c:v>454</c:v>
                </c:pt>
                <c:pt idx="38">
                  <c:v>455</c:v>
                </c:pt>
                <c:pt idx="39">
                  <c:v>456</c:v>
                </c:pt>
                <c:pt idx="40">
                  <c:v>457</c:v>
                </c:pt>
                <c:pt idx="41">
                  <c:v>458</c:v>
                </c:pt>
                <c:pt idx="42">
                  <c:v>459</c:v>
                </c:pt>
                <c:pt idx="43">
                  <c:v>460</c:v>
                </c:pt>
                <c:pt idx="44">
                  <c:v>461</c:v>
                </c:pt>
                <c:pt idx="45">
                  <c:v>462</c:v>
                </c:pt>
                <c:pt idx="46">
                  <c:v>463</c:v>
                </c:pt>
                <c:pt idx="47">
                  <c:v>464</c:v>
                </c:pt>
                <c:pt idx="48">
                  <c:v>465</c:v>
                </c:pt>
                <c:pt idx="49">
                  <c:v>466</c:v>
                </c:pt>
                <c:pt idx="50">
                  <c:v>467</c:v>
                </c:pt>
                <c:pt idx="51">
                  <c:v>468</c:v>
                </c:pt>
                <c:pt idx="52">
                  <c:v>469</c:v>
                </c:pt>
                <c:pt idx="53">
                  <c:v>470</c:v>
                </c:pt>
                <c:pt idx="54">
                  <c:v>471</c:v>
                </c:pt>
                <c:pt idx="55">
                  <c:v>472</c:v>
                </c:pt>
                <c:pt idx="56">
                  <c:v>473</c:v>
                </c:pt>
                <c:pt idx="57">
                  <c:v>474</c:v>
                </c:pt>
                <c:pt idx="58">
                  <c:v>475</c:v>
                </c:pt>
                <c:pt idx="59">
                  <c:v>476</c:v>
                </c:pt>
                <c:pt idx="60">
                  <c:v>477</c:v>
                </c:pt>
                <c:pt idx="61">
                  <c:v>478</c:v>
                </c:pt>
                <c:pt idx="62">
                  <c:v>479</c:v>
                </c:pt>
                <c:pt idx="63">
                  <c:v>480</c:v>
                </c:pt>
                <c:pt idx="64">
                  <c:v>481</c:v>
                </c:pt>
                <c:pt idx="65">
                  <c:v>482</c:v>
                </c:pt>
                <c:pt idx="66">
                  <c:v>483</c:v>
                </c:pt>
                <c:pt idx="67">
                  <c:v>484</c:v>
                </c:pt>
                <c:pt idx="68">
                  <c:v>485</c:v>
                </c:pt>
                <c:pt idx="69">
                  <c:v>486</c:v>
                </c:pt>
                <c:pt idx="70">
                  <c:v>487</c:v>
                </c:pt>
                <c:pt idx="71">
                  <c:v>488</c:v>
                </c:pt>
                <c:pt idx="72">
                  <c:v>489</c:v>
                </c:pt>
                <c:pt idx="73">
                  <c:v>490</c:v>
                </c:pt>
                <c:pt idx="74">
                  <c:v>491</c:v>
                </c:pt>
                <c:pt idx="75">
                  <c:v>492</c:v>
                </c:pt>
                <c:pt idx="76">
                  <c:v>493</c:v>
                </c:pt>
                <c:pt idx="77">
                  <c:v>494</c:v>
                </c:pt>
                <c:pt idx="78">
                  <c:v>495</c:v>
                </c:pt>
                <c:pt idx="79">
                  <c:v>496</c:v>
                </c:pt>
                <c:pt idx="80">
                  <c:v>497</c:v>
                </c:pt>
                <c:pt idx="81">
                  <c:v>498</c:v>
                </c:pt>
                <c:pt idx="82">
                  <c:v>499</c:v>
                </c:pt>
                <c:pt idx="83">
                  <c:v>500</c:v>
                </c:pt>
                <c:pt idx="84">
                  <c:v>501</c:v>
                </c:pt>
                <c:pt idx="85">
                  <c:v>502</c:v>
                </c:pt>
                <c:pt idx="86">
                  <c:v>503</c:v>
                </c:pt>
                <c:pt idx="87">
                  <c:v>504</c:v>
                </c:pt>
                <c:pt idx="88">
                  <c:v>505</c:v>
                </c:pt>
                <c:pt idx="89">
                  <c:v>506</c:v>
                </c:pt>
                <c:pt idx="90">
                  <c:v>507</c:v>
                </c:pt>
                <c:pt idx="91">
                  <c:v>508</c:v>
                </c:pt>
                <c:pt idx="92">
                  <c:v>509</c:v>
                </c:pt>
                <c:pt idx="93">
                  <c:v>510</c:v>
                </c:pt>
                <c:pt idx="94">
                  <c:v>511</c:v>
                </c:pt>
                <c:pt idx="95">
                  <c:v>512</c:v>
                </c:pt>
                <c:pt idx="96">
                  <c:v>513</c:v>
                </c:pt>
                <c:pt idx="97">
                  <c:v>514</c:v>
                </c:pt>
                <c:pt idx="98">
                  <c:v>515</c:v>
                </c:pt>
                <c:pt idx="99">
                  <c:v>516</c:v>
                </c:pt>
                <c:pt idx="100">
                  <c:v>517</c:v>
                </c:pt>
                <c:pt idx="101">
                  <c:v>518</c:v>
                </c:pt>
                <c:pt idx="102">
                  <c:v>519</c:v>
                </c:pt>
                <c:pt idx="103">
                  <c:v>520</c:v>
                </c:pt>
                <c:pt idx="104">
                  <c:v>521</c:v>
                </c:pt>
                <c:pt idx="105">
                  <c:v>522</c:v>
                </c:pt>
                <c:pt idx="106">
                  <c:v>523</c:v>
                </c:pt>
                <c:pt idx="107">
                  <c:v>524</c:v>
                </c:pt>
                <c:pt idx="108">
                  <c:v>525</c:v>
                </c:pt>
                <c:pt idx="109">
                  <c:v>526</c:v>
                </c:pt>
                <c:pt idx="110">
                  <c:v>527</c:v>
                </c:pt>
                <c:pt idx="111">
                  <c:v>528</c:v>
                </c:pt>
                <c:pt idx="112">
                  <c:v>529</c:v>
                </c:pt>
                <c:pt idx="113">
                  <c:v>530</c:v>
                </c:pt>
                <c:pt idx="114">
                  <c:v>531</c:v>
                </c:pt>
                <c:pt idx="115">
                  <c:v>532</c:v>
                </c:pt>
                <c:pt idx="116">
                  <c:v>533</c:v>
                </c:pt>
                <c:pt idx="117">
                  <c:v>534</c:v>
                </c:pt>
                <c:pt idx="118">
                  <c:v>535</c:v>
                </c:pt>
                <c:pt idx="119">
                  <c:v>536</c:v>
                </c:pt>
                <c:pt idx="120">
                  <c:v>537</c:v>
                </c:pt>
                <c:pt idx="121">
                  <c:v>538</c:v>
                </c:pt>
                <c:pt idx="122">
                  <c:v>539</c:v>
                </c:pt>
                <c:pt idx="123">
                  <c:v>540</c:v>
                </c:pt>
                <c:pt idx="124">
                  <c:v>541</c:v>
                </c:pt>
                <c:pt idx="125">
                  <c:v>542</c:v>
                </c:pt>
                <c:pt idx="126">
                  <c:v>543</c:v>
                </c:pt>
                <c:pt idx="127">
                  <c:v>544</c:v>
                </c:pt>
                <c:pt idx="128">
                  <c:v>545</c:v>
                </c:pt>
                <c:pt idx="129">
                  <c:v>546</c:v>
                </c:pt>
                <c:pt idx="130">
                  <c:v>547</c:v>
                </c:pt>
                <c:pt idx="131">
                  <c:v>548</c:v>
                </c:pt>
                <c:pt idx="132">
                  <c:v>549</c:v>
                </c:pt>
                <c:pt idx="133">
                  <c:v>550</c:v>
                </c:pt>
                <c:pt idx="134">
                  <c:v>551</c:v>
                </c:pt>
                <c:pt idx="135">
                  <c:v>552</c:v>
                </c:pt>
                <c:pt idx="136">
                  <c:v>553</c:v>
                </c:pt>
                <c:pt idx="137">
                  <c:v>554</c:v>
                </c:pt>
                <c:pt idx="138">
                  <c:v>555</c:v>
                </c:pt>
                <c:pt idx="139">
                  <c:v>556</c:v>
                </c:pt>
                <c:pt idx="140">
                  <c:v>557</c:v>
                </c:pt>
                <c:pt idx="141">
                  <c:v>558</c:v>
                </c:pt>
                <c:pt idx="142">
                  <c:v>559</c:v>
                </c:pt>
                <c:pt idx="143">
                  <c:v>560</c:v>
                </c:pt>
                <c:pt idx="144">
                  <c:v>561</c:v>
                </c:pt>
                <c:pt idx="145">
                  <c:v>562</c:v>
                </c:pt>
                <c:pt idx="146">
                  <c:v>563</c:v>
                </c:pt>
                <c:pt idx="147">
                  <c:v>564</c:v>
                </c:pt>
                <c:pt idx="148">
                  <c:v>565</c:v>
                </c:pt>
                <c:pt idx="149">
                  <c:v>566</c:v>
                </c:pt>
                <c:pt idx="150">
                  <c:v>567</c:v>
                </c:pt>
                <c:pt idx="151">
                  <c:v>568</c:v>
                </c:pt>
                <c:pt idx="152">
                  <c:v>569</c:v>
                </c:pt>
                <c:pt idx="153">
                  <c:v>570</c:v>
                </c:pt>
                <c:pt idx="154">
                  <c:v>571</c:v>
                </c:pt>
                <c:pt idx="155">
                  <c:v>572</c:v>
                </c:pt>
                <c:pt idx="156">
                  <c:v>573</c:v>
                </c:pt>
                <c:pt idx="157">
                  <c:v>574</c:v>
                </c:pt>
                <c:pt idx="158">
                  <c:v>575</c:v>
                </c:pt>
                <c:pt idx="159">
                  <c:v>576</c:v>
                </c:pt>
                <c:pt idx="160">
                  <c:v>577</c:v>
                </c:pt>
                <c:pt idx="161">
                  <c:v>578</c:v>
                </c:pt>
                <c:pt idx="162">
                  <c:v>579</c:v>
                </c:pt>
                <c:pt idx="163">
                  <c:v>580</c:v>
                </c:pt>
                <c:pt idx="164">
                  <c:v>581</c:v>
                </c:pt>
                <c:pt idx="165">
                  <c:v>582</c:v>
                </c:pt>
                <c:pt idx="166">
                  <c:v>583</c:v>
                </c:pt>
                <c:pt idx="167">
                  <c:v>584</c:v>
                </c:pt>
                <c:pt idx="168">
                  <c:v>585</c:v>
                </c:pt>
                <c:pt idx="169">
                  <c:v>586</c:v>
                </c:pt>
                <c:pt idx="170">
                  <c:v>587</c:v>
                </c:pt>
                <c:pt idx="171">
                  <c:v>588</c:v>
                </c:pt>
                <c:pt idx="172">
                  <c:v>589</c:v>
                </c:pt>
                <c:pt idx="173">
                  <c:v>590</c:v>
                </c:pt>
                <c:pt idx="174">
                  <c:v>591</c:v>
                </c:pt>
                <c:pt idx="175">
                  <c:v>592</c:v>
                </c:pt>
                <c:pt idx="176">
                  <c:v>593</c:v>
                </c:pt>
                <c:pt idx="177">
                  <c:v>594</c:v>
                </c:pt>
                <c:pt idx="178">
                  <c:v>595</c:v>
                </c:pt>
                <c:pt idx="179">
                  <c:v>596</c:v>
                </c:pt>
                <c:pt idx="180">
                  <c:v>597</c:v>
                </c:pt>
                <c:pt idx="181">
                  <c:v>598</c:v>
                </c:pt>
                <c:pt idx="182">
                  <c:v>599</c:v>
                </c:pt>
                <c:pt idx="183">
                  <c:v>600</c:v>
                </c:pt>
                <c:pt idx="184">
                  <c:v>601</c:v>
                </c:pt>
                <c:pt idx="185">
                  <c:v>602</c:v>
                </c:pt>
                <c:pt idx="186">
                  <c:v>603</c:v>
                </c:pt>
                <c:pt idx="187">
                  <c:v>604</c:v>
                </c:pt>
                <c:pt idx="188">
                  <c:v>605</c:v>
                </c:pt>
                <c:pt idx="189">
                  <c:v>606</c:v>
                </c:pt>
                <c:pt idx="190">
                  <c:v>607</c:v>
                </c:pt>
                <c:pt idx="191">
                  <c:v>608</c:v>
                </c:pt>
                <c:pt idx="192">
                  <c:v>609</c:v>
                </c:pt>
                <c:pt idx="193">
                  <c:v>610</c:v>
                </c:pt>
                <c:pt idx="194">
                  <c:v>611</c:v>
                </c:pt>
                <c:pt idx="195">
                  <c:v>612</c:v>
                </c:pt>
                <c:pt idx="196">
                  <c:v>613</c:v>
                </c:pt>
                <c:pt idx="197">
                  <c:v>614</c:v>
                </c:pt>
                <c:pt idx="198">
                  <c:v>615</c:v>
                </c:pt>
                <c:pt idx="199">
                  <c:v>616</c:v>
                </c:pt>
                <c:pt idx="200">
                  <c:v>617</c:v>
                </c:pt>
                <c:pt idx="201">
                  <c:v>618</c:v>
                </c:pt>
                <c:pt idx="202">
                  <c:v>619</c:v>
                </c:pt>
                <c:pt idx="203">
                  <c:v>620</c:v>
                </c:pt>
                <c:pt idx="204">
                  <c:v>621</c:v>
                </c:pt>
                <c:pt idx="205">
                  <c:v>622</c:v>
                </c:pt>
                <c:pt idx="206">
                  <c:v>623</c:v>
                </c:pt>
                <c:pt idx="207">
                  <c:v>624</c:v>
                </c:pt>
                <c:pt idx="208">
                  <c:v>625</c:v>
                </c:pt>
                <c:pt idx="209">
                  <c:v>626</c:v>
                </c:pt>
                <c:pt idx="210">
                  <c:v>627</c:v>
                </c:pt>
                <c:pt idx="211">
                  <c:v>628</c:v>
                </c:pt>
                <c:pt idx="212">
                  <c:v>629</c:v>
                </c:pt>
                <c:pt idx="213">
                  <c:v>630</c:v>
                </c:pt>
                <c:pt idx="214">
                  <c:v>631</c:v>
                </c:pt>
                <c:pt idx="215">
                  <c:v>632</c:v>
                </c:pt>
                <c:pt idx="216">
                  <c:v>633</c:v>
                </c:pt>
                <c:pt idx="217">
                  <c:v>634</c:v>
                </c:pt>
                <c:pt idx="218">
                  <c:v>635</c:v>
                </c:pt>
                <c:pt idx="219">
                  <c:v>636</c:v>
                </c:pt>
                <c:pt idx="220">
                  <c:v>637</c:v>
                </c:pt>
                <c:pt idx="221">
                  <c:v>638</c:v>
                </c:pt>
                <c:pt idx="222">
                  <c:v>639</c:v>
                </c:pt>
                <c:pt idx="223">
                  <c:v>640</c:v>
                </c:pt>
                <c:pt idx="224">
                  <c:v>641</c:v>
                </c:pt>
                <c:pt idx="225">
                  <c:v>642</c:v>
                </c:pt>
                <c:pt idx="226">
                  <c:v>643</c:v>
                </c:pt>
                <c:pt idx="227">
                  <c:v>644</c:v>
                </c:pt>
                <c:pt idx="228">
                  <c:v>645</c:v>
                </c:pt>
                <c:pt idx="229">
                  <c:v>646</c:v>
                </c:pt>
                <c:pt idx="230">
                  <c:v>647</c:v>
                </c:pt>
                <c:pt idx="231">
                  <c:v>648</c:v>
                </c:pt>
                <c:pt idx="232">
                  <c:v>649</c:v>
                </c:pt>
                <c:pt idx="233">
                  <c:v>650</c:v>
                </c:pt>
                <c:pt idx="234">
                  <c:v>651</c:v>
                </c:pt>
                <c:pt idx="235">
                  <c:v>652</c:v>
                </c:pt>
                <c:pt idx="236">
                  <c:v>653</c:v>
                </c:pt>
                <c:pt idx="237">
                  <c:v>654</c:v>
                </c:pt>
                <c:pt idx="238">
                  <c:v>655</c:v>
                </c:pt>
                <c:pt idx="239">
                  <c:v>656</c:v>
                </c:pt>
                <c:pt idx="240">
                  <c:v>657</c:v>
                </c:pt>
                <c:pt idx="241">
                  <c:v>658</c:v>
                </c:pt>
              </c:numCache>
            </c:numRef>
          </c:xVal>
          <c:yVal>
            <c:numRef>
              <c:f>Graph!$D$419:$D$658</c:f>
              <c:numCache>
                <c:formatCode>General</c:formatCode>
                <c:ptCount val="240"/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3F-463A-AA6B-589B62DCDBED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Graph!$A$418:$A$659</c:f>
              <c:numCache>
                <c:formatCode>General</c:formatCode>
                <c:ptCount val="242"/>
                <c:pt idx="0">
                  <c:v>417</c:v>
                </c:pt>
                <c:pt idx="1">
                  <c:v>418</c:v>
                </c:pt>
                <c:pt idx="2">
                  <c:v>419</c:v>
                </c:pt>
                <c:pt idx="3">
                  <c:v>420</c:v>
                </c:pt>
                <c:pt idx="4">
                  <c:v>421</c:v>
                </c:pt>
                <c:pt idx="5">
                  <c:v>422</c:v>
                </c:pt>
                <c:pt idx="6">
                  <c:v>423</c:v>
                </c:pt>
                <c:pt idx="7">
                  <c:v>424</c:v>
                </c:pt>
                <c:pt idx="8">
                  <c:v>425</c:v>
                </c:pt>
                <c:pt idx="9">
                  <c:v>426</c:v>
                </c:pt>
                <c:pt idx="10">
                  <c:v>427</c:v>
                </c:pt>
                <c:pt idx="11">
                  <c:v>428</c:v>
                </c:pt>
                <c:pt idx="12">
                  <c:v>429</c:v>
                </c:pt>
                <c:pt idx="13">
                  <c:v>430</c:v>
                </c:pt>
                <c:pt idx="14">
                  <c:v>431</c:v>
                </c:pt>
                <c:pt idx="15">
                  <c:v>432</c:v>
                </c:pt>
                <c:pt idx="16">
                  <c:v>433</c:v>
                </c:pt>
                <c:pt idx="17">
                  <c:v>434</c:v>
                </c:pt>
                <c:pt idx="18">
                  <c:v>435</c:v>
                </c:pt>
                <c:pt idx="19">
                  <c:v>436</c:v>
                </c:pt>
                <c:pt idx="20">
                  <c:v>437</c:v>
                </c:pt>
                <c:pt idx="21">
                  <c:v>438</c:v>
                </c:pt>
                <c:pt idx="22">
                  <c:v>439</c:v>
                </c:pt>
                <c:pt idx="23">
                  <c:v>440</c:v>
                </c:pt>
                <c:pt idx="24">
                  <c:v>441</c:v>
                </c:pt>
                <c:pt idx="25">
                  <c:v>442</c:v>
                </c:pt>
                <c:pt idx="26">
                  <c:v>443</c:v>
                </c:pt>
                <c:pt idx="27">
                  <c:v>444</c:v>
                </c:pt>
                <c:pt idx="28">
                  <c:v>445</c:v>
                </c:pt>
                <c:pt idx="29">
                  <c:v>446</c:v>
                </c:pt>
                <c:pt idx="30">
                  <c:v>447</c:v>
                </c:pt>
                <c:pt idx="31">
                  <c:v>448</c:v>
                </c:pt>
                <c:pt idx="32">
                  <c:v>449</c:v>
                </c:pt>
                <c:pt idx="33">
                  <c:v>450</c:v>
                </c:pt>
                <c:pt idx="34">
                  <c:v>451</c:v>
                </c:pt>
                <c:pt idx="35">
                  <c:v>452</c:v>
                </c:pt>
                <c:pt idx="36">
                  <c:v>453</c:v>
                </c:pt>
                <c:pt idx="37">
                  <c:v>454</c:v>
                </c:pt>
                <c:pt idx="38">
                  <c:v>455</c:v>
                </c:pt>
                <c:pt idx="39">
                  <c:v>456</c:v>
                </c:pt>
                <c:pt idx="40">
                  <c:v>457</c:v>
                </c:pt>
                <c:pt idx="41">
                  <c:v>458</c:v>
                </c:pt>
                <c:pt idx="42">
                  <c:v>459</c:v>
                </c:pt>
                <c:pt idx="43">
                  <c:v>460</c:v>
                </c:pt>
                <c:pt idx="44">
                  <c:v>461</c:v>
                </c:pt>
                <c:pt idx="45">
                  <c:v>462</c:v>
                </c:pt>
                <c:pt idx="46">
                  <c:v>463</c:v>
                </c:pt>
                <c:pt idx="47">
                  <c:v>464</c:v>
                </c:pt>
                <c:pt idx="48">
                  <c:v>465</c:v>
                </c:pt>
                <c:pt idx="49">
                  <c:v>466</c:v>
                </c:pt>
                <c:pt idx="50">
                  <c:v>467</c:v>
                </c:pt>
                <c:pt idx="51">
                  <c:v>468</c:v>
                </c:pt>
                <c:pt idx="52">
                  <c:v>469</c:v>
                </c:pt>
                <c:pt idx="53">
                  <c:v>470</c:v>
                </c:pt>
                <c:pt idx="54">
                  <c:v>471</c:v>
                </c:pt>
                <c:pt idx="55">
                  <c:v>472</c:v>
                </c:pt>
                <c:pt idx="56">
                  <c:v>473</c:v>
                </c:pt>
                <c:pt idx="57">
                  <c:v>474</c:v>
                </c:pt>
                <c:pt idx="58">
                  <c:v>475</c:v>
                </c:pt>
                <c:pt idx="59">
                  <c:v>476</c:v>
                </c:pt>
                <c:pt idx="60">
                  <c:v>477</c:v>
                </c:pt>
                <c:pt idx="61">
                  <c:v>478</c:v>
                </c:pt>
                <c:pt idx="62">
                  <c:v>479</c:v>
                </c:pt>
                <c:pt idx="63">
                  <c:v>480</c:v>
                </c:pt>
                <c:pt idx="64">
                  <c:v>481</c:v>
                </c:pt>
                <c:pt idx="65">
                  <c:v>482</c:v>
                </c:pt>
                <c:pt idx="66">
                  <c:v>483</c:v>
                </c:pt>
                <c:pt idx="67">
                  <c:v>484</c:v>
                </c:pt>
                <c:pt idx="68">
                  <c:v>485</c:v>
                </c:pt>
                <c:pt idx="69">
                  <c:v>486</c:v>
                </c:pt>
                <c:pt idx="70">
                  <c:v>487</c:v>
                </c:pt>
                <c:pt idx="71">
                  <c:v>488</c:v>
                </c:pt>
                <c:pt idx="72">
                  <c:v>489</c:v>
                </c:pt>
                <c:pt idx="73">
                  <c:v>490</c:v>
                </c:pt>
                <c:pt idx="74">
                  <c:v>491</c:v>
                </c:pt>
                <c:pt idx="75">
                  <c:v>492</c:v>
                </c:pt>
                <c:pt idx="76">
                  <c:v>493</c:v>
                </c:pt>
                <c:pt idx="77">
                  <c:v>494</c:v>
                </c:pt>
                <c:pt idx="78">
                  <c:v>495</c:v>
                </c:pt>
                <c:pt idx="79">
                  <c:v>496</c:v>
                </c:pt>
                <c:pt idx="80">
                  <c:v>497</c:v>
                </c:pt>
                <c:pt idx="81">
                  <c:v>498</c:v>
                </c:pt>
                <c:pt idx="82">
                  <c:v>499</c:v>
                </c:pt>
                <c:pt idx="83">
                  <c:v>500</c:v>
                </c:pt>
                <c:pt idx="84">
                  <c:v>501</c:v>
                </c:pt>
                <c:pt idx="85">
                  <c:v>502</c:v>
                </c:pt>
                <c:pt idx="86">
                  <c:v>503</c:v>
                </c:pt>
                <c:pt idx="87">
                  <c:v>504</c:v>
                </c:pt>
                <c:pt idx="88">
                  <c:v>505</c:v>
                </c:pt>
                <c:pt idx="89">
                  <c:v>506</c:v>
                </c:pt>
                <c:pt idx="90">
                  <c:v>507</c:v>
                </c:pt>
                <c:pt idx="91">
                  <c:v>508</c:v>
                </c:pt>
                <c:pt idx="92">
                  <c:v>509</c:v>
                </c:pt>
                <c:pt idx="93">
                  <c:v>510</c:v>
                </c:pt>
                <c:pt idx="94">
                  <c:v>511</c:v>
                </c:pt>
                <c:pt idx="95">
                  <c:v>512</c:v>
                </c:pt>
                <c:pt idx="96">
                  <c:v>513</c:v>
                </c:pt>
                <c:pt idx="97">
                  <c:v>514</c:v>
                </c:pt>
                <c:pt idx="98">
                  <c:v>515</c:v>
                </c:pt>
                <c:pt idx="99">
                  <c:v>516</c:v>
                </c:pt>
                <c:pt idx="100">
                  <c:v>517</c:v>
                </c:pt>
                <c:pt idx="101">
                  <c:v>518</c:v>
                </c:pt>
                <c:pt idx="102">
                  <c:v>519</c:v>
                </c:pt>
                <c:pt idx="103">
                  <c:v>520</c:v>
                </c:pt>
                <c:pt idx="104">
                  <c:v>521</c:v>
                </c:pt>
                <c:pt idx="105">
                  <c:v>522</c:v>
                </c:pt>
                <c:pt idx="106">
                  <c:v>523</c:v>
                </c:pt>
                <c:pt idx="107">
                  <c:v>524</c:v>
                </c:pt>
                <c:pt idx="108">
                  <c:v>525</c:v>
                </c:pt>
                <c:pt idx="109">
                  <c:v>526</c:v>
                </c:pt>
                <c:pt idx="110">
                  <c:v>527</c:v>
                </c:pt>
                <c:pt idx="111">
                  <c:v>528</c:v>
                </c:pt>
                <c:pt idx="112">
                  <c:v>529</c:v>
                </c:pt>
                <c:pt idx="113">
                  <c:v>530</c:v>
                </c:pt>
                <c:pt idx="114">
                  <c:v>531</c:v>
                </c:pt>
                <c:pt idx="115">
                  <c:v>532</c:v>
                </c:pt>
                <c:pt idx="116">
                  <c:v>533</c:v>
                </c:pt>
                <c:pt idx="117">
                  <c:v>534</c:v>
                </c:pt>
                <c:pt idx="118">
                  <c:v>535</c:v>
                </c:pt>
                <c:pt idx="119">
                  <c:v>536</c:v>
                </c:pt>
                <c:pt idx="120">
                  <c:v>537</c:v>
                </c:pt>
                <c:pt idx="121">
                  <c:v>538</c:v>
                </c:pt>
                <c:pt idx="122">
                  <c:v>539</c:v>
                </c:pt>
                <c:pt idx="123">
                  <c:v>540</c:v>
                </c:pt>
                <c:pt idx="124">
                  <c:v>541</c:v>
                </c:pt>
                <c:pt idx="125">
                  <c:v>542</c:v>
                </c:pt>
                <c:pt idx="126">
                  <c:v>543</c:v>
                </c:pt>
                <c:pt idx="127">
                  <c:v>544</c:v>
                </c:pt>
                <c:pt idx="128">
                  <c:v>545</c:v>
                </c:pt>
                <c:pt idx="129">
                  <c:v>546</c:v>
                </c:pt>
                <c:pt idx="130">
                  <c:v>547</c:v>
                </c:pt>
                <c:pt idx="131">
                  <c:v>548</c:v>
                </c:pt>
                <c:pt idx="132">
                  <c:v>549</c:v>
                </c:pt>
                <c:pt idx="133">
                  <c:v>550</c:v>
                </c:pt>
                <c:pt idx="134">
                  <c:v>551</c:v>
                </c:pt>
                <c:pt idx="135">
                  <c:v>552</c:v>
                </c:pt>
                <c:pt idx="136">
                  <c:v>553</c:v>
                </c:pt>
                <c:pt idx="137">
                  <c:v>554</c:v>
                </c:pt>
                <c:pt idx="138">
                  <c:v>555</c:v>
                </c:pt>
                <c:pt idx="139">
                  <c:v>556</c:v>
                </c:pt>
                <c:pt idx="140">
                  <c:v>557</c:v>
                </c:pt>
                <c:pt idx="141">
                  <c:v>558</c:v>
                </c:pt>
                <c:pt idx="142">
                  <c:v>559</c:v>
                </c:pt>
                <c:pt idx="143">
                  <c:v>560</c:v>
                </c:pt>
                <c:pt idx="144">
                  <c:v>561</c:v>
                </c:pt>
                <c:pt idx="145">
                  <c:v>562</c:v>
                </c:pt>
                <c:pt idx="146">
                  <c:v>563</c:v>
                </c:pt>
                <c:pt idx="147">
                  <c:v>564</c:v>
                </c:pt>
                <c:pt idx="148">
                  <c:v>565</c:v>
                </c:pt>
                <c:pt idx="149">
                  <c:v>566</c:v>
                </c:pt>
                <c:pt idx="150">
                  <c:v>567</c:v>
                </c:pt>
                <c:pt idx="151">
                  <c:v>568</c:v>
                </c:pt>
                <c:pt idx="152">
                  <c:v>569</c:v>
                </c:pt>
                <c:pt idx="153">
                  <c:v>570</c:v>
                </c:pt>
                <c:pt idx="154">
                  <c:v>571</c:v>
                </c:pt>
                <c:pt idx="155">
                  <c:v>572</c:v>
                </c:pt>
                <c:pt idx="156">
                  <c:v>573</c:v>
                </c:pt>
                <c:pt idx="157">
                  <c:v>574</c:v>
                </c:pt>
                <c:pt idx="158">
                  <c:v>575</c:v>
                </c:pt>
                <c:pt idx="159">
                  <c:v>576</c:v>
                </c:pt>
                <c:pt idx="160">
                  <c:v>577</c:v>
                </c:pt>
                <c:pt idx="161">
                  <c:v>578</c:v>
                </c:pt>
                <c:pt idx="162">
                  <c:v>579</c:v>
                </c:pt>
                <c:pt idx="163">
                  <c:v>580</c:v>
                </c:pt>
                <c:pt idx="164">
                  <c:v>581</c:v>
                </c:pt>
                <c:pt idx="165">
                  <c:v>582</c:v>
                </c:pt>
                <c:pt idx="166">
                  <c:v>583</c:v>
                </c:pt>
                <c:pt idx="167">
                  <c:v>584</c:v>
                </c:pt>
                <c:pt idx="168">
                  <c:v>585</c:v>
                </c:pt>
                <c:pt idx="169">
                  <c:v>586</c:v>
                </c:pt>
                <c:pt idx="170">
                  <c:v>587</c:v>
                </c:pt>
                <c:pt idx="171">
                  <c:v>588</c:v>
                </c:pt>
                <c:pt idx="172">
                  <c:v>589</c:v>
                </c:pt>
                <c:pt idx="173">
                  <c:v>590</c:v>
                </c:pt>
                <c:pt idx="174">
                  <c:v>591</c:v>
                </c:pt>
                <c:pt idx="175">
                  <c:v>592</c:v>
                </c:pt>
                <c:pt idx="176">
                  <c:v>593</c:v>
                </c:pt>
                <c:pt idx="177">
                  <c:v>594</c:v>
                </c:pt>
                <c:pt idx="178">
                  <c:v>595</c:v>
                </c:pt>
                <c:pt idx="179">
                  <c:v>596</c:v>
                </c:pt>
                <c:pt idx="180">
                  <c:v>597</c:v>
                </c:pt>
                <c:pt idx="181">
                  <c:v>598</c:v>
                </c:pt>
                <c:pt idx="182">
                  <c:v>599</c:v>
                </c:pt>
                <c:pt idx="183">
                  <c:v>600</c:v>
                </c:pt>
                <c:pt idx="184">
                  <c:v>601</c:v>
                </c:pt>
                <c:pt idx="185">
                  <c:v>602</c:v>
                </c:pt>
                <c:pt idx="186">
                  <c:v>603</c:v>
                </c:pt>
                <c:pt idx="187">
                  <c:v>604</c:v>
                </c:pt>
                <c:pt idx="188">
                  <c:v>605</c:v>
                </c:pt>
                <c:pt idx="189">
                  <c:v>606</c:v>
                </c:pt>
                <c:pt idx="190">
                  <c:v>607</c:v>
                </c:pt>
                <c:pt idx="191">
                  <c:v>608</c:v>
                </c:pt>
                <c:pt idx="192">
                  <c:v>609</c:v>
                </c:pt>
                <c:pt idx="193">
                  <c:v>610</c:v>
                </c:pt>
                <c:pt idx="194">
                  <c:v>611</c:v>
                </c:pt>
                <c:pt idx="195">
                  <c:v>612</c:v>
                </c:pt>
                <c:pt idx="196">
                  <c:v>613</c:v>
                </c:pt>
                <c:pt idx="197">
                  <c:v>614</c:v>
                </c:pt>
                <c:pt idx="198">
                  <c:v>615</c:v>
                </c:pt>
                <c:pt idx="199">
                  <c:v>616</c:v>
                </c:pt>
                <c:pt idx="200">
                  <c:v>617</c:v>
                </c:pt>
                <c:pt idx="201">
                  <c:v>618</c:v>
                </c:pt>
                <c:pt idx="202">
                  <c:v>619</c:v>
                </c:pt>
                <c:pt idx="203">
                  <c:v>620</c:v>
                </c:pt>
                <c:pt idx="204">
                  <c:v>621</c:v>
                </c:pt>
                <c:pt idx="205">
                  <c:v>622</c:v>
                </c:pt>
                <c:pt idx="206">
                  <c:v>623</c:v>
                </c:pt>
                <c:pt idx="207">
                  <c:v>624</c:v>
                </c:pt>
                <c:pt idx="208">
                  <c:v>625</c:v>
                </c:pt>
                <c:pt idx="209">
                  <c:v>626</c:v>
                </c:pt>
                <c:pt idx="210">
                  <c:v>627</c:v>
                </c:pt>
                <c:pt idx="211">
                  <c:v>628</c:v>
                </c:pt>
                <c:pt idx="212">
                  <c:v>629</c:v>
                </c:pt>
                <c:pt idx="213">
                  <c:v>630</c:v>
                </c:pt>
                <c:pt idx="214">
                  <c:v>631</c:v>
                </c:pt>
                <c:pt idx="215">
                  <c:v>632</c:v>
                </c:pt>
                <c:pt idx="216">
                  <c:v>633</c:v>
                </c:pt>
                <c:pt idx="217">
                  <c:v>634</c:v>
                </c:pt>
                <c:pt idx="218">
                  <c:v>635</c:v>
                </c:pt>
                <c:pt idx="219">
                  <c:v>636</c:v>
                </c:pt>
                <c:pt idx="220">
                  <c:v>637</c:v>
                </c:pt>
                <c:pt idx="221">
                  <c:v>638</c:v>
                </c:pt>
                <c:pt idx="222">
                  <c:v>639</c:v>
                </c:pt>
                <c:pt idx="223">
                  <c:v>640</c:v>
                </c:pt>
                <c:pt idx="224">
                  <c:v>641</c:v>
                </c:pt>
                <c:pt idx="225">
                  <c:v>642</c:v>
                </c:pt>
                <c:pt idx="226">
                  <c:v>643</c:v>
                </c:pt>
                <c:pt idx="227">
                  <c:v>644</c:v>
                </c:pt>
                <c:pt idx="228">
                  <c:v>645</c:v>
                </c:pt>
                <c:pt idx="229">
                  <c:v>646</c:v>
                </c:pt>
                <c:pt idx="230">
                  <c:v>647</c:v>
                </c:pt>
                <c:pt idx="231">
                  <c:v>648</c:v>
                </c:pt>
                <c:pt idx="232">
                  <c:v>649</c:v>
                </c:pt>
                <c:pt idx="233">
                  <c:v>650</c:v>
                </c:pt>
                <c:pt idx="234">
                  <c:v>651</c:v>
                </c:pt>
                <c:pt idx="235">
                  <c:v>652</c:v>
                </c:pt>
                <c:pt idx="236">
                  <c:v>653</c:v>
                </c:pt>
                <c:pt idx="237">
                  <c:v>654</c:v>
                </c:pt>
                <c:pt idx="238">
                  <c:v>655</c:v>
                </c:pt>
                <c:pt idx="239">
                  <c:v>656</c:v>
                </c:pt>
                <c:pt idx="240">
                  <c:v>657</c:v>
                </c:pt>
                <c:pt idx="241">
                  <c:v>658</c:v>
                </c:pt>
              </c:numCache>
            </c:numRef>
          </c:xVal>
          <c:yVal>
            <c:numRef>
              <c:f>Graph!$B$419:$B$658</c:f>
              <c:numCache>
                <c:formatCode>General</c:formatCode>
                <c:ptCount val="240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3F-463A-AA6B-589B62DCDBED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Graph!$A$418:$A$659</c:f>
              <c:numCache>
                <c:formatCode>General</c:formatCode>
                <c:ptCount val="242"/>
                <c:pt idx="0">
                  <c:v>417</c:v>
                </c:pt>
                <c:pt idx="1">
                  <c:v>418</c:v>
                </c:pt>
                <c:pt idx="2">
                  <c:v>419</c:v>
                </c:pt>
                <c:pt idx="3">
                  <c:v>420</c:v>
                </c:pt>
                <c:pt idx="4">
                  <c:v>421</c:v>
                </c:pt>
                <c:pt idx="5">
                  <c:v>422</c:v>
                </c:pt>
                <c:pt idx="6">
                  <c:v>423</c:v>
                </c:pt>
                <c:pt idx="7">
                  <c:v>424</c:v>
                </c:pt>
                <c:pt idx="8">
                  <c:v>425</c:v>
                </c:pt>
                <c:pt idx="9">
                  <c:v>426</c:v>
                </c:pt>
                <c:pt idx="10">
                  <c:v>427</c:v>
                </c:pt>
                <c:pt idx="11">
                  <c:v>428</c:v>
                </c:pt>
                <c:pt idx="12">
                  <c:v>429</c:v>
                </c:pt>
                <c:pt idx="13">
                  <c:v>430</c:v>
                </c:pt>
                <c:pt idx="14">
                  <c:v>431</c:v>
                </c:pt>
                <c:pt idx="15">
                  <c:v>432</c:v>
                </c:pt>
                <c:pt idx="16">
                  <c:v>433</c:v>
                </c:pt>
                <c:pt idx="17">
                  <c:v>434</c:v>
                </c:pt>
                <c:pt idx="18">
                  <c:v>435</c:v>
                </c:pt>
                <c:pt idx="19">
                  <c:v>436</c:v>
                </c:pt>
                <c:pt idx="20">
                  <c:v>437</c:v>
                </c:pt>
                <c:pt idx="21">
                  <c:v>438</c:v>
                </c:pt>
                <c:pt idx="22">
                  <c:v>439</c:v>
                </c:pt>
                <c:pt idx="23">
                  <c:v>440</c:v>
                </c:pt>
                <c:pt idx="24">
                  <c:v>441</c:v>
                </c:pt>
                <c:pt idx="25">
                  <c:v>442</c:v>
                </c:pt>
                <c:pt idx="26">
                  <c:v>443</c:v>
                </c:pt>
                <c:pt idx="27">
                  <c:v>444</c:v>
                </c:pt>
                <c:pt idx="28">
                  <c:v>445</c:v>
                </c:pt>
                <c:pt idx="29">
                  <c:v>446</c:v>
                </c:pt>
                <c:pt idx="30">
                  <c:v>447</c:v>
                </c:pt>
                <c:pt idx="31">
                  <c:v>448</c:v>
                </c:pt>
                <c:pt idx="32">
                  <c:v>449</c:v>
                </c:pt>
                <c:pt idx="33">
                  <c:v>450</c:v>
                </c:pt>
                <c:pt idx="34">
                  <c:v>451</c:v>
                </c:pt>
                <c:pt idx="35">
                  <c:v>452</c:v>
                </c:pt>
                <c:pt idx="36">
                  <c:v>453</c:v>
                </c:pt>
                <c:pt idx="37">
                  <c:v>454</c:v>
                </c:pt>
                <c:pt idx="38">
                  <c:v>455</c:v>
                </c:pt>
                <c:pt idx="39">
                  <c:v>456</c:v>
                </c:pt>
                <c:pt idx="40">
                  <c:v>457</c:v>
                </c:pt>
                <c:pt idx="41">
                  <c:v>458</c:v>
                </c:pt>
                <c:pt idx="42">
                  <c:v>459</c:v>
                </c:pt>
                <c:pt idx="43">
                  <c:v>460</c:v>
                </c:pt>
                <c:pt idx="44">
                  <c:v>461</c:v>
                </c:pt>
                <c:pt idx="45">
                  <c:v>462</c:v>
                </c:pt>
                <c:pt idx="46">
                  <c:v>463</c:v>
                </c:pt>
                <c:pt idx="47">
                  <c:v>464</c:v>
                </c:pt>
                <c:pt idx="48">
                  <c:v>465</c:v>
                </c:pt>
                <c:pt idx="49">
                  <c:v>466</c:v>
                </c:pt>
                <c:pt idx="50">
                  <c:v>467</c:v>
                </c:pt>
                <c:pt idx="51">
                  <c:v>468</c:v>
                </c:pt>
                <c:pt idx="52">
                  <c:v>469</c:v>
                </c:pt>
                <c:pt idx="53">
                  <c:v>470</c:v>
                </c:pt>
                <c:pt idx="54">
                  <c:v>471</c:v>
                </c:pt>
                <c:pt idx="55">
                  <c:v>472</c:v>
                </c:pt>
                <c:pt idx="56">
                  <c:v>473</c:v>
                </c:pt>
                <c:pt idx="57">
                  <c:v>474</c:v>
                </c:pt>
                <c:pt idx="58">
                  <c:v>475</c:v>
                </c:pt>
                <c:pt idx="59">
                  <c:v>476</c:v>
                </c:pt>
                <c:pt idx="60">
                  <c:v>477</c:v>
                </c:pt>
                <c:pt idx="61">
                  <c:v>478</c:v>
                </c:pt>
                <c:pt idx="62">
                  <c:v>479</c:v>
                </c:pt>
                <c:pt idx="63">
                  <c:v>480</c:v>
                </c:pt>
                <c:pt idx="64">
                  <c:v>481</c:v>
                </c:pt>
                <c:pt idx="65">
                  <c:v>482</c:v>
                </c:pt>
                <c:pt idx="66">
                  <c:v>483</c:v>
                </c:pt>
                <c:pt idx="67">
                  <c:v>484</c:v>
                </c:pt>
                <c:pt idx="68">
                  <c:v>485</c:v>
                </c:pt>
                <c:pt idx="69">
                  <c:v>486</c:v>
                </c:pt>
                <c:pt idx="70">
                  <c:v>487</c:v>
                </c:pt>
                <c:pt idx="71">
                  <c:v>488</c:v>
                </c:pt>
                <c:pt idx="72">
                  <c:v>489</c:v>
                </c:pt>
                <c:pt idx="73">
                  <c:v>490</c:v>
                </c:pt>
                <c:pt idx="74">
                  <c:v>491</c:v>
                </c:pt>
                <c:pt idx="75">
                  <c:v>492</c:v>
                </c:pt>
                <c:pt idx="76">
                  <c:v>493</c:v>
                </c:pt>
                <c:pt idx="77">
                  <c:v>494</c:v>
                </c:pt>
                <c:pt idx="78">
                  <c:v>495</c:v>
                </c:pt>
                <c:pt idx="79">
                  <c:v>496</c:v>
                </c:pt>
                <c:pt idx="80">
                  <c:v>497</c:v>
                </c:pt>
                <c:pt idx="81">
                  <c:v>498</c:v>
                </c:pt>
                <c:pt idx="82">
                  <c:v>499</c:v>
                </c:pt>
                <c:pt idx="83">
                  <c:v>500</c:v>
                </c:pt>
                <c:pt idx="84">
                  <c:v>501</c:v>
                </c:pt>
                <c:pt idx="85">
                  <c:v>502</c:v>
                </c:pt>
                <c:pt idx="86">
                  <c:v>503</c:v>
                </c:pt>
                <c:pt idx="87">
                  <c:v>504</c:v>
                </c:pt>
                <c:pt idx="88">
                  <c:v>505</c:v>
                </c:pt>
                <c:pt idx="89">
                  <c:v>506</c:v>
                </c:pt>
                <c:pt idx="90">
                  <c:v>507</c:v>
                </c:pt>
                <c:pt idx="91">
                  <c:v>508</c:v>
                </c:pt>
                <c:pt idx="92">
                  <c:v>509</c:v>
                </c:pt>
                <c:pt idx="93">
                  <c:v>510</c:v>
                </c:pt>
                <c:pt idx="94">
                  <c:v>511</c:v>
                </c:pt>
                <c:pt idx="95">
                  <c:v>512</c:v>
                </c:pt>
                <c:pt idx="96">
                  <c:v>513</c:v>
                </c:pt>
                <c:pt idx="97">
                  <c:v>514</c:v>
                </c:pt>
                <c:pt idx="98">
                  <c:v>515</c:v>
                </c:pt>
                <c:pt idx="99">
                  <c:v>516</c:v>
                </c:pt>
                <c:pt idx="100">
                  <c:v>517</c:v>
                </c:pt>
                <c:pt idx="101">
                  <c:v>518</c:v>
                </c:pt>
                <c:pt idx="102">
                  <c:v>519</c:v>
                </c:pt>
                <c:pt idx="103">
                  <c:v>520</c:v>
                </c:pt>
                <c:pt idx="104">
                  <c:v>521</c:v>
                </c:pt>
                <c:pt idx="105">
                  <c:v>522</c:v>
                </c:pt>
                <c:pt idx="106">
                  <c:v>523</c:v>
                </c:pt>
                <c:pt idx="107">
                  <c:v>524</c:v>
                </c:pt>
                <c:pt idx="108">
                  <c:v>525</c:v>
                </c:pt>
                <c:pt idx="109">
                  <c:v>526</c:v>
                </c:pt>
                <c:pt idx="110">
                  <c:v>527</c:v>
                </c:pt>
                <c:pt idx="111">
                  <c:v>528</c:v>
                </c:pt>
                <c:pt idx="112">
                  <c:v>529</c:v>
                </c:pt>
                <c:pt idx="113">
                  <c:v>530</c:v>
                </c:pt>
                <c:pt idx="114">
                  <c:v>531</c:v>
                </c:pt>
                <c:pt idx="115">
                  <c:v>532</c:v>
                </c:pt>
                <c:pt idx="116">
                  <c:v>533</c:v>
                </c:pt>
                <c:pt idx="117">
                  <c:v>534</c:v>
                </c:pt>
                <c:pt idx="118">
                  <c:v>535</c:v>
                </c:pt>
                <c:pt idx="119">
                  <c:v>536</c:v>
                </c:pt>
                <c:pt idx="120">
                  <c:v>537</c:v>
                </c:pt>
                <c:pt idx="121">
                  <c:v>538</c:v>
                </c:pt>
                <c:pt idx="122">
                  <c:v>539</c:v>
                </c:pt>
                <c:pt idx="123">
                  <c:v>540</c:v>
                </c:pt>
                <c:pt idx="124">
                  <c:v>541</c:v>
                </c:pt>
                <c:pt idx="125">
                  <c:v>542</c:v>
                </c:pt>
                <c:pt idx="126">
                  <c:v>543</c:v>
                </c:pt>
                <c:pt idx="127">
                  <c:v>544</c:v>
                </c:pt>
                <c:pt idx="128">
                  <c:v>545</c:v>
                </c:pt>
                <c:pt idx="129">
                  <c:v>546</c:v>
                </c:pt>
                <c:pt idx="130">
                  <c:v>547</c:v>
                </c:pt>
                <c:pt idx="131">
                  <c:v>548</c:v>
                </c:pt>
                <c:pt idx="132">
                  <c:v>549</c:v>
                </c:pt>
                <c:pt idx="133">
                  <c:v>550</c:v>
                </c:pt>
                <c:pt idx="134">
                  <c:v>551</c:v>
                </c:pt>
                <c:pt idx="135">
                  <c:v>552</c:v>
                </c:pt>
                <c:pt idx="136">
                  <c:v>553</c:v>
                </c:pt>
                <c:pt idx="137">
                  <c:v>554</c:v>
                </c:pt>
                <c:pt idx="138">
                  <c:v>555</c:v>
                </c:pt>
                <c:pt idx="139">
                  <c:v>556</c:v>
                </c:pt>
                <c:pt idx="140">
                  <c:v>557</c:v>
                </c:pt>
                <c:pt idx="141">
                  <c:v>558</c:v>
                </c:pt>
                <c:pt idx="142">
                  <c:v>559</c:v>
                </c:pt>
                <c:pt idx="143">
                  <c:v>560</c:v>
                </c:pt>
                <c:pt idx="144">
                  <c:v>561</c:v>
                </c:pt>
                <c:pt idx="145">
                  <c:v>562</c:v>
                </c:pt>
                <c:pt idx="146">
                  <c:v>563</c:v>
                </c:pt>
                <c:pt idx="147">
                  <c:v>564</c:v>
                </c:pt>
                <c:pt idx="148">
                  <c:v>565</c:v>
                </c:pt>
                <c:pt idx="149">
                  <c:v>566</c:v>
                </c:pt>
                <c:pt idx="150">
                  <c:v>567</c:v>
                </c:pt>
                <c:pt idx="151">
                  <c:v>568</c:v>
                </c:pt>
                <c:pt idx="152">
                  <c:v>569</c:v>
                </c:pt>
                <c:pt idx="153">
                  <c:v>570</c:v>
                </c:pt>
                <c:pt idx="154">
                  <c:v>571</c:v>
                </c:pt>
                <c:pt idx="155">
                  <c:v>572</c:v>
                </c:pt>
                <c:pt idx="156">
                  <c:v>573</c:v>
                </c:pt>
                <c:pt idx="157">
                  <c:v>574</c:v>
                </c:pt>
                <c:pt idx="158">
                  <c:v>575</c:v>
                </c:pt>
                <c:pt idx="159">
                  <c:v>576</c:v>
                </c:pt>
                <c:pt idx="160">
                  <c:v>577</c:v>
                </c:pt>
                <c:pt idx="161">
                  <c:v>578</c:v>
                </c:pt>
                <c:pt idx="162">
                  <c:v>579</c:v>
                </c:pt>
                <c:pt idx="163">
                  <c:v>580</c:v>
                </c:pt>
                <c:pt idx="164">
                  <c:v>581</c:v>
                </c:pt>
                <c:pt idx="165">
                  <c:v>582</c:v>
                </c:pt>
                <c:pt idx="166">
                  <c:v>583</c:v>
                </c:pt>
                <c:pt idx="167">
                  <c:v>584</c:v>
                </c:pt>
                <c:pt idx="168">
                  <c:v>585</c:v>
                </c:pt>
                <c:pt idx="169">
                  <c:v>586</c:v>
                </c:pt>
                <c:pt idx="170">
                  <c:v>587</c:v>
                </c:pt>
                <c:pt idx="171">
                  <c:v>588</c:v>
                </c:pt>
                <c:pt idx="172">
                  <c:v>589</c:v>
                </c:pt>
                <c:pt idx="173">
                  <c:v>590</c:v>
                </c:pt>
                <c:pt idx="174">
                  <c:v>591</c:v>
                </c:pt>
                <c:pt idx="175">
                  <c:v>592</c:v>
                </c:pt>
                <c:pt idx="176">
                  <c:v>593</c:v>
                </c:pt>
                <c:pt idx="177">
                  <c:v>594</c:v>
                </c:pt>
                <c:pt idx="178">
                  <c:v>595</c:v>
                </c:pt>
                <c:pt idx="179">
                  <c:v>596</c:v>
                </c:pt>
                <c:pt idx="180">
                  <c:v>597</c:v>
                </c:pt>
                <c:pt idx="181">
                  <c:v>598</c:v>
                </c:pt>
                <c:pt idx="182">
                  <c:v>599</c:v>
                </c:pt>
                <c:pt idx="183">
                  <c:v>600</c:v>
                </c:pt>
                <c:pt idx="184">
                  <c:v>601</c:v>
                </c:pt>
                <c:pt idx="185">
                  <c:v>602</c:v>
                </c:pt>
                <c:pt idx="186">
                  <c:v>603</c:v>
                </c:pt>
                <c:pt idx="187">
                  <c:v>604</c:v>
                </c:pt>
                <c:pt idx="188">
                  <c:v>605</c:v>
                </c:pt>
                <c:pt idx="189">
                  <c:v>606</c:v>
                </c:pt>
                <c:pt idx="190">
                  <c:v>607</c:v>
                </c:pt>
                <c:pt idx="191">
                  <c:v>608</c:v>
                </c:pt>
                <c:pt idx="192">
                  <c:v>609</c:v>
                </c:pt>
                <c:pt idx="193">
                  <c:v>610</c:v>
                </c:pt>
                <c:pt idx="194">
                  <c:v>611</c:v>
                </c:pt>
                <c:pt idx="195">
                  <c:v>612</c:v>
                </c:pt>
                <c:pt idx="196">
                  <c:v>613</c:v>
                </c:pt>
                <c:pt idx="197">
                  <c:v>614</c:v>
                </c:pt>
                <c:pt idx="198">
                  <c:v>615</c:v>
                </c:pt>
                <c:pt idx="199">
                  <c:v>616</c:v>
                </c:pt>
                <c:pt idx="200">
                  <c:v>617</c:v>
                </c:pt>
                <c:pt idx="201">
                  <c:v>618</c:v>
                </c:pt>
                <c:pt idx="202">
                  <c:v>619</c:v>
                </c:pt>
                <c:pt idx="203">
                  <c:v>620</c:v>
                </c:pt>
                <c:pt idx="204">
                  <c:v>621</c:v>
                </c:pt>
                <c:pt idx="205">
                  <c:v>622</c:v>
                </c:pt>
                <c:pt idx="206">
                  <c:v>623</c:v>
                </c:pt>
                <c:pt idx="207">
                  <c:v>624</c:v>
                </c:pt>
                <c:pt idx="208">
                  <c:v>625</c:v>
                </c:pt>
                <c:pt idx="209">
                  <c:v>626</c:v>
                </c:pt>
                <c:pt idx="210">
                  <c:v>627</c:v>
                </c:pt>
                <c:pt idx="211">
                  <c:v>628</c:v>
                </c:pt>
                <c:pt idx="212">
                  <c:v>629</c:v>
                </c:pt>
                <c:pt idx="213">
                  <c:v>630</c:v>
                </c:pt>
                <c:pt idx="214">
                  <c:v>631</c:v>
                </c:pt>
                <c:pt idx="215">
                  <c:v>632</c:v>
                </c:pt>
                <c:pt idx="216">
                  <c:v>633</c:v>
                </c:pt>
                <c:pt idx="217">
                  <c:v>634</c:v>
                </c:pt>
                <c:pt idx="218">
                  <c:v>635</c:v>
                </c:pt>
                <c:pt idx="219">
                  <c:v>636</c:v>
                </c:pt>
                <c:pt idx="220">
                  <c:v>637</c:v>
                </c:pt>
                <c:pt idx="221">
                  <c:v>638</c:v>
                </c:pt>
                <c:pt idx="222">
                  <c:v>639</c:v>
                </c:pt>
                <c:pt idx="223">
                  <c:v>640</c:v>
                </c:pt>
                <c:pt idx="224">
                  <c:v>641</c:v>
                </c:pt>
                <c:pt idx="225">
                  <c:v>642</c:v>
                </c:pt>
                <c:pt idx="226">
                  <c:v>643</c:v>
                </c:pt>
                <c:pt idx="227">
                  <c:v>644</c:v>
                </c:pt>
                <c:pt idx="228">
                  <c:v>645</c:v>
                </c:pt>
                <c:pt idx="229">
                  <c:v>646</c:v>
                </c:pt>
                <c:pt idx="230">
                  <c:v>647</c:v>
                </c:pt>
                <c:pt idx="231">
                  <c:v>648</c:v>
                </c:pt>
                <c:pt idx="232">
                  <c:v>649</c:v>
                </c:pt>
                <c:pt idx="233">
                  <c:v>650</c:v>
                </c:pt>
                <c:pt idx="234">
                  <c:v>651</c:v>
                </c:pt>
                <c:pt idx="235">
                  <c:v>652</c:v>
                </c:pt>
                <c:pt idx="236">
                  <c:v>653</c:v>
                </c:pt>
                <c:pt idx="237">
                  <c:v>654</c:v>
                </c:pt>
                <c:pt idx="238">
                  <c:v>655</c:v>
                </c:pt>
                <c:pt idx="239">
                  <c:v>656</c:v>
                </c:pt>
                <c:pt idx="240">
                  <c:v>657</c:v>
                </c:pt>
                <c:pt idx="241">
                  <c:v>658</c:v>
                </c:pt>
              </c:numCache>
            </c:numRef>
          </c:xVal>
          <c:yVal>
            <c:numRef>
              <c:f>Graph!$C$419:$C$658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3F-463A-AA6B-589B62DCDBED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Graph!$A$418:$A$659</c:f>
              <c:numCache>
                <c:formatCode>General</c:formatCode>
                <c:ptCount val="242"/>
                <c:pt idx="0">
                  <c:v>417</c:v>
                </c:pt>
                <c:pt idx="1">
                  <c:v>418</c:v>
                </c:pt>
                <c:pt idx="2">
                  <c:v>419</c:v>
                </c:pt>
                <c:pt idx="3">
                  <c:v>420</c:v>
                </c:pt>
                <c:pt idx="4">
                  <c:v>421</c:v>
                </c:pt>
                <c:pt idx="5">
                  <c:v>422</c:v>
                </c:pt>
                <c:pt idx="6">
                  <c:v>423</c:v>
                </c:pt>
                <c:pt idx="7">
                  <c:v>424</c:v>
                </c:pt>
                <c:pt idx="8">
                  <c:v>425</c:v>
                </c:pt>
                <c:pt idx="9">
                  <c:v>426</c:v>
                </c:pt>
                <c:pt idx="10">
                  <c:v>427</c:v>
                </c:pt>
                <c:pt idx="11">
                  <c:v>428</c:v>
                </c:pt>
                <c:pt idx="12">
                  <c:v>429</c:v>
                </c:pt>
                <c:pt idx="13">
                  <c:v>430</c:v>
                </c:pt>
                <c:pt idx="14">
                  <c:v>431</c:v>
                </c:pt>
                <c:pt idx="15">
                  <c:v>432</c:v>
                </c:pt>
                <c:pt idx="16">
                  <c:v>433</c:v>
                </c:pt>
                <c:pt idx="17">
                  <c:v>434</c:v>
                </c:pt>
                <c:pt idx="18">
                  <c:v>435</c:v>
                </c:pt>
                <c:pt idx="19">
                  <c:v>436</c:v>
                </c:pt>
                <c:pt idx="20">
                  <c:v>437</c:v>
                </c:pt>
                <c:pt idx="21">
                  <c:v>438</c:v>
                </c:pt>
                <c:pt idx="22">
                  <c:v>439</c:v>
                </c:pt>
                <c:pt idx="23">
                  <c:v>440</c:v>
                </c:pt>
                <c:pt idx="24">
                  <c:v>441</c:v>
                </c:pt>
                <c:pt idx="25">
                  <c:v>442</c:v>
                </c:pt>
                <c:pt idx="26">
                  <c:v>443</c:v>
                </c:pt>
                <c:pt idx="27">
                  <c:v>444</c:v>
                </c:pt>
                <c:pt idx="28">
                  <c:v>445</c:v>
                </c:pt>
                <c:pt idx="29">
                  <c:v>446</c:v>
                </c:pt>
                <c:pt idx="30">
                  <c:v>447</c:v>
                </c:pt>
                <c:pt idx="31">
                  <c:v>448</c:v>
                </c:pt>
                <c:pt idx="32">
                  <c:v>449</c:v>
                </c:pt>
                <c:pt idx="33">
                  <c:v>450</c:v>
                </c:pt>
                <c:pt idx="34">
                  <c:v>451</c:v>
                </c:pt>
                <c:pt idx="35">
                  <c:v>452</c:v>
                </c:pt>
                <c:pt idx="36">
                  <c:v>453</c:v>
                </c:pt>
                <c:pt idx="37">
                  <c:v>454</c:v>
                </c:pt>
                <c:pt idx="38">
                  <c:v>455</c:v>
                </c:pt>
                <c:pt idx="39">
                  <c:v>456</c:v>
                </c:pt>
                <c:pt idx="40">
                  <c:v>457</c:v>
                </c:pt>
                <c:pt idx="41">
                  <c:v>458</c:v>
                </c:pt>
                <c:pt idx="42">
                  <c:v>459</c:v>
                </c:pt>
                <c:pt idx="43">
                  <c:v>460</c:v>
                </c:pt>
                <c:pt idx="44">
                  <c:v>461</c:v>
                </c:pt>
                <c:pt idx="45">
                  <c:v>462</c:v>
                </c:pt>
                <c:pt idx="46">
                  <c:v>463</c:v>
                </c:pt>
                <c:pt idx="47">
                  <c:v>464</c:v>
                </c:pt>
                <c:pt idx="48">
                  <c:v>465</c:v>
                </c:pt>
                <c:pt idx="49">
                  <c:v>466</c:v>
                </c:pt>
                <c:pt idx="50">
                  <c:v>467</c:v>
                </c:pt>
                <c:pt idx="51">
                  <c:v>468</c:v>
                </c:pt>
                <c:pt idx="52">
                  <c:v>469</c:v>
                </c:pt>
                <c:pt idx="53">
                  <c:v>470</c:v>
                </c:pt>
                <c:pt idx="54">
                  <c:v>471</c:v>
                </c:pt>
                <c:pt idx="55">
                  <c:v>472</c:v>
                </c:pt>
                <c:pt idx="56">
                  <c:v>473</c:v>
                </c:pt>
                <c:pt idx="57">
                  <c:v>474</c:v>
                </c:pt>
                <c:pt idx="58">
                  <c:v>475</c:v>
                </c:pt>
                <c:pt idx="59">
                  <c:v>476</c:v>
                </c:pt>
                <c:pt idx="60">
                  <c:v>477</c:v>
                </c:pt>
                <c:pt idx="61">
                  <c:v>478</c:v>
                </c:pt>
                <c:pt idx="62">
                  <c:v>479</c:v>
                </c:pt>
                <c:pt idx="63">
                  <c:v>480</c:v>
                </c:pt>
                <c:pt idx="64">
                  <c:v>481</c:v>
                </c:pt>
                <c:pt idx="65">
                  <c:v>482</c:v>
                </c:pt>
                <c:pt idx="66">
                  <c:v>483</c:v>
                </c:pt>
                <c:pt idx="67">
                  <c:v>484</c:v>
                </c:pt>
                <c:pt idx="68">
                  <c:v>485</c:v>
                </c:pt>
                <c:pt idx="69">
                  <c:v>486</c:v>
                </c:pt>
                <c:pt idx="70">
                  <c:v>487</c:v>
                </c:pt>
                <c:pt idx="71">
                  <c:v>488</c:v>
                </c:pt>
                <c:pt idx="72">
                  <c:v>489</c:v>
                </c:pt>
                <c:pt idx="73">
                  <c:v>490</c:v>
                </c:pt>
                <c:pt idx="74">
                  <c:v>491</c:v>
                </c:pt>
                <c:pt idx="75">
                  <c:v>492</c:v>
                </c:pt>
                <c:pt idx="76">
                  <c:v>493</c:v>
                </c:pt>
                <c:pt idx="77">
                  <c:v>494</c:v>
                </c:pt>
                <c:pt idx="78">
                  <c:v>495</c:v>
                </c:pt>
                <c:pt idx="79">
                  <c:v>496</c:v>
                </c:pt>
                <c:pt idx="80">
                  <c:v>497</c:v>
                </c:pt>
                <c:pt idx="81">
                  <c:v>498</c:v>
                </c:pt>
                <c:pt idx="82">
                  <c:v>499</c:v>
                </c:pt>
                <c:pt idx="83">
                  <c:v>500</c:v>
                </c:pt>
                <c:pt idx="84">
                  <c:v>501</c:v>
                </c:pt>
                <c:pt idx="85">
                  <c:v>502</c:v>
                </c:pt>
                <c:pt idx="86">
                  <c:v>503</c:v>
                </c:pt>
                <c:pt idx="87">
                  <c:v>504</c:v>
                </c:pt>
                <c:pt idx="88">
                  <c:v>505</c:v>
                </c:pt>
                <c:pt idx="89">
                  <c:v>506</c:v>
                </c:pt>
                <c:pt idx="90">
                  <c:v>507</c:v>
                </c:pt>
                <c:pt idx="91">
                  <c:v>508</c:v>
                </c:pt>
                <c:pt idx="92">
                  <c:v>509</c:v>
                </c:pt>
                <c:pt idx="93">
                  <c:v>510</c:v>
                </c:pt>
                <c:pt idx="94">
                  <c:v>511</c:v>
                </c:pt>
                <c:pt idx="95">
                  <c:v>512</c:v>
                </c:pt>
                <c:pt idx="96">
                  <c:v>513</c:v>
                </c:pt>
                <c:pt idx="97">
                  <c:v>514</c:v>
                </c:pt>
                <c:pt idx="98">
                  <c:v>515</c:v>
                </c:pt>
                <c:pt idx="99">
                  <c:v>516</c:v>
                </c:pt>
                <c:pt idx="100">
                  <c:v>517</c:v>
                </c:pt>
                <c:pt idx="101">
                  <c:v>518</c:v>
                </c:pt>
                <c:pt idx="102">
                  <c:v>519</c:v>
                </c:pt>
                <c:pt idx="103">
                  <c:v>520</c:v>
                </c:pt>
                <c:pt idx="104">
                  <c:v>521</c:v>
                </c:pt>
                <c:pt idx="105">
                  <c:v>522</c:v>
                </c:pt>
                <c:pt idx="106">
                  <c:v>523</c:v>
                </c:pt>
                <c:pt idx="107">
                  <c:v>524</c:v>
                </c:pt>
                <c:pt idx="108">
                  <c:v>525</c:v>
                </c:pt>
                <c:pt idx="109">
                  <c:v>526</c:v>
                </c:pt>
                <c:pt idx="110">
                  <c:v>527</c:v>
                </c:pt>
                <c:pt idx="111">
                  <c:v>528</c:v>
                </c:pt>
                <c:pt idx="112">
                  <c:v>529</c:v>
                </c:pt>
                <c:pt idx="113">
                  <c:v>530</c:v>
                </c:pt>
                <c:pt idx="114">
                  <c:v>531</c:v>
                </c:pt>
                <c:pt idx="115">
                  <c:v>532</c:v>
                </c:pt>
                <c:pt idx="116">
                  <c:v>533</c:v>
                </c:pt>
                <c:pt idx="117">
                  <c:v>534</c:v>
                </c:pt>
                <c:pt idx="118">
                  <c:v>535</c:v>
                </c:pt>
                <c:pt idx="119">
                  <c:v>536</c:v>
                </c:pt>
                <c:pt idx="120">
                  <c:v>537</c:v>
                </c:pt>
                <c:pt idx="121">
                  <c:v>538</c:v>
                </c:pt>
                <c:pt idx="122">
                  <c:v>539</c:v>
                </c:pt>
                <c:pt idx="123">
                  <c:v>540</c:v>
                </c:pt>
                <c:pt idx="124">
                  <c:v>541</c:v>
                </c:pt>
                <c:pt idx="125">
                  <c:v>542</c:v>
                </c:pt>
                <c:pt idx="126">
                  <c:v>543</c:v>
                </c:pt>
                <c:pt idx="127">
                  <c:v>544</c:v>
                </c:pt>
                <c:pt idx="128">
                  <c:v>545</c:v>
                </c:pt>
                <c:pt idx="129">
                  <c:v>546</c:v>
                </c:pt>
                <c:pt idx="130">
                  <c:v>547</c:v>
                </c:pt>
                <c:pt idx="131">
                  <c:v>548</c:v>
                </c:pt>
                <c:pt idx="132">
                  <c:v>549</c:v>
                </c:pt>
                <c:pt idx="133">
                  <c:v>550</c:v>
                </c:pt>
                <c:pt idx="134">
                  <c:v>551</c:v>
                </c:pt>
                <c:pt idx="135">
                  <c:v>552</c:v>
                </c:pt>
                <c:pt idx="136">
                  <c:v>553</c:v>
                </c:pt>
                <c:pt idx="137">
                  <c:v>554</c:v>
                </c:pt>
                <c:pt idx="138">
                  <c:v>555</c:v>
                </c:pt>
                <c:pt idx="139">
                  <c:v>556</c:v>
                </c:pt>
                <c:pt idx="140">
                  <c:v>557</c:v>
                </c:pt>
                <c:pt idx="141">
                  <c:v>558</c:v>
                </c:pt>
                <c:pt idx="142">
                  <c:v>559</c:v>
                </c:pt>
                <c:pt idx="143">
                  <c:v>560</c:v>
                </c:pt>
                <c:pt idx="144">
                  <c:v>561</c:v>
                </c:pt>
                <c:pt idx="145">
                  <c:v>562</c:v>
                </c:pt>
                <c:pt idx="146">
                  <c:v>563</c:v>
                </c:pt>
                <c:pt idx="147">
                  <c:v>564</c:v>
                </c:pt>
                <c:pt idx="148">
                  <c:v>565</c:v>
                </c:pt>
                <c:pt idx="149">
                  <c:v>566</c:v>
                </c:pt>
                <c:pt idx="150">
                  <c:v>567</c:v>
                </c:pt>
                <c:pt idx="151">
                  <c:v>568</c:v>
                </c:pt>
                <c:pt idx="152">
                  <c:v>569</c:v>
                </c:pt>
                <c:pt idx="153">
                  <c:v>570</c:v>
                </c:pt>
                <c:pt idx="154">
                  <c:v>571</c:v>
                </c:pt>
                <c:pt idx="155">
                  <c:v>572</c:v>
                </c:pt>
                <c:pt idx="156">
                  <c:v>573</c:v>
                </c:pt>
                <c:pt idx="157">
                  <c:v>574</c:v>
                </c:pt>
                <c:pt idx="158">
                  <c:v>575</c:v>
                </c:pt>
                <c:pt idx="159">
                  <c:v>576</c:v>
                </c:pt>
                <c:pt idx="160">
                  <c:v>577</c:v>
                </c:pt>
                <c:pt idx="161">
                  <c:v>578</c:v>
                </c:pt>
                <c:pt idx="162">
                  <c:v>579</c:v>
                </c:pt>
                <c:pt idx="163">
                  <c:v>580</c:v>
                </c:pt>
                <c:pt idx="164">
                  <c:v>581</c:v>
                </c:pt>
                <c:pt idx="165">
                  <c:v>582</c:v>
                </c:pt>
                <c:pt idx="166">
                  <c:v>583</c:v>
                </c:pt>
                <c:pt idx="167">
                  <c:v>584</c:v>
                </c:pt>
                <c:pt idx="168">
                  <c:v>585</c:v>
                </c:pt>
                <c:pt idx="169">
                  <c:v>586</c:v>
                </c:pt>
                <c:pt idx="170">
                  <c:v>587</c:v>
                </c:pt>
                <c:pt idx="171">
                  <c:v>588</c:v>
                </c:pt>
                <c:pt idx="172">
                  <c:v>589</c:v>
                </c:pt>
                <c:pt idx="173">
                  <c:v>590</c:v>
                </c:pt>
                <c:pt idx="174">
                  <c:v>591</c:v>
                </c:pt>
                <c:pt idx="175">
                  <c:v>592</c:v>
                </c:pt>
                <c:pt idx="176">
                  <c:v>593</c:v>
                </c:pt>
                <c:pt idx="177">
                  <c:v>594</c:v>
                </c:pt>
                <c:pt idx="178">
                  <c:v>595</c:v>
                </c:pt>
                <c:pt idx="179">
                  <c:v>596</c:v>
                </c:pt>
                <c:pt idx="180">
                  <c:v>597</c:v>
                </c:pt>
                <c:pt idx="181">
                  <c:v>598</c:v>
                </c:pt>
                <c:pt idx="182">
                  <c:v>599</c:v>
                </c:pt>
                <c:pt idx="183">
                  <c:v>600</c:v>
                </c:pt>
                <c:pt idx="184">
                  <c:v>601</c:v>
                </c:pt>
                <c:pt idx="185">
                  <c:v>602</c:v>
                </c:pt>
                <c:pt idx="186">
                  <c:v>603</c:v>
                </c:pt>
                <c:pt idx="187">
                  <c:v>604</c:v>
                </c:pt>
                <c:pt idx="188">
                  <c:v>605</c:v>
                </c:pt>
                <c:pt idx="189">
                  <c:v>606</c:v>
                </c:pt>
                <c:pt idx="190">
                  <c:v>607</c:v>
                </c:pt>
                <c:pt idx="191">
                  <c:v>608</c:v>
                </c:pt>
                <c:pt idx="192">
                  <c:v>609</c:v>
                </c:pt>
                <c:pt idx="193">
                  <c:v>610</c:v>
                </c:pt>
                <c:pt idx="194">
                  <c:v>611</c:v>
                </c:pt>
                <c:pt idx="195">
                  <c:v>612</c:v>
                </c:pt>
                <c:pt idx="196">
                  <c:v>613</c:v>
                </c:pt>
                <c:pt idx="197">
                  <c:v>614</c:v>
                </c:pt>
                <c:pt idx="198">
                  <c:v>615</c:v>
                </c:pt>
                <c:pt idx="199">
                  <c:v>616</c:v>
                </c:pt>
                <c:pt idx="200">
                  <c:v>617</c:v>
                </c:pt>
                <c:pt idx="201">
                  <c:v>618</c:v>
                </c:pt>
                <c:pt idx="202">
                  <c:v>619</c:v>
                </c:pt>
                <c:pt idx="203">
                  <c:v>620</c:v>
                </c:pt>
                <c:pt idx="204">
                  <c:v>621</c:v>
                </c:pt>
                <c:pt idx="205">
                  <c:v>622</c:v>
                </c:pt>
                <c:pt idx="206">
                  <c:v>623</c:v>
                </c:pt>
                <c:pt idx="207">
                  <c:v>624</c:v>
                </c:pt>
                <c:pt idx="208">
                  <c:v>625</c:v>
                </c:pt>
                <c:pt idx="209">
                  <c:v>626</c:v>
                </c:pt>
                <c:pt idx="210">
                  <c:v>627</c:v>
                </c:pt>
                <c:pt idx="211">
                  <c:v>628</c:v>
                </c:pt>
                <c:pt idx="212">
                  <c:v>629</c:v>
                </c:pt>
                <c:pt idx="213">
                  <c:v>630</c:v>
                </c:pt>
                <c:pt idx="214">
                  <c:v>631</c:v>
                </c:pt>
                <c:pt idx="215">
                  <c:v>632</c:v>
                </c:pt>
                <c:pt idx="216">
                  <c:v>633</c:v>
                </c:pt>
                <c:pt idx="217">
                  <c:v>634</c:v>
                </c:pt>
                <c:pt idx="218">
                  <c:v>635</c:v>
                </c:pt>
                <c:pt idx="219">
                  <c:v>636</c:v>
                </c:pt>
                <c:pt idx="220">
                  <c:v>637</c:v>
                </c:pt>
                <c:pt idx="221">
                  <c:v>638</c:v>
                </c:pt>
                <c:pt idx="222">
                  <c:v>639</c:v>
                </c:pt>
                <c:pt idx="223">
                  <c:v>640</c:v>
                </c:pt>
                <c:pt idx="224">
                  <c:v>641</c:v>
                </c:pt>
                <c:pt idx="225">
                  <c:v>642</c:v>
                </c:pt>
                <c:pt idx="226">
                  <c:v>643</c:v>
                </c:pt>
                <c:pt idx="227">
                  <c:v>644</c:v>
                </c:pt>
                <c:pt idx="228">
                  <c:v>645</c:v>
                </c:pt>
                <c:pt idx="229">
                  <c:v>646</c:v>
                </c:pt>
                <c:pt idx="230">
                  <c:v>647</c:v>
                </c:pt>
                <c:pt idx="231">
                  <c:v>648</c:v>
                </c:pt>
                <c:pt idx="232">
                  <c:v>649</c:v>
                </c:pt>
                <c:pt idx="233">
                  <c:v>650</c:v>
                </c:pt>
                <c:pt idx="234">
                  <c:v>651</c:v>
                </c:pt>
                <c:pt idx="235">
                  <c:v>652</c:v>
                </c:pt>
                <c:pt idx="236">
                  <c:v>653</c:v>
                </c:pt>
                <c:pt idx="237">
                  <c:v>654</c:v>
                </c:pt>
                <c:pt idx="238">
                  <c:v>655</c:v>
                </c:pt>
                <c:pt idx="239">
                  <c:v>656</c:v>
                </c:pt>
                <c:pt idx="240">
                  <c:v>657</c:v>
                </c:pt>
                <c:pt idx="241">
                  <c:v>658</c:v>
                </c:pt>
              </c:numCache>
            </c:numRef>
          </c:xVal>
          <c:yVal>
            <c:numRef>
              <c:f>Graph!$E$419:$E$658</c:f>
              <c:numCache>
                <c:formatCode>General</c:formatCode>
                <c:ptCount val="240"/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3F-463A-AA6B-589B62DCDBED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Graph!$A$418:$A$659</c:f>
              <c:numCache>
                <c:formatCode>General</c:formatCode>
                <c:ptCount val="242"/>
                <c:pt idx="0">
                  <c:v>417</c:v>
                </c:pt>
                <c:pt idx="1">
                  <c:v>418</c:v>
                </c:pt>
                <c:pt idx="2">
                  <c:v>419</c:v>
                </c:pt>
                <c:pt idx="3">
                  <c:v>420</c:v>
                </c:pt>
                <c:pt idx="4">
                  <c:v>421</c:v>
                </c:pt>
                <c:pt idx="5">
                  <c:v>422</c:v>
                </c:pt>
                <c:pt idx="6">
                  <c:v>423</c:v>
                </c:pt>
                <c:pt idx="7">
                  <c:v>424</c:v>
                </c:pt>
                <c:pt idx="8">
                  <c:v>425</c:v>
                </c:pt>
                <c:pt idx="9">
                  <c:v>426</c:v>
                </c:pt>
                <c:pt idx="10">
                  <c:v>427</c:v>
                </c:pt>
                <c:pt idx="11">
                  <c:v>428</c:v>
                </c:pt>
                <c:pt idx="12">
                  <c:v>429</c:v>
                </c:pt>
                <c:pt idx="13">
                  <c:v>430</c:v>
                </c:pt>
                <c:pt idx="14">
                  <c:v>431</c:v>
                </c:pt>
                <c:pt idx="15">
                  <c:v>432</c:v>
                </c:pt>
                <c:pt idx="16">
                  <c:v>433</c:v>
                </c:pt>
                <c:pt idx="17">
                  <c:v>434</c:v>
                </c:pt>
                <c:pt idx="18">
                  <c:v>435</c:v>
                </c:pt>
                <c:pt idx="19">
                  <c:v>436</c:v>
                </c:pt>
                <c:pt idx="20">
                  <c:v>437</c:v>
                </c:pt>
                <c:pt idx="21">
                  <c:v>438</c:v>
                </c:pt>
                <c:pt idx="22">
                  <c:v>439</c:v>
                </c:pt>
                <c:pt idx="23">
                  <c:v>440</c:v>
                </c:pt>
                <c:pt idx="24">
                  <c:v>441</c:v>
                </c:pt>
                <c:pt idx="25">
                  <c:v>442</c:v>
                </c:pt>
                <c:pt idx="26">
                  <c:v>443</c:v>
                </c:pt>
                <c:pt idx="27">
                  <c:v>444</c:v>
                </c:pt>
                <c:pt idx="28">
                  <c:v>445</c:v>
                </c:pt>
                <c:pt idx="29">
                  <c:v>446</c:v>
                </c:pt>
                <c:pt idx="30">
                  <c:v>447</c:v>
                </c:pt>
                <c:pt idx="31">
                  <c:v>448</c:v>
                </c:pt>
                <c:pt idx="32">
                  <c:v>449</c:v>
                </c:pt>
                <c:pt idx="33">
                  <c:v>450</c:v>
                </c:pt>
                <c:pt idx="34">
                  <c:v>451</c:v>
                </c:pt>
                <c:pt idx="35">
                  <c:v>452</c:v>
                </c:pt>
                <c:pt idx="36">
                  <c:v>453</c:v>
                </c:pt>
                <c:pt idx="37">
                  <c:v>454</c:v>
                </c:pt>
                <c:pt idx="38">
                  <c:v>455</c:v>
                </c:pt>
                <c:pt idx="39">
                  <c:v>456</c:v>
                </c:pt>
                <c:pt idx="40">
                  <c:v>457</c:v>
                </c:pt>
                <c:pt idx="41">
                  <c:v>458</c:v>
                </c:pt>
                <c:pt idx="42">
                  <c:v>459</c:v>
                </c:pt>
                <c:pt idx="43">
                  <c:v>460</c:v>
                </c:pt>
                <c:pt idx="44">
                  <c:v>461</c:v>
                </c:pt>
                <c:pt idx="45">
                  <c:v>462</c:v>
                </c:pt>
                <c:pt idx="46">
                  <c:v>463</c:v>
                </c:pt>
                <c:pt idx="47">
                  <c:v>464</c:v>
                </c:pt>
                <c:pt idx="48">
                  <c:v>465</c:v>
                </c:pt>
                <c:pt idx="49">
                  <c:v>466</c:v>
                </c:pt>
                <c:pt idx="50">
                  <c:v>467</c:v>
                </c:pt>
                <c:pt idx="51">
                  <c:v>468</c:v>
                </c:pt>
                <c:pt idx="52">
                  <c:v>469</c:v>
                </c:pt>
                <c:pt idx="53">
                  <c:v>470</c:v>
                </c:pt>
                <c:pt idx="54">
                  <c:v>471</c:v>
                </c:pt>
                <c:pt idx="55">
                  <c:v>472</c:v>
                </c:pt>
                <c:pt idx="56">
                  <c:v>473</c:v>
                </c:pt>
                <c:pt idx="57">
                  <c:v>474</c:v>
                </c:pt>
                <c:pt idx="58">
                  <c:v>475</c:v>
                </c:pt>
                <c:pt idx="59">
                  <c:v>476</c:v>
                </c:pt>
                <c:pt idx="60">
                  <c:v>477</c:v>
                </c:pt>
                <c:pt idx="61">
                  <c:v>478</c:v>
                </c:pt>
                <c:pt idx="62">
                  <c:v>479</c:v>
                </c:pt>
                <c:pt idx="63">
                  <c:v>480</c:v>
                </c:pt>
                <c:pt idx="64">
                  <c:v>481</c:v>
                </c:pt>
                <c:pt idx="65">
                  <c:v>482</c:v>
                </c:pt>
                <c:pt idx="66">
                  <c:v>483</c:v>
                </c:pt>
                <c:pt idx="67">
                  <c:v>484</c:v>
                </c:pt>
                <c:pt idx="68">
                  <c:v>485</c:v>
                </c:pt>
                <c:pt idx="69">
                  <c:v>486</c:v>
                </c:pt>
                <c:pt idx="70">
                  <c:v>487</c:v>
                </c:pt>
                <c:pt idx="71">
                  <c:v>488</c:v>
                </c:pt>
                <c:pt idx="72">
                  <c:v>489</c:v>
                </c:pt>
                <c:pt idx="73">
                  <c:v>490</c:v>
                </c:pt>
                <c:pt idx="74">
                  <c:v>491</c:v>
                </c:pt>
                <c:pt idx="75">
                  <c:v>492</c:v>
                </c:pt>
                <c:pt idx="76">
                  <c:v>493</c:v>
                </c:pt>
                <c:pt idx="77">
                  <c:v>494</c:v>
                </c:pt>
                <c:pt idx="78">
                  <c:v>495</c:v>
                </c:pt>
                <c:pt idx="79">
                  <c:v>496</c:v>
                </c:pt>
                <c:pt idx="80">
                  <c:v>497</c:v>
                </c:pt>
                <c:pt idx="81">
                  <c:v>498</c:v>
                </c:pt>
                <c:pt idx="82">
                  <c:v>499</c:v>
                </c:pt>
                <c:pt idx="83">
                  <c:v>500</c:v>
                </c:pt>
                <c:pt idx="84">
                  <c:v>501</c:v>
                </c:pt>
                <c:pt idx="85">
                  <c:v>502</c:v>
                </c:pt>
                <c:pt idx="86">
                  <c:v>503</c:v>
                </c:pt>
                <c:pt idx="87">
                  <c:v>504</c:v>
                </c:pt>
                <c:pt idx="88">
                  <c:v>505</c:v>
                </c:pt>
                <c:pt idx="89">
                  <c:v>506</c:v>
                </c:pt>
                <c:pt idx="90">
                  <c:v>507</c:v>
                </c:pt>
                <c:pt idx="91">
                  <c:v>508</c:v>
                </c:pt>
                <c:pt idx="92">
                  <c:v>509</c:v>
                </c:pt>
                <c:pt idx="93">
                  <c:v>510</c:v>
                </c:pt>
                <c:pt idx="94">
                  <c:v>511</c:v>
                </c:pt>
                <c:pt idx="95">
                  <c:v>512</c:v>
                </c:pt>
                <c:pt idx="96">
                  <c:v>513</c:v>
                </c:pt>
                <c:pt idx="97">
                  <c:v>514</c:v>
                </c:pt>
                <c:pt idx="98">
                  <c:v>515</c:v>
                </c:pt>
                <c:pt idx="99">
                  <c:v>516</c:v>
                </c:pt>
                <c:pt idx="100">
                  <c:v>517</c:v>
                </c:pt>
                <c:pt idx="101">
                  <c:v>518</c:v>
                </c:pt>
                <c:pt idx="102">
                  <c:v>519</c:v>
                </c:pt>
                <c:pt idx="103">
                  <c:v>520</c:v>
                </c:pt>
                <c:pt idx="104">
                  <c:v>521</c:v>
                </c:pt>
                <c:pt idx="105">
                  <c:v>522</c:v>
                </c:pt>
                <c:pt idx="106">
                  <c:v>523</c:v>
                </c:pt>
                <c:pt idx="107">
                  <c:v>524</c:v>
                </c:pt>
                <c:pt idx="108">
                  <c:v>525</c:v>
                </c:pt>
                <c:pt idx="109">
                  <c:v>526</c:v>
                </c:pt>
                <c:pt idx="110">
                  <c:v>527</c:v>
                </c:pt>
                <c:pt idx="111">
                  <c:v>528</c:v>
                </c:pt>
                <c:pt idx="112">
                  <c:v>529</c:v>
                </c:pt>
                <c:pt idx="113">
                  <c:v>530</c:v>
                </c:pt>
                <c:pt idx="114">
                  <c:v>531</c:v>
                </c:pt>
                <c:pt idx="115">
                  <c:v>532</c:v>
                </c:pt>
                <c:pt idx="116">
                  <c:v>533</c:v>
                </c:pt>
                <c:pt idx="117">
                  <c:v>534</c:v>
                </c:pt>
                <c:pt idx="118">
                  <c:v>535</c:v>
                </c:pt>
                <c:pt idx="119">
                  <c:v>536</c:v>
                </c:pt>
                <c:pt idx="120">
                  <c:v>537</c:v>
                </c:pt>
                <c:pt idx="121">
                  <c:v>538</c:v>
                </c:pt>
                <c:pt idx="122">
                  <c:v>539</c:v>
                </c:pt>
                <c:pt idx="123">
                  <c:v>540</c:v>
                </c:pt>
                <c:pt idx="124">
                  <c:v>541</c:v>
                </c:pt>
                <c:pt idx="125">
                  <c:v>542</c:v>
                </c:pt>
                <c:pt idx="126">
                  <c:v>543</c:v>
                </c:pt>
                <c:pt idx="127">
                  <c:v>544</c:v>
                </c:pt>
                <c:pt idx="128">
                  <c:v>545</c:v>
                </c:pt>
                <c:pt idx="129">
                  <c:v>546</c:v>
                </c:pt>
                <c:pt idx="130">
                  <c:v>547</c:v>
                </c:pt>
                <c:pt idx="131">
                  <c:v>548</c:v>
                </c:pt>
                <c:pt idx="132">
                  <c:v>549</c:v>
                </c:pt>
                <c:pt idx="133">
                  <c:v>550</c:v>
                </c:pt>
                <c:pt idx="134">
                  <c:v>551</c:v>
                </c:pt>
                <c:pt idx="135">
                  <c:v>552</c:v>
                </c:pt>
                <c:pt idx="136">
                  <c:v>553</c:v>
                </c:pt>
                <c:pt idx="137">
                  <c:v>554</c:v>
                </c:pt>
                <c:pt idx="138">
                  <c:v>555</c:v>
                </c:pt>
                <c:pt idx="139">
                  <c:v>556</c:v>
                </c:pt>
                <c:pt idx="140">
                  <c:v>557</c:v>
                </c:pt>
                <c:pt idx="141">
                  <c:v>558</c:v>
                </c:pt>
                <c:pt idx="142">
                  <c:v>559</c:v>
                </c:pt>
                <c:pt idx="143">
                  <c:v>560</c:v>
                </c:pt>
                <c:pt idx="144">
                  <c:v>561</c:v>
                </c:pt>
                <c:pt idx="145">
                  <c:v>562</c:v>
                </c:pt>
                <c:pt idx="146">
                  <c:v>563</c:v>
                </c:pt>
                <c:pt idx="147">
                  <c:v>564</c:v>
                </c:pt>
                <c:pt idx="148">
                  <c:v>565</c:v>
                </c:pt>
                <c:pt idx="149">
                  <c:v>566</c:v>
                </c:pt>
                <c:pt idx="150">
                  <c:v>567</c:v>
                </c:pt>
                <c:pt idx="151">
                  <c:v>568</c:v>
                </c:pt>
                <c:pt idx="152">
                  <c:v>569</c:v>
                </c:pt>
                <c:pt idx="153">
                  <c:v>570</c:v>
                </c:pt>
                <c:pt idx="154">
                  <c:v>571</c:v>
                </c:pt>
                <c:pt idx="155">
                  <c:v>572</c:v>
                </c:pt>
                <c:pt idx="156">
                  <c:v>573</c:v>
                </c:pt>
                <c:pt idx="157">
                  <c:v>574</c:v>
                </c:pt>
                <c:pt idx="158">
                  <c:v>575</c:v>
                </c:pt>
                <c:pt idx="159">
                  <c:v>576</c:v>
                </c:pt>
                <c:pt idx="160">
                  <c:v>577</c:v>
                </c:pt>
                <c:pt idx="161">
                  <c:v>578</c:v>
                </c:pt>
                <c:pt idx="162">
                  <c:v>579</c:v>
                </c:pt>
                <c:pt idx="163">
                  <c:v>580</c:v>
                </c:pt>
                <c:pt idx="164">
                  <c:v>581</c:v>
                </c:pt>
                <c:pt idx="165">
                  <c:v>582</c:v>
                </c:pt>
                <c:pt idx="166">
                  <c:v>583</c:v>
                </c:pt>
                <c:pt idx="167">
                  <c:v>584</c:v>
                </c:pt>
                <c:pt idx="168">
                  <c:v>585</c:v>
                </c:pt>
                <c:pt idx="169">
                  <c:v>586</c:v>
                </c:pt>
                <c:pt idx="170">
                  <c:v>587</c:v>
                </c:pt>
                <c:pt idx="171">
                  <c:v>588</c:v>
                </c:pt>
                <c:pt idx="172">
                  <c:v>589</c:v>
                </c:pt>
                <c:pt idx="173">
                  <c:v>590</c:v>
                </c:pt>
                <c:pt idx="174">
                  <c:v>591</c:v>
                </c:pt>
                <c:pt idx="175">
                  <c:v>592</c:v>
                </c:pt>
                <c:pt idx="176">
                  <c:v>593</c:v>
                </c:pt>
                <c:pt idx="177">
                  <c:v>594</c:v>
                </c:pt>
                <c:pt idx="178">
                  <c:v>595</c:v>
                </c:pt>
                <c:pt idx="179">
                  <c:v>596</c:v>
                </c:pt>
                <c:pt idx="180">
                  <c:v>597</c:v>
                </c:pt>
                <c:pt idx="181">
                  <c:v>598</c:v>
                </c:pt>
                <c:pt idx="182">
                  <c:v>599</c:v>
                </c:pt>
                <c:pt idx="183">
                  <c:v>600</c:v>
                </c:pt>
                <c:pt idx="184">
                  <c:v>601</c:v>
                </c:pt>
                <c:pt idx="185">
                  <c:v>602</c:v>
                </c:pt>
                <c:pt idx="186">
                  <c:v>603</c:v>
                </c:pt>
                <c:pt idx="187">
                  <c:v>604</c:v>
                </c:pt>
                <c:pt idx="188">
                  <c:v>605</c:v>
                </c:pt>
                <c:pt idx="189">
                  <c:v>606</c:v>
                </c:pt>
                <c:pt idx="190">
                  <c:v>607</c:v>
                </c:pt>
                <c:pt idx="191">
                  <c:v>608</c:v>
                </c:pt>
                <c:pt idx="192">
                  <c:v>609</c:v>
                </c:pt>
                <c:pt idx="193">
                  <c:v>610</c:v>
                </c:pt>
                <c:pt idx="194">
                  <c:v>611</c:v>
                </c:pt>
                <c:pt idx="195">
                  <c:v>612</c:v>
                </c:pt>
                <c:pt idx="196">
                  <c:v>613</c:v>
                </c:pt>
                <c:pt idx="197">
                  <c:v>614</c:v>
                </c:pt>
                <c:pt idx="198">
                  <c:v>615</c:v>
                </c:pt>
                <c:pt idx="199">
                  <c:v>616</c:v>
                </c:pt>
                <c:pt idx="200">
                  <c:v>617</c:v>
                </c:pt>
                <c:pt idx="201">
                  <c:v>618</c:v>
                </c:pt>
                <c:pt idx="202">
                  <c:v>619</c:v>
                </c:pt>
                <c:pt idx="203">
                  <c:v>620</c:v>
                </c:pt>
                <c:pt idx="204">
                  <c:v>621</c:v>
                </c:pt>
                <c:pt idx="205">
                  <c:v>622</c:v>
                </c:pt>
                <c:pt idx="206">
                  <c:v>623</c:v>
                </c:pt>
                <c:pt idx="207">
                  <c:v>624</c:v>
                </c:pt>
                <c:pt idx="208">
                  <c:v>625</c:v>
                </c:pt>
                <c:pt idx="209">
                  <c:v>626</c:v>
                </c:pt>
                <c:pt idx="210">
                  <c:v>627</c:v>
                </c:pt>
                <c:pt idx="211">
                  <c:v>628</c:v>
                </c:pt>
                <c:pt idx="212">
                  <c:v>629</c:v>
                </c:pt>
                <c:pt idx="213">
                  <c:v>630</c:v>
                </c:pt>
                <c:pt idx="214">
                  <c:v>631</c:v>
                </c:pt>
                <c:pt idx="215">
                  <c:v>632</c:v>
                </c:pt>
                <c:pt idx="216">
                  <c:v>633</c:v>
                </c:pt>
                <c:pt idx="217">
                  <c:v>634</c:v>
                </c:pt>
                <c:pt idx="218">
                  <c:v>635</c:v>
                </c:pt>
                <c:pt idx="219">
                  <c:v>636</c:v>
                </c:pt>
                <c:pt idx="220">
                  <c:v>637</c:v>
                </c:pt>
                <c:pt idx="221">
                  <c:v>638</c:v>
                </c:pt>
                <c:pt idx="222">
                  <c:v>639</c:v>
                </c:pt>
                <c:pt idx="223">
                  <c:v>640</c:v>
                </c:pt>
                <c:pt idx="224">
                  <c:v>641</c:v>
                </c:pt>
                <c:pt idx="225">
                  <c:v>642</c:v>
                </c:pt>
                <c:pt idx="226">
                  <c:v>643</c:v>
                </c:pt>
                <c:pt idx="227">
                  <c:v>644</c:v>
                </c:pt>
                <c:pt idx="228">
                  <c:v>645</c:v>
                </c:pt>
                <c:pt idx="229">
                  <c:v>646</c:v>
                </c:pt>
                <c:pt idx="230">
                  <c:v>647</c:v>
                </c:pt>
                <c:pt idx="231">
                  <c:v>648</c:v>
                </c:pt>
                <c:pt idx="232">
                  <c:v>649</c:v>
                </c:pt>
                <c:pt idx="233">
                  <c:v>650</c:v>
                </c:pt>
                <c:pt idx="234">
                  <c:v>651</c:v>
                </c:pt>
                <c:pt idx="235">
                  <c:v>652</c:v>
                </c:pt>
                <c:pt idx="236">
                  <c:v>653</c:v>
                </c:pt>
                <c:pt idx="237">
                  <c:v>654</c:v>
                </c:pt>
                <c:pt idx="238">
                  <c:v>655</c:v>
                </c:pt>
                <c:pt idx="239">
                  <c:v>656</c:v>
                </c:pt>
                <c:pt idx="240">
                  <c:v>657</c:v>
                </c:pt>
                <c:pt idx="241">
                  <c:v>658</c:v>
                </c:pt>
              </c:numCache>
            </c:numRef>
          </c:xVal>
          <c:yVal>
            <c:numRef>
              <c:f>Graph!$G$419:$G$658</c:f>
              <c:numCache>
                <c:formatCode>General</c:formatCode>
                <c:ptCount val="2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3F-463A-AA6B-589B62DCDBED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Graph!$A$418:$A$659</c:f>
              <c:numCache>
                <c:formatCode>General</c:formatCode>
                <c:ptCount val="242"/>
                <c:pt idx="0">
                  <c:v>417</c:v>
                </c:pt>
                <c:pt idx="1">
                  <c:v>418</c:v>
                </c:pt>
                <c:pt idx="2">
                  <c:v>419</c:v>
                </c:pt>
                <c:pt idx="3">
                  <c:v>420</c:v>
                </c:pt>
                <c:pt idx="4">
                  <c:v>421</c:v>
                </c:pt>
                <c:pt idx="5">
                  <c:v>422</c:v>
                </c:pt>
                <c:pt idx="6">
                  <c:v>423</c:v>
                </c:pt>
                <c:pt idx="7">
                  <c:v>424</c:v>
                </c:pt>
                <c:pt idx="8">
                  <c:v>425</c:v>
                </c:pt>
                <c:pt idx="9">
                  <c:v>426</c:v>
                </c:pt>
                <c:pt idx="10">
                  <c:v>427</c:v>
                </c:pt>
                <c:pt idx="11">
                  <c:v>428</c:v>
                </c:pt>
                <c:pt idx="12">
                  <c:v>429</c:v>
                </c:pt>
                <c:pt idx="13">
                  <c:v>430</c:v>
                </c:pt>
                <c:pt idx="14">
                  <c:v>431</c:v>
                </c:pt>
                <c:pt idx="15">
                  <c:v>432</c:v>
                </c:pt>
                <c:pt idx="16">
                  <c:v>433</c:v>
                </c:pt>
                <c:pt idx="17">
                  <c:v>434</c:v>
                </c:pt>
                <c:pt idx="18">
                  <c:v>435</c:v>
                </c:pt>
                <c:pt idx="19">
                  <c:v>436</c:v>
                </c:pt>
                <c:pt idx="20">
                  <c:v>437</c:v>
                </c:pt>
                <c:pt idx="21">
                  <c:v>438</c:v>
                </c:pt>
                <c:pt idx="22">
                  <c:v>439</c:v>
                </c:pt>
                <c:pt idx="23">
                  <c:v>440</c:v>
                </c:pt>
                <c:pt idx="24">
                  <c:v>441</c:v>
                </c:pt>
                <c:pt idx="25">
                  <c:v>442</c:v>
                </c:pt>
                <c:pt idx="26">
                  <c:v>443</c:v>
                </c:pt>
                <c:pt idx="27">
                  <c:v>444</c:v>
                </c:pt>
                <c:pt idx="28">
                  <c:v>445</c:v>
                </c:pt>
                <c:pt idx="29">
                  <c:v>446</c:v>
                </c:pt>
                <c:pt idx="30">
                  <c:v>447</c:v>
                </c:pt>
                <c:pt idx="31">
                  <c:v>448</c:v>
                </c:pt>
                <c:pt idx="32">
                  <c:v>449</c:v>
                </c:pt>
                <c:pt idx="33">
                  <c:v>450</c:v>
                </c:pt>
                <c:pt idx="34">
                  <c:v>451</c:v>
                </c:pt>
                <c:pt idx="35">
                  <c:v>452</c:v>
                </c:pt>
                <c:pt idx="36">
                  <c:v>453</c:v>
                </c:pt>
                <c:pt idx="37">
                  <c:v>454</c:v>
                </c:pt>
                <c:pt idx="38">
                  <c:v>455</c:v>
                </c:pt>
                <c:pt idx="39">
                  <c:v>456</c:v>
                </c:pt>
                <c:pt idx="40">
                  <c:v>457</c:v>
                </c:pt>
                <c:pt idx="41">
                  <c:v>458</c:v>
                </c:pt>
                <c:pt idx="42">
                  <c:v>459</c:v>
                </c:pt>
                <c:pt idx="43">
                  <c:v>460</c:v>
                </c:pt>
                <c:pt idx="44">
                  <c:v>461</c:v>
                </c:pt>
                <c:pt idx="45">
                  <c:v>462</c:v>
                </c:pt>
                <c:pt idx="46">
                  <c:v>463</c:v>
                </c:pt>
                <c:pt idx="47">
                  <c:v>464</c:v>
                </c:pt>
                <c:pt idx="48">
                  <c:v>465</c:v>
                </c:pt>
                <c:pt idx="49">
                  <c:v>466</c:v>
                </c:pt>
                <c:pt idx="50">
                  <c:v>467</c:v>
                </c:pt>
                <c:pt idx="51">
                  <c:v>468</c:v>
                </c:pt>
                <c:pt idx="52">
                  <c:v>469</c:v>
                </c:pt>
                <c:pt idx="53">
                  <c:v>470</c:v>
                </c:pt>
                <c:pt idx="54">
                  <c:v>471</c:v>
                </c:pt>
                <c:pt idx="55">
                  <c:v>472</c:v>
                </c:pt>
                <c:pt idx="56">
                  <c:v>473</c:v>
                </c:pt>
                <c:pt idx="57">
                  <c:v>474</c:v>
                </c:pt>
                <c:pt idx="58">
                  <c:v>475</c:v>
                </c:pt>
                <c:pt idx="59">
                  <c:v>476</c:v>
                </c:pt>
                <c:pt idx="60">
                  <c:v>477</c:v>
                </c:pt>
                <c:pt idx="61">
                  <c:v>478</c:v>
                </c:pt>
                <c:pt idx="62">
                  <c:v>479</c:v>
                </c:pt>
                <c:pt idx="63">
                  <c:v>480</c:v>
                </c:pt>
                <c:pt idx="64">
                  <c:v>481</c:v>
                </c:pt>
                <c:pt idx="65">
                  <c:v>482</c:v>
                </c:pt>
                <c:pt idx="66">
                  <c:v>483</c:v>
                </c:pt>
                <c:pt idx="67">
                  <c:v>484</c:v>
                </c:pt>
                <c:pt idx="68">
                  <c:v>485</c:v>
                </c:pt>
                <c:pt idx="69">
                  <c:v>486</c:v>
                </c:pt>
                <c:pt idx="70">
                  <c:v>487</c:v>
                </c:pt>
                <c:pt idx="71">
                  <c:v>488</c:v>
                </c:pt>
                <c:pt idx="72">
                  <c:v>489</c:v>
                </c:pt>
                <c:pt idx="73">
                  <c:v>490</c:v>
                </c:pt>
                <c:pt idx="74">
                  <c:v>491</c:v>
                </c:pt>
                <c:pt idx="75">
                  <c:v>492</c:v>
                </c:pt>
                <c:pt idx="76">
                  <c:v>493</c:v>
                </c:pt>
                <c:pt idx="77">
                  <c:v>494</c:v>
                </c:pt>
                <c:pt idx="78">
                  <c:v>495</c:v>
                </c:pt>
                <c:pt idx="79">
                  <c:v>496</c:v>
                </c:pt>
                <c:pt idx="80">
                  <c:v>497</c:v>
                </c:pt>
                <c:pt idx="81">
                  <c:v>498</c:v>
                </c:pt>
                <c:pt idx="82">
                  <c:v>499</c:v>
                </c:pt>
                <c:pt idx="83">
                  <c:v>500</c:v>
                </c:pt>
                <c:pt idx="84">
                  <c:v>501</c:v>
                </c:pt>
                <c:pt idx="85">
                  <c:v>502</c:v>
                </c:pt>
                <c:pt idx="86">
                  <c:v>503</c:v>
                </c:pt>
                <c:pt idx="87">
                  <c:v>504</c:v>
                </c:pt>
                <c:pt idx="88">
                  <c:v>505</c:v>
                </c:pt>
                <c:pt idx="89">
                  <c:v>506</c:v>
                </c:pt>
                <c:pt idx="90">
                  <c:v>507</c:v>
                </c:pt>
                <c:pt idx="91">
                  <c:v>508</c:v>
                </c:pt>
                <c:pt idx="92">
                  <c:v>509</c:v>
                </c:pt>
                <c:pt idx="93">
                  <c:v>510</c:v>
                </c:pt>
                <c:pt idx="94">
                  <c:v>511</c:v>
                </c:pt>
                <c:pt idx="95">
                  <c:v>512</c:v>
                </c:pt>
                <c:pt idx="96">
                  <c:v>513</c:v>
                </c:pt>
                <c:pt idx="97">
                  <c:v>514</c:v>
                </c:pt>
                <c:pt idx="98">
                  <c:v>515</c:v>
                </c:pt>
                <c:pt idx="99">
                  <c:v>516</c:v>
                </c:pt>
                <c:pt idx="100">
                  <c:v>517</c:v>
                </c:pt>
                <c:pt idx="101">
                  <c:v>518</c:v>
                </c:pt>
                <c:pt idx="102">
                  <c:v>519</c:v>
                </c:pt>
                <c:pt idx="103">
                  <c:v>520</c:v>
                </c:pt>
                <c:pt idx="104">
                  <c:v>521</c:v>
                </c:pt>
                <c:pt idx="105">
                  <c:v>522</c:v>
                </c:pt>
                <c:pt idx="106">
                  <c:v>523</c:v>
                </c:pt>
                <c:pt idx="107">
                  <c:v>524</c:v>
                </c:pt>
                <c:pt idx="108">
                  <c:v>525</c:v>
                </c:pt>
                <c:pt idx="109">
                  <c:v>526</c:v>
                </c:pt>
                <c:pt idx="110">
                  <c:v>527</c:v>
                </c:pt>
                <c:pt idx="111">
                  <c:v>528</c:v>
                </c:pt>
                <c:pt idx="112">
                  <c:v>529</c:v>
                </c:pt>
                <c:pt idx="113">
                  <c:v>530</c:v>
                </c:pt>
                <c:pt idx="114">
                  <c:v>531</c:v>
                </c:pt>
                <c:pt idx="115">
                  <c:v>532</c:v>
                </c:pt>
                <c:pt idx="116">
                  <c:v>533</c:v>
                </c:pt>
                <c:pt idx="117">
                  <c:v>534</c:v>
                </c:pt>
                <c:pt idx="118">
                  <c:v>535</c:v>
                </c:pt>
                <c:pt idx="119">
                  <c:v>536</c:v>
                </c:pt>
                <c:pt idx="120">
                  <c:v>537</c:v>
                </c:pt>
                <c:pt idx="121">
                  <c:v>538</c:v>
                </c:pt>
                <c:pt idx="122">
                  <c:v>539</c:v>
                </c:pt>
                <c:pt idx="123">
                  <c:v>540</c:v>
                </c:pt>
                <c:pt idx="124">
                  <c:v>541</c:v>
                </c:pt>
                <c:pt idx="125">
                  <c:v>542</c:v>
                </c:pt>
                <c:pt idx="126">
                  <c:v>543</c:v>
                </c:pt>
                <c:pt idx="127">
                  <c:v>544</c:v>
                </c:pt>
                <c:pt idx="128">
                  <c:v>545</c:v>
                </c:pt>
                <c:pt idx="129">
                  <c:v>546</c:v>
                </c:pt>
                <c:pt idx="130">
                  <c:v>547</c:v>
                </c:pt>
                <c:pt idx="131">
                  <c:v>548</c:v>
                </c:pt>
                <c:pt idx="132">
                  <c:v>549</c:v>
                </c:pt>
                <c:pt idx="133">
                  <c:v>550</c:v>
                </c:pt>
                <c:pt idx="134">
                  <c:v>551</c:v>
                </c:pt>
                <c:pt idx="135">
                  <c:v>552</c:v>
                </c:pt>
                <c:pt idx="136">
                  <c:v>553</c:v>
                </c:pt>
                <c:pt idx="137">
                  <c:v>554</c:v>
                </c:pt>
                <c:pt idx="138">
                  <c:v>555</c:v>
                </c:pt>
                <c:pt idx="139">
                  <c:v>556</c:v>
                </c:pt>
                <c:pt idx="140">
                  <c:v>557</c:v>
                </c:pt>
                <c:pt idx="141">
                  <c:v>558</c:v>
                </c:pt>
                <c:pt idx="142">
                  <c:v>559</c:v>
                </c:pt>
                <c:pt idx="143">
                  <c:v>560</c:v>
                </c:pt>
                <c:pt idx="144">
                  <c:v>561</c:v>
                </c:pt>
                <c:pt idx="145">
                  <c:v>562</c:v>
                </c:pt>
                <c:pt idx="146">
                  <c:v>563</c:v>
                </c:pt>
                <c:pt idx="147">
                  <c:v>564</c:v>
                </c:pt>
                <c:pt idx="148">
                  <c:v>565</c:v>
                </c:pt>
                <c:pt idx="149">
                  <c:v>566</c:v>
                </c:pt>
                <c:pt idx="150">
                  <c:v>567</c:v>
                </c:pt>
                <c:pt idx="151">
                  <c:v>568</c:v>
                </c:pt>
                <c:pt idx="152">
                  <c:v>569</c:v>
                </c:pt>
                <c:pt idx="153">
                  <c:v>570</c:v>
                </c:pt>
                <c:pt idx="154">
                  <c:v>571</c:v>
                </c:pt>
                <c:pt idx="155">
                  <c:v>572</c:v>
                </c:pt>
                <c:pt idx="156">
                  <c:v>573</c:v>
                </c:pt>
                <c:pt idx="157">
                  <c:v>574</c:v>
                </c:pt>
                <c:pt idx="158">
                  <c:v>575</c:v>
                </c:pt>
                <c:pt idx="159">
                  <c:v>576</c:v>
                </c:pt>
                <c:pt idx="160">
                  <c:v>577</c:v>
                </c:pt>
                <c:pt idx="161">
                  <c:v>578</c:v>
                </c:pt>
                <c:pt idx="162">
                  <c:v>579</c:v>
                </c:pt>
                <c:pt idx="163">
                  <c:v>580</c:v>
                </c:pt>
                <c:pt idx="164">
                  <c:v>581</c:v>
                </c:pt>
                <c:pt idx="165">
                  <c:v>582</c:v>
                </c:pt>
                <c:pt idx="166">
                  <c:v>583</c:v>
                </c:pt>
                <c:pt idx="167">
                  <c:v>584</c:v>
                </c:pt>
                <c:pt idx="168">
                  <c:v>585</c:v>
                </c:pt>
                <c:pt idx="169">
                  <c:v>586</c:v>
                </c:pt>
                <c:pt idx="170">
                  <c:v>587</c:v>
                </c:pt>
                <c:pt idx="171">
                  <c:v>588</c:v>
                </c:pt>
                <c:pt idx="172">
                  <c:v>589</c:v>
                </c:pt>
                <c:pt idx="173">
                  <c:v>590</c:v>
                </c:pt>
                <c:pt idx="174">
                  <c:v>591</c:v>
                </c:pt>
                <c:pt idx="175">
                  <c:v>592</c:v>
                </c:pt>
                <c:pt idx="176">
                  <c:v>593</c:v>
                </c:pt>
                <c:pt idx="177">
                  <c:v>594</c:v>
                </c:pt>
                <c:pt idx="178">
                  <c:v>595</c:v>
                </c:pt>
                <c:pt idx="179">
                  <c:v>596</c:v>
                </c:pt>
                <c:pt idx="180">
                  <c:v>597</c:v>
                </c:pt>
                <c:pt idx="181">
                  <c:v>598</c:v>
                </c:pt>
                <c:pt idx="182">
                  <c:v>599</c:v>
                </c:pt>
                <c:pt idx="183">
                  <c:v>600</c:v>
                </c:pt>
                <c:pt idx="184">
                  <c:v>601</c:v>
                </c:pt>
                <c:pt idx="185">
                  <c:v>602</c:v>
                </c:pt>
                <c:pt idx="186">
                  <c:v>603</c:v>
                </c:pt>
                <c:pt idx="187">
                  <c:v>604</c:v>
                </c:pt>
                <c:pt idx="188">
                  <c:v>605</c:v>
                </c:pt>
                <c:pt idx="189">
                  <c:v>606</c:v>
                </c:pt>
                <c:pt idx="190">
                  <c:v>607</c:v>
                </c:pt>
                <c:pt idx="191">
                  <c:v>608</c:v>
                </c:pt>
                <c:pt idx="192">
                  <c:v>609</c:v>
                </c:pt>
                <c:pt idx="193">
                  <c:v>610</c:v>
                </c:pt>
                <c:pt idx="194">
                  <c:v>611</c:v>
                </c:pt>
                <c:pt idx="195">
                  <c:v>612</c:v>
                </c:pt>
                <c:pt idx="196">
                  <c:v>613</c:v>
                </c:pt>
                <c:pt idx="197">
                  <c:v>614</c:v>
                </c:pt>
                <c:pt idx="198">
                  <c:v>615</c:v>
                </c:pt>
                <c:pt idx="199">
                  <c:v>616</c:v>
                </c:pt>
                <c:pt idx="200">
                  <c:v>617</c:v>
                </c:pt>
                <c:pt idx="201">
                  <c:v>618</c:v>
                </c:pt>
                <c:pt idx="202">
                  <c:v>619</c:v>
                </c:pt>
                <c:pt idx="203">
                  <c:v>620</c:v>
                </c:pt>
                <c:pt idx="204">
                  <c:v>621</c:v>
                </c:pt>
                <c:pt idx="205">
                  <c:v>622</c:v>
                </c:pt>
                <c:pt idx="206">
                  <c:v>623</c:v>
                </c:pt>
                <c:pt idx="207">
                  <c:v>624</c:v>
                </c:pt>
                <c:pt idx="208">
                  <c:v>625</c:v>
                </c:pt>
                <c:pt idx="209">
                  <c:v>626</c:v>
                </c:pt>
                <c:pt idx="210">
                  <c:v>627</c:v>
                </c:pt>
                <c:pt idx="211">
                  <c:v>628</c:v>
                </c:pt>
                <c:pt idx="212">
                  <c:v>629</c:v>
                </c:pt>
                <c:pt idx="213">
                  <c:v>630</c:v>
                </c:pt>
                <c:pt idx="214">
                  <c:v>631</c:v>
                </c:pt>
                <c:pt idx="215">
                  <c:v>632</c:v>
                </c:pt>
                <c:pt idx="216">
                  <c:v>633</c:v>
                </c:pt>
                <c:pt idx="217">
                  <c:v>634</c:v>
                </c:pt>
                <c:pt idx="218">
                  <c:v>635</c:v>
                </c:pt>
                <c:pt idx="219">
                  <c:v>636</c:v>
                </c:pt>
                <c:pt idx="220">
                  <c:v>637</c:v>
                </c:pt>
                <c:pt idx="221">
                  <c:v>638</c:v>
                </c:pt>
                <c:pt idx="222">
                  <c:v>639</c:v>
                </c:pt>
                <c:pt idx="223">
                  <c:v>640</c:v>
                </c:pt>
                <c:pt idx="224">
                  <c:v>641</c:v>
                </c:pt>
                <c:pt idx="225">
                  <c:v>642</c:v>
                </c:pt>
                <c:pt idx="226">
                  <c:v>643</c:v>
                </c:pt>
                <c:pt idx="227">
                  <c:v>644</c:v>
                </c:pt>
                <c:pt idx="228">
                  <c:v>645</c:v>
                </c:pt>
                <c:pt idx="229">
                  <c:v>646</c:v>
                </c:pt>
                <c:pt idx="230">
                  <c:v>647</c:v>
                </c:pt>
                <c:pt idx="231">
                  <c:v>648</c:v>
                </c:pt>
                <c:pt idx="232">
                  <c:v>649</c:v>
                </c:pt>
                <c:pt idx="233">
                  <c:v>650</c:v>
                </c:pt>
                <c:pt idx="234">
                  <c:v>651</c:v>
                </c:pt>
                <c:pt idx="235">
                  <c:v>652</c:v>
                </c:pt>
                <c:pt idx="236">
                  <c:v>653</c:v>
                </c:pt>
                <c:pt idx="237">
                  <c:v>654</c:v>
                </c:pt>
                <c:pt idx="238">
                  <c:v>655</c:v>
                </c:pt>
                <c:pt idx="239">
                  <c:v>656</c:v>
                </c:pt>
                <c:pt idx="240">
                  <c:v>657</c:v>
                </c:pt>
                <c:pt idx="241">
                  <c:v>658</c:v>
                </c:pt>
              </c:numCache>
            </c:numRef>
          </c:xVal>
          <c:yVal>
            <c:numRef>
              <c:f>Graph!$H$419:$H$658</c:f>
              <c:numCache>
                <c:formatCode>General</c:formatCode>
                <c:ptCount val="2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3F-463A-AA6B-589B62DC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706767"/>
        <c:axId val="1825707247"/>
      </c:scatterChart>
      <c:valAx>
        <c:axId val="1825706767"/>
        <c:scaling>
          <c:orientation val="minMax"/>
          <c:max val="658"/>
          <c:min val="417"/>
        </c:scaling>
        <c:delete val="0"/>
        <c:axPos val="b"/>
        <c:numFmt formatCode="General" sourceLinked="1"/>
        <c:majorTickMark val="out"/>
        <c:minorTickMark val="none"/>
        <c:tickLblPos val="nextTo"/>
        <c:crossAx val="1825707247"/>
        <c:crosses val="autoZero"/>
        <c:crossBetween val="midCat"/>
      </c:valAx>
      <c:valAx>
        <c:axId val="18257072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257067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519D3-7BBE-524F-DFC1-E5AE4C597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230</xdr:row>
      <xdr:rowOff>0</xdr:rowOff>
    </xdr:from>
    <xdr:to>
      <xdr:col>14</xdr:col>
      <xdr:colOff>304800</xdr:colOff>
      <xdr:row>244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607696-AA38-38E9-9821-1C59353C0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417</xdr:row>
      <xdr:rowOff>0</xdr:rowOff>
    </xdr:from>
    <xdr:to>
      <xdr:col>14</xdr:col>
      <xdr:colOff>304800</xdr:colOff>
      <xdr:row>431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7D03DD-AD1E-A3FC-5988-4047EBAC1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5E8C-F9AF-47B1-9492-3D1574E21D7B}">
  <dimension ref="A1:BH660"/>
  <sheetViews>
    <sheetView topLeftCell="A628" workbookViewId="0">
      <selection activeCell="W1" sqref="W1:X1048576"/>
    </sheetView>
  </sheetViews>
  <sheetFormatPr defaultRowHeight="15" x14ac:dyDescent="0.25"/>
  <cols>
    <col min="1" max="1" width="4" bestFit="1" customWidth="1"/>
    <col min="2" max="2" width="11" bestFit="1" customWidth="1"/>
    <col min="3" max="3" width="9" bestFit="1" customWidth="1"/>
    <col min="4" max="4" width="11" bestFit="1" customWidth="1"/>
    <col min="5" max="5" width="9" bestFit="1" customWidth="1"/>
    <col min="6" max="6" width="11" bestFit="1" customWidth="1"/>
    <col min="7" max="7" width="9" bestFit="1" customWidth="1"/>
    <col min="8" max="8" width="11" bestFit="1" customWidth="1"/>
    <col min="9" max="9" width="9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37.707157000000002</v>
      </c>
      <c r="K3">
        <v>13.645025</v>
      </c>
    </row>
    <row r="4" spans="1:60" x14ac:dyDescent="0.25">
      <c r="A4">
        <v>3</v>
      </c>
      <c r="D4">
        <v>39.990591999999999</v>
      </c>
      <c r="E4">
        <v>5.1306669999999999</v>
      </c>
    </row>
    <row r="5" spans="1:60" x14ac:dyDescent="0.25">
      <c r="A5">
        <v>4</v>
      </c>
      <c r="D5">
        <v>40.006549</v>
      </c>
      <c r="E5">
        <v>5.1031690000000003</v>
      </c>
    </row>
    <row r="6" spans="1:60" x14ac:dyDescent="0.25">
      <c r="A6">
        <v>5</v>
      </c>
      <c r="D6">
        <v>39.947723000000003</v>
      </c>
      <c r="E6">
        <v>5.1284859999999997</v>
      </c>
    </row>
    <row r="7" spans="1:60" x14ac:dyDescent="0.25">
      <c r="A7">
        <v>6</v>
      </c>
      <c r="D7">
        <v>39.904215999999998</v>
      </c>
      <c r="E7">
        <v>5.1183810000000003</v>
      </c>
    </row>
    <row r="8" spans="1:60" x14ac:dyDescent="0.25">
      <c r="A8">
        <v>7</v>
      </c>
      <c r="D8">
        <v>39.930968999999997</v>
      </c>
      <c r="E8">
        <v>5.1063070000000002</v>
      </c>
    </row>
    <row r="9" spans="1:60" x14ac:dyDescent="0.25">
      <c r="A9">
        <v>8</v>
      </c>
      <c r="B9">
        <v>44.330879000000003</v>
      </c>
      <c r="C9">
        <v>6.827699</v>
      </c>
      <c r="D9">
        <v>39.941501000000002</v>
      </c>
      <c r="E9">
        <v>5.1017330000000003</v>
      </c>
    </row>
    <row r="10" spans="1:60" x14ac:dyDescent="0.25">
      <c r="A10">
        <v>9</v>
      </c>
      <c r="B10">
        <v>44.305084000000001</v>
      </c>
      <c r="C10">
        <v>6.8247200000000001</v>
      </c>
      <c r="D10">
        <v>39.945278000000002</v>
      </c>
      <c r="E10">
        <v>5.0916800000000002</v>
      </c>
    </row>
    <row r="11" spans="1:60" x14ac:dyDescent="0.25">
      <c r="A11">
        <v>10</v>
      </c>
      <c r="B11">
        <v>44.289447000000003</v>
      </c>
      <c r="C11">
        <v>6.8255720000000002</v>
      </c>
      <c r="D11">
        <v>39.966177999999999</v>
      </c>
      <c r="E11">
        <v>5.0956159999999997</v>
      </c>
    </row>
    <row r="12" spans="1:60" x14ac:dyDescent="0.25">
      <c r="A12">
        <v>11</v>
      </c>
      <c r="B12">
        <v>44.334281000000004</v>
      </c>
      <c r="C12">
        <v>6.8350390000000001</v>
      </c>
      <c r="D12">
        <v>40.040111000000003</v>
      </c>
      <c r="E12">
        <v>5.1048169999999997</v>
      </c>
    </row>
    <row r="13" spans="1:60" x14ac:dyDescent="0.25">
      <c r="A13">
        <v>12</v>
      </c>
      <c r="B13">
        <v>44.286574999999999</v>
      </c>
      <c r="C13">
        <v>6.817647</v>
      </c>
      <c r="D13">
        <v>39.990591999999999</v>
      </c>
      <c r="E13">
        <v>5.1306669999999999</v>
      </c>
    </row>
    <row r="14" spans="1:60" x14ac:dyDescent="0.25">
      <c r="A14">
        <v>13</v>
      </c>
      <c r="B14">
        <v>44.281416999999998</v>
      </c>
      <c r="C14">
        <v>6.8054129999999997</v>
      </c>
      <c r="D14">
        <v>39.990591999999999</v>
      </c>
      <c r="E14">
        <v>5.1306669999999999</v>
      </c>
    </row>
    <row r="15" spans="1:60" x14ac:dyDescent="0.25">
      <c r="A15">
        <v>14</v>
      </c>
      <c r="B15">
        <v>44.271362000000003</v>
      </c>
      <c r="C15">
        <v>6.8167949999999999</v>
      </c>
    </row>
    <row r="16" spans="1:60" x14ac:dyDescent="0.25">
      <c r="A16">
        <v>15</v>
      </c>
      <c r="B16">
        <v>44.264288999999998</v>
      </c>
      <c r="C16">
        <v>6.783074</v>
      </c>
      <c r="H16">
        <v>41.183399000000001</v>
      </c>
      <c r="I16">
        <v>4.6334609999999996</v>
      </c>
    </row>
    <row r="17" spans="1:9" x14ac:dyDescent="0.25">
      <c r="A17">
        <v>16</v>
      </c>
      <c r="B17">
        <v>44.221046000000001</v>
      </c>
      <c r="C17">
        <v>6.7584479999999996</v>
      </c>
      <c r="H17">
        <v>41.181162999999998</v>
      </c>
      <c r="I17">
        <v>4.6372900000000001</v>
      </c>
    </row>
    <row r="18" spans="1:9" x14ac:dyDescent="0.25">
      <c r="A18">
        <v>17</v>
      </c>
      <c r="B18">
        <v>44.330879000000003</v>
      </c>
      <c r="C18">
        <v>6.827699</v>
      </c>
      <c r="H18">
        <v>41.182971000000002</v>
      </c>
      <c r="I18">
        <v>4.6202170000000002</v>
      </c>
    </row>
    <row r="19" spans="1:9" x14ac:dyDescent="0.25">
      <c r="A19">
        <v>18</v>
      </c>
      <c r="F19">
        <v>43.350883000000003</v>
      </c>
      <c r="G19">
        <v>7.0792270000000004</v>
      </c>
      <c r="H19">
        <v>41.202120999999998</v>
      </c>
      <c r="I19">
        <v>4.5677199999999996</v>
      </c>
    </row>
    <row r="20" spans="1:9" x14ac:dyDescent="0.25">
      <c r="A20">
        <v>19</v>
      </c>
      <c r="F20">
        <v>43.407741000000001</v>
      </c>
      <c r="G20">
        <v>7.0553990000000004</v>
      </c>
      <c r="H20">
        <v>41.184676000000003</v>
      </c>
      <c r="I20">
        <v>4.5717629999999998</v>
      </c>
    </row>
    <row r="21" spans="1:9" x14ac:dyDescent="0.25">
      <c r="A21">
        <v>20</v>
      </c>
      <c r="F21">
        <v>43.354553000000003</v>
      </c>
      <c r="G21">
        <v>7.0638030000000001</v>
      </c>
      <c r="H21">
        <v>41.211531999999998</v>
      </c>
      <c r="I21">
        <v>4.5588379999999997</v>
      </c>
    </row>
    <row r="22" spans="1:9" x14ac:dyDescent="0.25">
      <c r="A22">
        <v>21</v>
      </c>
      <c r="F22">
        <v>43.284240000000004</v>
      </c>
      <c r="G22">
        <v>7.1186930000000004</v>
      </c>
      <c r="H22">
        <v>41.228766999999998</v>
      </c>
      <c r="I22">
        <v>4.572241</v>
      </c>
    </row>
    <row r="23" spans="1:9" x14ac:dyDescent="0.25">
      <c r="A23">
        <v>22</v>
      </c>
      <c r="F23">
        <v>43.272002999999998</v>
      </c>
      <c r="G23">
        <v>7.1188000000000002</v>
      </c>
      <c r="H23">
        <v>41.198928000000002</v>
      </c>
      <c r="I23">
        <v>4.596495</v>
      </c>
    </row>
    <row r="24" spans="1:9" x14ac:dyDescent="0.25">
      <c r="A24">
        <v>23</v>
      </c>
      <c r="F24">
        <v>43.262270999999998</v>
      </c>
      <c r="G24">
        <v>7.0972590000000002</v>
      </c>
      <c r="H24">
        <v>41.223930000000003</v>
      </c>
      <c r="I24">
        <v>4.6304829999999999</v>
      </c>
    </row>
    <row r="25" spans="1:9" x14ac:dyDescent="0.25">
      <c r="A25">
        <v>24</v>
      </c>
      <c r="F25">
        <v>43.240676000000001</v>
      </c>
      <c r="G25">
        <v>7.1325219999999998</v>
      </c>
      <c r="H25">
        <v>41.229140999999998</v>
      </c>
      <c r="I25">
        <v>4.6131960000000003</v>
      </c>
    </row>
    <row r="26" spans="1:9" x14ac:dyDescent="0.25">
      <c r="A26">
        <v>25</v>
      </c>
      <c r="F26">
        <v>43.249397000000002</v>
      </c>
      <c r="G26">
        <v>7.0984819999999997</v>
      </c>
      <c r="H26">
        <v>41.183399000000001</v>
      </c>
      <c r="I26">
        <v>4.6334609999999996</v>
      </c>
    </row>
    <row r="27" spans="1:9" x14ac:dyDescent="0.25">
      <c r="A27">
        <v>26</v>
      </c>
      <c r="F27">
        <v>43.350883000000003</v>
      </c>
      <c r="G27">
        <v>7.0792270000000004</v>
      </c>
    </row>
    <row r="28" spans="1:9" x14ac:dyDescent="0.25">
      <c r="A28">
        <v>27</v>
      </c>
      <c r="F28">
        <v>43.350883000000003</v>
      </c>
      <c r="G28">
        <v>7.0792270000000004</v>
      </c>
    </row>
    <row r="29" spans="1:9" x14ac:dyDescent="0.25">
      <c r="A29">
        <v>28</v>
      </c>
    </row>
    <row r="30" spans="1:9" x14ac:dyDescent="0.25">
      <c r="A30">
        <v>29</v>
      </c>
    </row>
    <row r="31" spans="1:9" x14ac:dyDescent="0.25">
      <c r="A31">
        <v>30</v>
      </c>
      <c r="B31">
        <v>65.119064000000009</v>
      </c>
      <c r="C31">
        <v>7.1352880000000001</v>
      </c>
    </row>
    <row r="32" spans="1:9" x14ac:dyDescent="0.25">
      <c r="A32">
        <v>31</v>
      </c>
      <c r="B32">
        <v>65.243850000000009</v>
      </c>
      <c r="C32">
        <v>7.1083749999999997</v>
      </c>
    </row>
    <row r="33" spans="1:9" x14ac:dyDescent="0.25">
      <c r="A33">
        <v>32</v>
      </c>
      <c r="B33">
        <v>65.216773000000003</v>
      </c>
      <c r="C33">
        <v>7.1264050000000001</v>
      </c>
    </row>
    <row r="34" spans="1:9" x14ac:dyDescent="0.25">
      <c r="A34">
        <v>33</v>
      </c>
      <c r="B34">
        <v>65.194011000000003</v>
      </c>
      <c r="C34">
        <v>7.116778</v>
      </c>
      <c r="D34">
        <v>68.082038000000011</v>
      </c>
      <c r="E34">
        <v>5.5643659999999997</v>
      </c>
    </row>
    <row r="35" spans="1:9" x14ac:dyDescent="0.25">
      <c r="A35">
        <v>34</v>
      </c>
      <c r="B35">
        <v>65.174914999999999</v>
      </c>
      <c r="C35">
        <v>7.1289059999999997</v>
      </c>
      <c r="D35">
        <v>68.155223000000007</v>
      </c>
      <c r="E35">
        <v>5.586652</v>
      </c>
    </row>
    <row r="36" spans="1:9" x14ac:dyDescent="0.25">
      <c r="A36">
        <v>35</v>
      </c>
      <c r="B36">
        <v>65.202842000000004</v>
      </c>
      <c r="C36">
        <v>7.1443830000000004</v>
      </c>
      <c r="D36">
        <v>68.113631999999996</v>
      </c>
      <c r="E36">
        <v>5.5725040000000003</v>
      </c>
    </row>
    <row r="37" spans="1:9" x14ac:dyDescent="0.25">
      <c r="A37">
        <v>36</v>
      </c>
      <c r="B37">
        <v>65.228206</v>
      </c>
      <c r="C37">
        <v>7.127097</v>
      </c>
      <c r="D37">
        <v>68.082674999999995</v>
      </c>
      <c r="E37">
        <v>5.5392080000000004</v>
      </c>
    </row>
    <row r="38" spans="1:9" x14ac:dyDescent="0.25">
      <c r="A38">
        <v>37</v>
      </c>
      <c r="B38">
        <v>65.169650000000004</v>
      </c>
      <c r="C38">
        <v>7.1289059999999997</v>
      </c>
      <c r="D38">
        <v>68.124324000000001</v>
      </c>
      <c r="E38">
        <v>5.5569199999999999</v>
      </c>
    </row>
    <row r="39" spans="1:9" x14ac:dyDescent="0.25">
      <c r="A39">
        <v>38</v>
      </c>
      <c r="B39">
        <v>65.119064000000009</v>
      </c>
      <c r="C39">
        <v>7.1352880000000001</v>
      </c>
      <c r="D39">
        <v>68.166922999999997</v>
      </c>
      <c r="E39">
        <v>5.5544729999999998</v>
      </c>
    </row>
    <row r="40" spans="1:9" x14ac:dyDescent="0.25">
      <c r="A40">
        <v>39</v>
      </c>
      <c r="D40">
        <v>68.239265000000003</v>
      </c>
      <c r="E40">
        <v>5.6109590000000003</v>
      </c>
    </row>
    <row r="41" spans="1:9" x14ac:dyDescent="0.25">
      <c r="A41">
        <v>40</v>
      </c>
      <c r="D41">
        <v>68.082038000000011</v>
      </c>
      <c r="E41">
        <v>5.5643659999999997</v>
      </c>
    </row>
    <row r="42" spans="1:9" x14ac:dyDescent="0.25">
      <c r="A42">
        <v>41</v>
      </c>
      <c r="F42">
        <v>67.336601000000002</v>
      </c>
      <c r="G42">
        <v>8.2356510000000007</v>
      </c>
      <c r="H42">
        <v>67.622591999999997</v>
      </c>
      <c r="I42">
        <v>5.6706899999999996</v>
      </c>
    </row>
    <row r="43" spans="1:9" x14ac:dyDescent="0.25">
      <c r="A43">
        <v>42</v>
      </c>
      <c r="F43">
        <v>67.334952999999999</v>
      </c>
      <c r="G43">
        <v>8.2391609999999993</v>
      </c>
      <c r="H43">
        <v>67.557169999999999</v>
      </c>
      <c r="I43">
        <v>5.6846249999999996</v>
      </c>
    </row>
    <row r="44" spans="1:9" x14ac:dyDescent="0.25">
      <c r="A44">
        <v>43</v>
      </c>
      <c r="F44">
        <v>67.356761000000006</v>
      </c>
      <c r="G44">
        <v>8.2540019999999998</v>
      </c>
      <c r="H44">
        <v>67.627807000000004</v>
      </c>
      <c r="I44">
        <v>5.6513819999999999</v>
      </c>
    </row>
    <row r="45" spans="1:9" x14ac:dyDescent="0.25">
      <c r="A45">
        <v>44</v>
      </c>
      <c r="F45">
        <v>67.297720999999996</v>
      </c>
      <c r="G45">
        <v>8.2292159999999992</v>
      </c>
      <c r="H45">
        <v>67.669612000000001</v>
      </c>
      <c r="I45">
        <v>5.6482970000000003</v>
      </c>
    </row>
    <row r="46" spans="1:9" x14ac:dyDescent="0.25">
      <c r="A46">
        <v>45</v>
      </c>
      <c r="F46">
        <v>67.293410999999992</v>
      </c>
      <c r="G46">
        <v>8.2347999999999999</v>
      </c>
      <c r="H46">
        <v>67.67419000000001</v>
      </c>
      <c r="I46">
        <v>5.626703</v>
      </c>
    </row>
    <row r="47" spans="1:9" x14ac:dyDescent="0.25">
      <c r="A47">
        <v>46</v>
      </c>
      <c r="F47">
        <v>67.339210000000008</v>
      </c>
      <c r="G47">
        <v>8.2209179999999993</v>
      </c>
      <c r="H47">
        <v>67.69004000000001</v>
      </c>
      <c r="I47">
        <v>5.5625049999999998</v>
      </c>
    </row>
    <row r="48" spans="1:9" x14ac:dyDescent="0.25">
      <c r="A48">
        <v>47</v>
      </c>
      <c r="F48">
        <v>67.359474000000006</v>
      </c>
      <c r="G48">
        <v>8.2259700000000002</v>
      </c>
      <c r="H48">
        <v>67.677538999999996</v>
      </c>
      <c r="I48">
        <v>5.5713869999999996</v>
      </c>
    </row>
    <row r="49" spans="1:9" x14ac:dyDescent="0.25">
      <c r="A49">
        <v>48</v>
      </c>
      <c r="F49">
        <v>67.317291000000012</v>
      </c>
      <c r="G49">
        <v>8.1740589999999997</v>
      </c>
      <c r="H49">
        <v>67.543555999999995</v>
      </c>
      <c r="I49">
        <v>5.7034010000000004</v>
      </c>
    </row>
    <row r="50" spans="1:9" x14ac:dyDescent="0.25">
      <c r="A50">
        <v>49</v>
      </c>
    </row>
    <row r="51" spans="1:9" x14ac:dyDescent="0.25">
      <c r="A51">
        <v>50</v>
      </c>
    </row>
    <row r="52" spans="1:9" x14ac:dyDescent="0.25">
      <c r="A52">
        <v>51</v>
      </c>
    </row>
    <row r="53" spans="1:9" x14ac:dyDescent="0.25">
      <c r="A53">
        <v>52</v>
      </c>
    </row>
    <row r="54" spans="1:9" x14ac:dyDescent="0.25">
      <c r="A54">
        <v>53</v>
      </c>
      <c r="B54">
        <v>88.53599100000001</v>
      </c>
      <c r="C54">
        <v>7.2267049999999999</v>
      </c>
    </row>
    <row r="55" spans="1:9" x14ac:dyDescent="0.25">
      <c r="A55">
        <v>54</v>
      </c>
      <c r="B55">
        <v>88.53599100000001</v>
      </c>
      <c r="C55">
        <v>7.2267049999999999</v>
      </c>
    </row>
    <row r="56" spans="1:9" x14ac:dyDescent="0.25">
      <c r="A56">
        <v>55</v>
      </c>
      <c r="B56">
        <v>88.56425200000001</v>
      </c>
      <c r="C56">
        <v>7.2348619999999997</v>
      </c>
    </row>
    <row r="57" spans="1:9" x14ac:dyDescent="0.25">
      <c r="A57">
        <v>56</v>
      </c>
      <c r="B57">
        <v>88.535253000000012</v>
      </c>
      <c r="C57">
        <v>7.2188629999999998</v>
      </c>
    </row>
    <row r="58" spans="1:9" x14ac:dyDescent="0.25">
      <c r="A58">
        <v>57</v>
      </c>
      <c r="B58">
        <v>88.541148000000007</v>
      </c>
      <c r="C58">
        <v>7.2254420000000001</v>
      </c>
    </row>
    <row r="59" spans="1:9" x14ac:dyDescent="0.25">
      <c r="A59">
        <v>58</v>
      </c>
      <c r="B59">
        <v>88.521308000000005</v>
      </c>
      <c r="C59">
        <v>7.2322839999999999</v>
      </c>
      <c r="D59">
        <v>92.46098400000001</v>
      </c>
      <c r="E59">
        <v>5.3065480000000003</v>
      </c>
    </row>
    <row r="60" spans="1:9" x14ac:dyDescent="0.25">
      <c r="A60">
        <v>59</v>
      </c>
      <c r="B60">
        <v>88.524255000000011</v>
      </c>
      <c r="C60">
        <v>7.2371780000000001</v>
      </c>
      <c r="D60">
        <v>92.451615000000004</v>
      </c>
      <c r="E60">
        <v>5.3164949999999997</v>
      </c>
    </row>
    <row r="61" spans="1:9" x14ac:dyDescent="0.25">
      <c r="A61">
        <v>60</v>
      </c>
      <c r="B61">
        <v>88.527516000000006</v>
      </c>
      <c r="C61">
        <v>7.2557559999999999</v>
      </c>
      <c r="D61">
        <v>92.435931000000011</v>
      </c>
      <c r="E61">
        <v>5.3162849999999997</v>
      </c>
    </row>
    <row r="62" spans="1:9" x14ac:dyDescent="0.25">
      <c r="A62">
        <v>61</v>
      </c>
      <c r="B62">
        <v>88.53599100000001</v>
      </c>
      <c r="C62">
        <v>7.2267049999999999</v>
      </c>
      <c r="D62">
        <v>92.435302000000007</v>
      </c>
      <c r="E62">
        <v>5.323442</v>
      </c>
    </row>
    <row r="63" spans="1:9" x14ac:dyDescent="0.25">
      <c r="A63">
        <v>62</v>
      </c>
      <c r="D63">
        <v>92.526771000000011</v>
      </c>
      <c r="E63">
        <v>5.3291259999999996</v>
      </c>
    </row>
    <row r="64" spans="1:9" x14ac:dyDescent="0.25">
      <c r="A64">
        <v>63</v>
      </c>
      <c r="D64">
        <v>92.46098400000001</v>
      </c>
      <c r="E64">
        <v>5.3065480000000003</v>
      </c>
    </row>
    <row r="65" spans="1:9" x14ac:dyDescent="0.25">
      <c r="A65">
        <v>64</v>
      </c>
      <c r="F65">
        <v>91.331204000000014</v>
      </c>
      <c r="G65">
        <v>8.1309190000000005</v>
      </c>
      <c r="H65">
        <v>91.971486000000013</v>
      </c>
      <c r="I65">
        <v>5.2799180000000003</v>
      </c>
    </row>
    <row r="66" spans="1:9" x14ac:dyDescent="0.25">
      <c r="A66">
        <v>65</v>
      </c>
      <c r="F66">
        <v>91.333413000000007</v>
      </c>
      <c r="G66">
        <v>8.1636009999999999</v>
      </c>
      <c r="H66">
        <v>91.971486000000013</v>
      </c>
      <c r="I66">
        <v>5.2799180000000003</v>
      </c>
    </row>
    <row r="67" spans="1:9" x14ac:dyDescent="0.25">
      <c r="A67">
        <v>66</v>
      </c>
      <c r="F67">
        <v>91.336099000000004</v>
      </c>
      <c r="G67">
        <v>8.1916510000000002</v>
      </c>
      <c r="H67">
        <v>91.971486000000013</v>
      </c>
      <c r="I67">
        <v>5.2799180000000003</v>
      </c>
    </row>
    <row r="68" spans="1:9" x14ac:dyDescent="0.25">
      <c r="A68">
        <v>67</v>
      </c>
      <c r="F68">
        <v>91.339942000000008</v>
      </c>
      <c r="G68">
        <v>8.1763359999999992</v>
      </c>
      <c r="H68">
        <v>91.971486000000013</v>
      </c>
      <c r="I68">
        <v>5.2799180000000003</v>
      </c>
    </row>
    <row r="69" spans="1:9" x14ac:dyDescent="0.25">
      <c r="A69">
        <v>68</v>
      </c>
      <c r="F69">
        <v>91.343783000000002</v>
      </c>
      <c r="G69">
        <v>8.1670219999999993</v>
      </c>
      <c r="H69">
        <v>91.971486000000013</v>
      </c>
      <c r="I69">
        <v>5.2799180000000003</v>
      </c>
    </row>
    <row r="70" spans="1:9" x14ac:dyDescent="0.25">
      <c r="A70">
        <v>69</v>
      </c>
      <c r="F70">
        <v>91.310521000000008</v>
      </c>
      <c r="G70">
        <v>8.1454950000000004</v>
      </c>
      <c r="H70">
        <v>91.971486000000013</v>
      </c>
      <c r="I70">
        <v>5.2799180000000003</v>
      </c>
    </row>
    <row r="71" spans="1:9" x14ac:dyDescent="0.25">
      <c r="A71">
        <v>70</v>
      </c>
      <c r="F71">
        <v>91.334783000000016</v>
      </c>
      <c r="G71">
        <v>8.1443910000000006</v>
      </c>
      <c r="H71">
        <v>91.971486000000013</v>
      </c>
      <c r="I71">
        <v>5.2799180000000003</v>
      </c>
    </row>
    <row r="72" spans="1:9" x14ac:dyDescent="0.25">
      <c r="A72">
        <v>71</v>
      </c>
      <c r="F72">
        <v>91.322205000000011</v>
      </c>
      <c r="G72">
        <v>8.1734939999999998</v>
      </c>
      <c r="H72">
        <v>91.971486000000013</v>
      </c>
      <c r="I72">
        <v>5.2799180000000003</v>
      </c>
    </row>
    <row r="73" spans="1:9" x14ac:dyDescent="0.25">
      <c r="A73">
        <v>72</v>
      </c>
    </row>
    <row r="74" spans="1:9" x14ac:dyDescent="0.25">
      <c r="A74">
        <v>73</v>
      </c>
    </row>
    <row r="75" spans="1:9" x14ac:dyDescent="0.25">
      <c r="A75">
        <v>74</v>
      </c>
    </row>
    <row r="76" spans="1:9" x14ac:dyDescent="0.25">
      <c r="A76">
        <v>75</v>
      </c>
    </row>
    <row r="77" spans="1:9" x14ac:dyDescent="0.25">
      <c r="A77">
        <v>76</v>
      </c>
      <c r="B77">
        <v>115.978309</v>
      </c>
      <c r="C77">
        <v>6.069769</v>
      </c>
    </row>
    <row r="78" spans="1:9" x14ac:dyDescent="0.25">
      <c r="A78">
        <v>77</v>
      </c>
      <c r="B78">
        <v>115.971576</v>
      </c>
      <c r="C78">
        <v>6.0858739999999996</v>
      </c>
    </row>
    <row r="79" spans="1:9" x14ac:dyDescent="0.25">
      <c r="A79">
        <v>78</v>
      </c>
      <c r="B79">
        <v>116.010783</v>
      </c>
      <c r="C79">
        <v>6.0976619999999997</v>
      </c>
    </row>
    <row r="80" spans="1:9" x14ac:dyDescent="0.25">
      <c r="A80">
        <v>79</v>
      </c>
      <c r="B80">
        <v>115.98915</v>
      </c>
      <c r="C80">
        <v>6.0720840000000003</v>
      </c>
    </row>
    <row r="81" spans="1:9" x14ac:dyDescent="0.25">
      <c r="A81">
        <v>80</v>
      </c>
      <c r="B81">
        <v>115.98252000000001</v>
      </c>
      <c r="C81">
        <v>6.0679270000000001</v>
      </c>
      <c r="D81">
        <v>120.45432600000001</v>
      </c>
      <c r="E81">
        <v>4.1341919999999996</v>
      </c>
    </row>
    <row r="82" spans="1:9" x14ac:dyDescent="0.25">
      <c r="A82">
        <v>81</v>
      </c>
      <c r="B82">
        <v>116.019046</v>
      </c>
      <c r="C82">
        <v>6.0711899999999996</v>
      </c>
      <c r="D82">
        <v>120.427958</v>
      </c>
      <c r="E82">
        <v>4.13835</v>
      </c>
    </row>
    <row r="83" spans="1:9" x14ac:dyDescent="0.25">
      <c r="A83">
        <v>82</v>
      </c>
      <c r="B83">
        <v>116.00488900000001</v>
      </c>
      <c r="C83">
        <v>6.0206140000000001</v>
      </c>
      <c r="D83">
        <v>120.45290700000001</v>
      </c>
      <c r="E83">
        <v>4.120088</v>
      </c>
    </row>
    <row r="84" spans="1:9" x14ac:dyDescent="0.25">
      <c r="A84">
        <v>83</v>
      </c>
      <c r="B84">
        <v>115.978309</v>
      </c>
      <c r="C84">
        <v>6.069769</v>
      </c>
      <c r="D84">
        <v>120.500483</v>
      </c>
      <c r="E84">
        <v>4.1177720000000004</v>
      </c>
    </row>
    <row r="85" spans="1:9" x14ac:dyDescent="0.25">
      <c r="A85">
        <v>84</v>
      </c>
      <c r="D85">
        <v>120.517112</v>
      </c>
      <c r="E85">
        <v>4.1698740000000001</v>
      </c>
    </row>
    <row r="86" spans="1:9" x14ac:dyDescent="0.25">
      <c r="A86">
        <v>85</v>
      </c>
      <c r="D86">
        <v>120.44264100000001</v>
      </c>
      <c r="E86">
        <v>4.1162460000000003</v>
      </c>
    </row>
    <row r="87" spans="1:9" x14ac:dyDescent="0.25">
      <c r="A87">
        <v>86</v>
      </c>
      <c r="D87">
        <v>120.44264100000001</v>
      </c>
      <c r="E87">
        <v>4.1162460000000003</v>
      </c>
    </row>
    <row r="88" spans="1:9" x14ac:dyDescent="0.25">
      <c r="A88">
        <v>87</v>
      </c>
      <c r="F88">
        <v>121.234126</v>
      </c>
      <c r="G88">
        <v>6.6547369999999999</v>
      </c>
      <c r="H88">
        <v>121.51616200000001</v>
      </c>
      <c r="I88">
        <v>3.9848849999999998</v>
      </c>
    </row>
    <row r="89" spans="1:9" x14ac:dyDescent="0.25">
      <c r="A89">
        <v>88</v>
      </c>
      <c r="F89">
        <v>121.21823000000001</v>
      </c>
      <c r="G89">
        <v>6.6623150000000004</v>
      </c>
      <c r="H89">
        <v>121.510215</v>
      </c>
      <c r="I89">
        <v>3.913046</v>
      </c>
    </row>
    <row r="90" spans="1:9" x14ac:dyDescent="0.25">
      <c r="A90">
        <v>89</v>
      </c>
      <c r="F90">
        <v>121.23138700000001</v>
      </c>
      <c r="G90">
        <v>6.6552629999999997</v>
      </c>
      <c r="H90">
        <v>121.484954</v>
      </c>
      <c r="I90">
        <v>3.979832</v>
      </c>
    </row>
    <row r="91" spans="1:9" x14ac:dyDescent="0.25">
      <c r="A91">
        <v>90</v>
      </c>
      <c r="F91">
        <v>121.22591700000001</v>
      </c>
      <c r="G91">
        <v>6.6795770000000001</v>
      </c>
      <c r="H91">
        <v>121.49079800000001</v>
      </c>
      <c r="I91">
        <v>3.9847790000000001</v>
      </c>
    </row>
    <row r="92" spans="1:9" x14ac:dyDescent="0.25">
      <c r="A92">
        <v>91</v>
      </c>
      <c r="F92">
        <v>121.23475500000001</v>
      </c>
      <c r="G92">
        <v>6.6503160000000001</v>
      </c>
      <c r="H92">
        <v>121.54116</v>
      </c>
      <c r="I92">
        <v>3.9557280000000001</v>
      </c>
    </row>
    <row r="93" spans="1:9" x14ac:dyDescent="0.25">
      <c r="A93">
        <v>92</v>
      </c>
      <c r="F93">
        <v>121.331698</v>
      </c>
      <c r="G93">
        <v>6.6931560000000001</v>
      </c>
      <c r="H93">
        <v>121.591948</v>
      </c>
      <c r="I93">
        <v>3.9936210000000001</v>
      </c>
    </row>
    <row r="94" spans="1:9" x14ac:dyDescent="0.25">
      <c r="A94">
        <v>93</v>
      </c>
      <c r="F94">
        <v>121.367907</v>
      </c>
      <c r="G94">
        <v>6.7116280000000001</v>
      </c>
      <c r="H94">
        <v>121.51616200000001</v>
      </c>
      <c r="I94">
        <v>3.9848849999999998</v>
      </c>
    </row>
    <row r="95" spans="1:9" x14ac:dyDescent="0.25">
      <c r="A95">
        <v>94</v>
      </c>
      <c r="F95">
        <v>121.214282</v>
      </c>
      <c r="G95">
        <v>6.6615789999999997</v>
      </c>
      <c r="H95">
        <v>121.51616200000001</v>
      </c>
      <c r="I95">
        <v>3.9848849999999998</v>
      </c>
    </row>
    <row r="96" spans="1:9" x14ac:dyDescent="0.25">
      <c r="A96">
        <v>95</v>
      </c>
    </row>
    <row r="97" spans="1:9" x14ac:dyDescent="0.25">
      <c r="A97">
        <v>96</v>
      </c>
    </row>
    <row r="98" spans="1:9" x14ac:dyDescent="0.25">
      <c r="A98">
        <v>97</v>
      </c>
      <c r="B98">
        <v>150.04580099999998</v>
      </c>
      <c r="C98">
        <v>7.3342549999999997</v>
      </c>
    </row>
    <row r="99" spans="1:9" x14ac:dyDescent="0.25">
      <c r="A99">
        <v>98</v>
      </c>
      <c r="B99">
        <v>150.03473700000001</v>
      </c>
      <c r="C99">
        <v>7.3282980000000002</v>
      </c>
    </row>
    <row r="100" spans="1:9" x14ac:dyDescent="0.25">
      <c r="A100">
        <v>99</v>
      </c>
      <c r="B100">
        <v>150.047291</v>
      </c>
      <c r="C100">
        <v>7.310905</v>
      </c>
    </row>
    <row r="101" spans="1:9" x14ac:dyDescent="0.25">
      <c r="A101">
        <v>100</v>
      </c>
      <c r="B101">
        <v>149.996599</v>
      </c>
      <c r="C101">
        <v>7.3257979999999998</v>
      </c>
      <c r="D101">
        <v>151.894578</v>
      </c>
      <c r="E101">
        <v>5.5048399999999997</v>
      </c>
    </row>
    <row r="102" spans="1:9" x14ac:dyDescent="0.25">
      <c r="A102">
        <v>101</v>
      </c>
      <c r="B102">
        <v>150.009737</v>
      </c>
      <c r="C102">
        <v>7.3657450000000004</v>
      </c>
      <c r="D102">
        <v>151.950163</v>
      </c>
      <c r="E102">
        <v>5.4953190000000003</v>
      </c>
    </row>
    <row r="103" spans="1:9" x14ac:dyDescent="0.25">
      <c r="A103">
        <v>102</v>
      </c>
      <c r="B103">
        <v>150.002397</v>
      </c>
      <c r="C103">
        <v>7.3061699999999998</v>
      </c>
      <c r="D103">
        <v>151.990003</v>
      </c>
      <c r="E103">
        <v>5.5174989999999999</v>
      </c>
    </row>
    <row r="104" spans="1:9" x14ac:dyDescent="0.25">
      <c r="A104">
        <v>103</v>
      </c>
      <c r="B104">
        <v>150.009365</v>
      </c>
      <c r="C104">
        <v>7.2855840000000001</v>
      </c>
      <c r="D104">
        <v>151.96181200000001</v>
      </c>
      <c r="E104">
        <v>5.4752660000000004</v>
      </c>
    </row>
    <row r="105" spans="1:9" x14ac:dyDescent="0.25">
      <c r="A105">
        <v>104</v>
      </c>
      <c r="B105">
        <v>150.04580099999998</v>
      </c>
      <c r="C105">
        <v>7.3342549999999997</v>
      </c>
      <c r="D105">
        <v>152.05026900000001</v>
      </c>
      <c r="E105">
        <v>5.5770739999999996</v>
      </c>
    </row>
    <row r="106" spans="1:9" x14ac:dyDescent="0.25">
      <c r="A106">
        <v>105</v>
      </c>
      <c r="D106">
        <v>151.963142</v>
      </c>
      <c r="E106">
        <v>5.6051060000000001</v>
      </c>
    </row>
    <row r="107" spans="1:9" x14ac:dyDescent="0.25">
      <c r="A107">
        <v>106</v>
      </c>
      <c r="D107">
        <v>151.94170500000001</v>
      </c>
      <c r="E107">
        <v>5.5023400000000002</v>
      </c>
    </row>
    <row r="108" spans="1:9" x14ac:dyDescent="0.25">
      <c r="A108">
        <v>107</v>
      </c>
    </row>
    <row r="109" spans="1:9" x14ac:dyDescent="0.25">
      <c r="A109">
        <v>108</v>
      </c>
    </row>
    <row r="110" spans="1:9" x14ac:dyDescent="0.25">
      <c r="A110">
        <v>109</v>
      </c>
      <c r="F110">
        <v>152.60585499999999</v>
      </c>
      <c r="G110">
        <v>7.6270749999999996</v>
      </c>
      <c r="H110">
        <v>152.35505599999999</v>
      </c>
      <c r="I110">
        <v>5.4085640000000001</v>
      </c>
    </row>
    <row r="111" spans="1:9" x14ac:dyDescent="0.25">
      <c r="A111">
        <v>110</v>
      </c>
      <c r="F111">
        <v>152.567025</v>
      </c>
      <c r="G111">
        <v>7.6040419999999997</v>
      </c>
      <c r="H111">
        <v>152.352822</v>
      </c>
      <c r="I111">
        <v>5.368989</v>
      </c>
    </row>
    <row r="112" spans="1:9" x14ac:dyDescent="0.25">
      <c r="A112">
        <v>111</v>
      </c>
      <c r="F112">
        <v>152.55691899999999</v>
      </c>
      <c r="G112">
        <v>7.6380840000000001</v>
      </c>
      <c r="H112">
        <v>152.360748</v>
      </c>
      <c r="I112">
        <v>5.39133</v>
      </c>
    </row>
    <row r="113" spans="1:9" x14ac:dyDescent="0.25">
      <c r="A113">
        <v>112</v>
      </c>
      <c r="F113">
        <v>152.53846099999998</v>
      </c>
      <c r="G113">
        <v>7.6302120000000002</v>
      </c>
      <c r="H113">
        <v>152.36409900000001</v>
      </c>
      <c r="I113">
        <v>5.3825529999999997</v>
      </c>
    </row>
    <row r="114" spans="1:9" x14ac:dyDescent="0.25">
      <c r="A114">
        <v>113</v>
      </c>
      <c r="F114">
        <v>152.53308799999999</v>
      </c>
      <c r="G114">
        <v>7.6604260000000002</v>
      </c>
      <c r="H114">
        <v>152.32963100000001</v>
      </c>
      <c r="I114">
        <v>5.4033509999999998</v>
      </c>
    </row>
    <row r="115" spans="1:9" x14ac:dyDescent="0.25">
      <c r="A115">
        <v>114</v>
      </c>
      <c r="F115">
        <v>152.523833</v>
      </c>
      <c r="G115">
        <v>7.6917549999999997</v>
      </c>
      <c r="H115">
        <v>152.29968400000001</v>
      </c>
      <c r="I115">
        <v>5.3663829999999999</v>
      </c>
    </row>
    <row r="116" spans="1:9" x14ac:dyDescent="0.25">
      <c r="A116">
        <v>115</v>
      </c>
      <c r="F116">
        <v>152.42425900000001</v>
      </c>
      <c r="G116">
        <v>7.5964359999999997</v>
      </c>
      <c r="H116">
        <v>152.20872600000001</v>
      </c>
      <c r="I116">
        <v>5.2946809999999997</v>
      </c>
    </row>
    <row r="117" spans="1:9" x14ac:dyDescent="0.25">
      <c r="A117">
        <v>116</v>
      </c>
      <c r="F117">
        <v>152.40627999999998</v>
      </c>
      <c r="G117">
        <v>7.6046810000000002</v>
      </c>
      <c r="H117">
        <v>152.37596099999999</v>
      </c>
      <c r="I117">
        <v>5.4099469999999998</v>
      </c>
    </row>
    <row r="118" spans="1:9" x14ac:dyDescent="0.25">
      <c r="A118">
        <v>117</v>
      </c>
      <c r="F118">
        <v>152.587503</v>
      </c>
      <c r="G118">
        <v>7.6394149999999996</v>
      </c>
      <c r="H118">
        <v>152.37596099999999</v>
      </c>
      <c r="I118">
        <v>5.4099469999999998</v>
      </c>
    </row>
    <row r="119" spans="1:9" x14ac:dyDescent="0.25">
      <c r="A119">
        <v>118</v>
      </c>
    </row>
    <row r="120" spans="1:9" x14ac:dyDescent="0.25">
      <c r="A120">
        <v>119</v>
      </c>
    </row>
    <row r="121" spans="1:9" x14ac:dyDescent="0.25">
      <c r="A121">
        <v>120</v>
      </c>
    </row>
    <row r="122" spans="1:9" x14ac:dyDescent="0.25">
      <c r="A122">
        <v>121</v>
      </c>
      <c r="B122">
        <v>170.77979099999999</v>
      </c>
      <c r="C122">
        <v>6.8777119999999998</v>
      </c>
    </row>
    <row r="123" spans="1:9" x14ac:dyDescent="0.25">
      <c r="A123">
        <v>122</v>
      </c>
      <c r="B123">
        <v>170.78558799999999</v>
      </c>
      <c r="C123">
        <v>6.8771269999999998</v>
      </c>
    </row>
    <row r="124" spans="1:9" x14ac:dyDescent="0.25">
      <c r="A124">
        <v>123</v>
      </c>
      <c r="B124">
        <v>170.78883200000001</v>
      </c>
      <c r="C124">
        <v>6.8938829999999998</v>
      </c>
    </row>
    <row r="125" spans="1:9" x14ac:dyDescent="0.25">
      <c r="A125">
        <v>124</v>
      </c>
      <c r="B125">
        <v>170.794735</v>
      </c>
      <c r="C125">
        <v>6.9236170000000001</v>
      </c>
      <c r="D125">
        <v>172.81707799999998</v>
      </c>
      <c r="E125">
        <v>4.8496269999999999</v>
      </c>
    </row>
    <row r="126" spans="1:9" x14ac:dyDescent="0.25">
      <c r="A126">
        <v>125</v>
      </c>
      <c r="B126">
        <v>170.801547</v>
      </c>
      <c r="C126">
        <v>6.9140949999999997</v>
      </c>
      <c r="D126">
        <v>172.828034</v>
      </c>
      <c r="E126">
        <v>4.8137759999999998</v>
      </c>
    </row>
    <row r="127" spans="1:9" x14ac:dyDescent="0.25">
      <c r="A127">
        <v>126</v>
      </c>
      <c r="B127">
        <v>170.777503</v>
      </c>
      <c r="C127">
        <v>6.9022870000000003</v>
      </c>
      <c r="D127">
        <v>172.83782099999999</v>
      </c>
      <c r="E127">
        <v>4.8080319999999999</v>
      </c>
    </row>
    <row r="128" spans="1:9" x14ac:dyDescent="0.25">
      <c r="A128">
        <v>127</v>
      </c>
      <c r="B128">
        <v>170.78377999999998</v>
      </c>
      <c r="C128">
        <v>6.8973940000000002</v>
      </c>
      <c r="D128">
        <v>172.83526899999998</v>
      </c>
      <c r="E128">
        <v>4.830425</v>
      </c>
    </row>
    <row r="129" spans="1:9" x14ac:dyDescent="0.25">
      <c r="A129">
        <v>128</v>
      </c>
      <c r="B129">
        <v>170.70979</v>
      </c>
      <c r="C129">
        <v>6.8761169999999998</v>
      </c>
      <c r="D129">
        <v>172.832875</v>
      </c>
      <c r="E129">
        <v>4.8389889999999998</v>
      </c>
    </row>
    <row r="130" spans="1:9" x14ac:dyDescent="0.25">
      <c r="A130">
        <v>129</v>
      </c>
      <c r="B130">
        <v>170.77979099999999</v>
      </c>
      <c r="C130">
        <v>6.8777119999999998</v>
      </c>
      <c r="D130">
        <v>172.832875</v>
      </c>
      <c r="E130">
        <v>4.8022340000000003</v>
      </c>
    </row>
    <row r="131" spans="1:9" x14ac:dyDescent="0.25">
      <c r="A131">
        <v>130</v>
      </c>
      <c r="D131">
        <v>172.84106700000001</v>
      </c>
      <c r="E131">
        <v>4.7871269999999999</v>
      </c>
    </row>
    <row r="132" spans="1:9" x14ac:dyDescent="0.25">
      <c r="A132">
        <v>131</v>
      </c>
      <c r="D132">
        <v>172.78686399999998</v>
      </c>
      <c r="E132">
        <v>4.838298</v>
      </c>
    </row>
    <row r="133" spans="1:9" x14ac:dyDescent="0.25">
      <c r="A133">
        <v>132</v>
      </c>
      <c r="H133">
        <v>173.841385</v>
      </c>
      <c r="I133">
        <v>4.5056919999999998</v>
      </c>
    </row>
    <row r="134" spans="1:9" x14ac:dyDescent="0.25">
      <c r="A134">
        <v>133</v>
      </c>
      <c r="F134">
        <v>174.939896</v>
      </c>
      <c r="G134">
        <v>6.7307980000000001</v>
      </c>
      <c r="H134">
        <v>173.809258</v>
      </c>
      <c r="I134">
        <v>4.4495209999999998</v>
      </c>
    </row>
    <row r="135" spans="1:9" x14ac:dyDescent="0.25">
      <c r="A135">
        <v>134</v>
      </c>
      <c r="F135">
        <v>174.95989700000001</v>
      </c>
      <c r="G135">
        <v>6.6975530000000001</v>
      </c>
      <c r="H135">
        <v>173.81840599999998</v>
      </c>
      <c r="I135">
        <v>4.4640959999999996</v>
      </c>
    </row>
    <row r="136" spans="1:9" x14ac:dyDescent="0.25">
      <c r="A136">
        <v>135</v>
      </c>
      <c r="F136">
        <v>174.973141</v>
      </c>
      <c r="G136">
        <v>6.6929249999999998</v>
      </c>
      <c r="H136">
        <v>173.827609</v>
      </c>
      <c r="I136">
        <v>4.474202</v>
      </c>
    </row>
    <row r="137" spans="1:9" x14ac:dyDescent="0.25">
      <c r="A137">
        <v>136</v>
      </c>
      <c r="F137">
        <v>174.87510700000001</v>
      </c>
      <c r="G137">
        <v>6.6837229999999996</v>
      </c>
      <c r="H137">
        <v>173.85638699999998</v>
      </c>
      <c r="I137">
        <v>4.4448400000000001</v>
      </c>
    </row>
    <row r="138" spans="1:9" x14ac:dyDescent="0.25">
      <c r="A138">
        <v>137</v>
      </c>
      <c r="F138">
        <v>174.87069400000001</v>
      </c>
      <c r="G138">
        <v>6.6952660000000002</v>
      </c>
      <c r="H138">
        <v>173.89048099999999</v>
      </c>
      <c r="I138">
        <v>4.4658509999999998</v>
      </c>
    </row>
    <row r="139" spans="1:9" x14ac:dyDescent="0.25">
      <c r="A139">
        <v>138</v>
      </c>
      <c r="F139">
        <v>174.86085400000002</v>
      </c>
      <c r="G139">
        <v>6.6818619999999997</v>
      </c>
      <c r="H139">
        <v>173.85787399999998</v>
      </c>
      <c r="I139">
        <v>4.4902129999999998</v>
      </c>
    </row>
    <row r="140" spans="1:9" x14ac:dyDescent="0.25">
      <c r="A140">
        <v>139</v>
      </c>
      <c r="F140">
        <v>174.82909799999999</v>
      </c>
      <c r="G140">
        <v>6.7274469999999997</v>
      </c>
      <c r="H140">
        <v>173.82963000000001</v>
      </c>
      <c r="I140">
        <v>4.4764359999999996</v>
      </c>
    </row>
    <row r="141" spans="1:9" x14ac:dyDescent="0.25">
      <c r="A141">
        <v>140</v>
      </c>
      <c r="F141">
        <v>174.85058599999999</v>
      </c>
      <c r="G141">
        <v>6.78383</v>
      </c>
      <c r="H141">
        <v>173.88404500000001</v>
      </c>
      <c r="I141">
        <v>4.3988290000000001</v>
      </c>
    </row>
    <row r="142" spans="1:9" x14ac:dyDescent="0.25">
      <c r="A142">
        <v>141</v>
      </c>
      <c r="F142">
        <v>174.902503</v>
      </c>
      <c r="G142">
        <v>6.7385640000000002</v>
      </c>
      <c r="H142">
        <v>173.841385</v>
      </c>
      <c r="I142">
        <v>4.5056919999999998</v>
      </c>
    </row>
    <row r="143" spans="1:9" x14ac:dyDescent="0.25">
      <c r="A143">
        <v>142</v>
      </c>
      <c r="B143">
        <v>194.532927</v>
      </c>
      <c r="C143">
        <v>6.2242550000000003</v>
      </c>
    </row>
    <row r="144" spans="1:9" x14ac:dyDescent="0.25">
      <c r="A144">
        <v>143</v>
      </c>
      <c r="B144">
        <v>194.57228699999999</v>
      </c>
      <c r="C144">
        <v>6.198245</v>
      </c>
    </row>
    <row r="145" spans="1:9" x14ac:dyDescent="0.25">
      <c r="A145">
        <v>144</v>
      </c>
      <c r="B145">
        <v>194.56686300000001</v>
      </c>
      <c r="C145">
        <v>6.1857449999999998</v>
      </c>
    </row>
    <row r="146" spans="1:9" x14ac:dyDescent="0.25">
      <c r="A146">
        <v>145</v>
      </c>
      <c r="B146">
        <v>194.553248</v>
      </c>
      <c r="C146">
        <v>6.2145739999999998</v>
      </c>
    </row>
    <row r="147" spans="1:9" x14ac:dyDescent="0.25">
      <c r="A147">
        <v>146</v>
      </c>
      <c r="B147">
        <v>194.55468200000001</v>
      </c>
      <c r="C147">
        <v>6.2277659999999999</v>
      </c>
      <c r="D147">
        <v>198.293566</v>
      </c>
      <c r="E147">
        <v>4.2677659999999999</v>
      </c>
    </row>
    <row r="148" spans="1:9" x14ac:dyDescent="0.25">
      <c r="A148">
        <v>147</v>
      </c>
      <c r="B148">
        <v>194.57579699999999</v>
      </c>
      <c r="C148">
        <v>6.2309570000000001</v>
      </c>
      <c r="D148">
        <v>198.281329</v>
      </c>
      <c r="E148">
        <v>4.211862</v>
      </c>
    </row>
    <row r="149" spans="1:9" x14ac:dyDescent="0.25">
      <c r="A149">
        <v>148</v>
      </c>
      <c r="B149">
        <v>194.60733999999999</v>
      </c>
      <c r="C149">
        <v>6.2166490000000003</v>
      </c>
      <c r="D149">
        <v>198.266547</v>
      </c>
      <c r="E149">
        <v>4.1874469999999997</v>
      </c>
    </row>
    <row r="150" spans="1:9" x14ac:dyDescent="0.25">
      <c r="A150">
        <v>149</v>
      </c>
      <c r="B150">
        <v>194.61739599999999</v>
      </c>
      <c r="C150">
        <v>6.1935640000000003</v>
      </c>
      <c r="D150">
        <v>198.26771400000001</v>
      </c>
      <c r="E150">
        <v>4.2367020000000002</v>
      </c>
    </row>
    <row r="151" spans="1:9" x14ac:dyDescent="0.25">
      <c r="A151">
        <v>150</v>
      </c>
      <c r="B151">
        <v>194.584734</v>
      </c>
      <c r="C151">
        <v>6.1627660000000004</v>
      </c>
      <c r="D151">
        <v>198.28595999999999</v>
      </c>
      <c r="E151">
        <v>4.2383509999999998</v>
      </c>
    </row>
    <row r="152" spans="1:9" x14ac:dyDescent="0.25">
      <c r="A152">
        <v>151</v>
      </c>
      <c r="B152">
        <v>194.532927</v>
      </c>
      <c r="C152">
        <v>6.2242550000000003</v>
      </c>
      <c r="D152">
        <v>198.29787299999998</v>
      </c>
      <c r="E152">
        <v>4.2140420000000001</v>
      </c>
    </row>
    <row r="153" spans="1:9" x14ac:dyDescent="0.25">
      <c r="A153">
        <v>152</v>
      </c>
      <c r="D153">
        <v>198.32431299999999</v>
      </c>
      <c r="E153">
        <v>4.2570209999999999</v>
      </c>
    </row>
    <row r="154" spans="1:9" x14ac:dyDescent="0.25">
      <c r="A154">
        <v>153</v>
      </c>
      <c r="D154">
        <v>198.293566</v>
      </c>
      <c r="E154">
        <v>4.2677659999999999</v>
      </c>
    </row>
    <row r="155" spans="1:9" x14ac:dyDescent="0.25">
      <c r="A155">
        <v>154</v>
      </c>
      <c r="D155">
        <v>198.293566</v>
      </c>
      <c r="E155">
        <v>4.2677659999999999</v>
      </c>
    </row>
    <row r="156" spans="1:9" x14ac:dyDescent="0.25">
      <c r="A156">
        <v>155</v>
      </c>
      <c r="F156">
        <v>199.84500399999999</v>
      </c>
      <c r="G156">
        <v>6.774362</v>
      </c>
      <c r="H156">
        <v>199.01244600000001</v>
      </c>
      <c r="I156">
        <v>4.3881379999999996</v>
      </c>
    </row>
    <row r="157" spans="1:9" x14ac:dyDescent="0.25">
      <c r="A157">
        <v>156</v>
      </c>
      <c r="F157">
        <v>199.733405</v>
      </c>
      <c r="G157">
        <v>6.8006380000000002</v>
      </c>
      <c r="H157">
        <v>199.01244600000001</v>
      </c>
      <c r="I157">
        <v>4.3881379999999996</v>
      </c>
    </row>
    <row r="158" spans="1:9" x14ac:dyDescent="0.25">
      <c r="A158">
        <v>157</v>
      </c>
      <c r="F158">
        <v>199.813513</v>
      </c>
      <c r="G158">
        <v>6.8259040000000004</v>
      </c>
      <c r="H158">
        <v>199.00340499999999</v>
      </c>
      <c r="I158">
        <v>4.2867559999999996</v>
      </c>
    </row>
    <row r="159" spans="1:9" x14ac:dyDescent="0.25">
      <c r="A159">
        <v>158</v>
      </c>
      <c r="F159">
        <v>199.79915099999999</v>
      </c>
      <c r="G159">
        <v>6.7834570000000003</v>
      </c>
      <c r="H159">
        <v>198.982077</v>
      </c>
      <c r="I159">
        <v>4.3393090000000001</v>
      </c>
    </row>
    <row r="160" spans="1:9" x14ac:dyDescent="0.25">
      <c r="A160">
        <v>159</v>
      </c>
      <c r="F160">
        <v>199.767664</v>
      </c>
      <c r="G160">
        <v>6.8002659999999997</v>
      </c>
      <c r="H160">
        <v>198.99643900000001</v>
      </c>
      <c r="I160">
        <v>4.3452659999999996</v>
      </c>
    </row>
    <row r="161" spans="1:9" x14ac:dyDescent="0.25">
      <c r="A161">
        <v>160</v>
      </c>
      <c r="F161">
        <v>199.75367199999999</v>
      </c>
      <c r="G161">
        <v>6.7988299999999997</v>
      </c>
      <c r="H161">
        <v>199.01308699999998</v>
      </c>
      <c r="I161">
        <v>4.3468619999999998</v>
      </c>
    </row>
    <row r="162" spans="1:9" x14ac:dyDescent="0.25">
      <c r="A162">
        <v>161</v>
      </c>
      <c r="F162">
        <v>199.785639</v>
      </c>
      <c r="G162">
        <v>6.7910630000000003</v>
      </c>
      <c r="H162">
        <v>199.02181100000001</v>
      </c>
      <c r="I162">
        <v>4.3165430000000002</v>
      </c>
    </row>
    <row r="163" spans="1:9" x14ac:dyDescent="0.25">
      <c r="A163">
        <v>162</v>
      </c>
      <c r="F163">
        <v>199.81808699999999</v>
      </c>
      <c r="G163">
        <v>6.7952659999999998</v>
      </c>
      <c r="H163">
        <v>199.01265999999998</v>
      </c>
      <c r="I163">
        <v>4.3253190000000004</v>
      </c>
    </row>
    <row r="164" spans="1:9" x14ac:dyDescent="0.25">
      <c r="A164">
        <v>163</v>
      </c>
      <c r="F164">
        <v>199.84580099999999</v>
      </c>
      <c r="G164">
        <v>6.8102130000000001</v>
      </c>
      <c r="H164">
        <v>199.01244600000001</v>
      </c>
      <c r="I164">
        <v>4.3881379999999996</v>
      </c>
    </row>
    <row r="165" spans="1:9" x14ac:dyDescent="0.25">
      <c r="A165">
        <v>164</v>
      </c>
      <c r="B165">
        <v>217.93717699999999</v>
      </c>
      <c r="C165">
        <v>5.8714120000000003</v>
      </c>
      <c r="F165">
        <v>199.84500399999999</v>
      </c>
      <c r="G165">
        <v>6.774362</v>
      </c>
      <c r="H165">
        <v>199.01244600000001</v>
      </c>
      <c r="I165">
        <v>4.3881379999999996</v>
      </c>
    </row>
    <row r="166" spans="1:9" x14ac:dyDescent="0.25">
      <c r="A166">
        <v>165</v>
      </c>
      <c r="B166">
        <v>217.89407399999999</v>
      </c>
      <c r="C166">
        <v>5.8070459999999997</v>
      </c>
    </row>
    <row r="167" spans="1:9" x14ac:dyDescent="0.25">
      <c r="A167">
        <v>166</v>
      </c>
      <c r="B167">
        <v>217.936387</v>
      </c>
      <c r="C167">
        <v>5.8302560000000003</v>
      </c>
    </row>
    <row r="168" spans="1:9" x14ac:dyDescent="0.25">
      <c r="A168">
        <v>167</v>
      </c>
      <c r="B168">
        <v>217.930598</v>
      </c>
      <c r="C168">
        <v>5.829993</v>
      </c>
    </row>
    <row r="169" spans="1:9" x14ac:dyDescent="0.25">
      <c r="A169">
        <v>168</v>
      </c>
      <c r="B169">
        <v>217.937703</v>
      </c>
      <c r="C169">
        <v>5.8186249999999999</v>
      </c>
    </row>
    <row r="170" spans="1:9" x14ac:dyDescent="0.25">
      <c r="A170">
        <v>169</v>
      </c>
      <c r="B170">
        <v>217.93712400000001</v>
      </c>
      <c r="C170">
        <v>5.8450449999999998</v>
      </c>
    </row>
    <row r="171" spans="1:9" x14ac:dyDescent="0.25">
      <c r="A171">
        <v>170</v>
      </c>
      <c r="B171">
        <v>217.96422799999999</v>
      </c>
      <c r="C171">
        <v>5.8540970000000003</v>
      </c>
      <c r="D171">
        <v>222.394508</v>
      </c>
      <c r="E171">
        <v>3.8675220000000001</v>
      </c>
    </row>
    <row r="172" spans="1:9" x14ac:dyDescent="0.25">
      <c r="A172">
        <v>171</v>
      </c>
      <c r="B172">
        <v>217.95159699999999</v>
      </c>
      <c r="C172">
        <v>5.8619909999999997</v>
      </c>
      <c r="D172">
        <v>222.394508</v>
      </c>
      <c r="E172">
        <v>3.8675220000000001</v>
      </c>
    </row>
    <row r="173" spans="1:9" x14ac:dyDescent="0.25">
      <c r="A173">
        <v>172</v>
      </c>
      <c r="B173">
        <v>217.92775599999999</v>
      </c>
      <c r="C173">
        <v>5.8321500000000004</v>
      </c>
      <c r="D173">
        <v>222.37677199999999</v>
      </c>
      <c r="E173">
        <v>3.8003680000000002</v>
      </c>
    </row>
    <row r="174" spans="1:9" x14ac:dyDescent="0.25">
      <c r="A174">
        <v>173</v>
      </c>
      <c r="B174">
        <v>217.92775599999999</v>
      </c>
      <c r="C174">
        <v>5.8321500000000004</v>
      </c>
      <c r="D174">
        <v>222.33430100000001</v>
      </c>
      <c r="E174">
        <v>3.8176830000000002</v>
      </c>
    </row>
    <row r="175" spans="1:9" x14ac:dyDescent="0.25">
      <c r="A175">
        <v>174</v>
      </c>
      <c r="D175">
        <v>222.32835399999999</v>
      </c>
      <c r="E175">
        <v>3.8356819999999998</v>
      </c>
    </row>
    <row r="176" spans="1:9" x14ac:dyDescent="0.25">
      <c r="A176">
        <v>175</v>
      </c>
      <c r="D176">
        <v>222.34798499999999</v>
      </c>
      <c r="E176">
        <v>3.786896</v>
      </c>
    </row>
    <row r="177" spans="1:9" x14ac:dyDescent="0.25">
      <c r="A177">
        <v>176</v>
      </c>
      <c r="D177">
        <v>222.28346199999999</v>
      </c>
      <c r="E177">
        <v>3.8065790000000002</v>
      </c>
    </row>
    <row r="178" spans="1:9" x14ac:dyDescent="0.25">
      <c r="A178">
        <v>177</v>
      </c>
      <c r="D178">
        <v>222.394508</v>
      </c>
      <c r="E178">
        <v>3.8675220000000001</v>
      </c>
    </row>
    <row r="179" spans="1:9" x14ac:dyDescent="0.25">
      <c r="A179">
        <v>178</v>
      </c>
    </row>
    <row r="180" spans="1:9" x14ac:dyDescent="0.25">
      <c r="A180">
        <v>179</v>
      </c>
      <c r="F180">
        <v>222.78838099999999</v>
      </c>
      <c r="G180">
        <v>6.1589749999999999</v>
      </c>
      <c r="H180">
        <v>222.29998699999999</v>
      </c>
      <c r="I180">
        <v>3.933414</v>
      </c>
    </row>
    <row r="181" spans="1:9" x14ac:dyDescent="0.25">
      <c r="A181">
        <v>180</v>
      </c>
      <c r="F181">
        <v>222.814222</v>
      </c>
      <c r="G181">
        <v>6.2062350000000004</v>
      </c>
      <c r="H181">
        <v>222.294567</v>
      </c>
      <c r="I181">
        <v>3.85005</v>
      </c>
    </row>
    <row r="182" spans="1:9" x14ac:dyDescent="0.25">
      <c r="A182">
        <v>181</v>
      </c>
      <c r="F182">
        <v>222.772277</v>
      </c>
      <c r="G182">
        <v>6.194026</v>
      </c>
      <c r="H182">
        <v>222.28430399999999</v>
      </c>
      <c r="I182">
        <v>3.912309</v>
      </c>
    </row>
    <row r="183" spans="1:9" x14ac:dyDescent="0.25">
      <c r="A183">
        <v>182</v>
      </c>
      <c r="F183">
        <v>222.772593</v>
      </c>
      <c r="G183">
        <v>6.1970780000000003</v>
      </c>
      <c r="H183">
        <v>222.24862200000001</v>
      </c>
      <c r="I183">
        <v>3.8897849999999998</v>
      </c>
    </row>
    <row r="184" spans="1:9" x14ac:dyDescent="0.25">
      <c r="A184">
        <v>183</v>
      </c>
      <c r="F184">
        <v>222.780013</v>
      </c>
      <c r="G184">
        <v>6.238391</v>
      </c>
      <c r="H184">
        <v>222.223097</v>
      </c>
      <c r="I184">
        <v>3.8802590000000001</v>
      </c>
    </row>
    <row r="185" spans="1:9" x14ac:dyDescent="0.25">
      <c r="A185">
        <v>184</v>
      </c>
      <c r="F185">
        <v>222.80569600000001</v>
      </c>
      <c r="G185">
        <v>6.2606010000000003</v>
      </c>
      <c r="H185">
        <v>222.19972999999999</v>
      </c>
      <c r="I185">
        <v>3.8759429999999999</v>
      </c>
    </row>
    <row r="186" spans="1:9" x14ac:dyDescent="0.25">
      <c r="A186">
        <v>185</v>
      </c>
      <c r="F186">
        <v>222.73448999999999</v>
      </c>
      <c r="G186">
        <v>6.2626530000000002</v>
      </c>
      <c r="H186">
        <v>222.24956900000001</v>
      </c>
      <c r="I186">
        <v>3.8654700000000002</v>
      </c>
    </row>
    <row r="187" spans="1:9" x14ac:dyDescent="0.25">
      <c r="A187">
        <v>186</v>
      </c>
      <c r="B187">
        <v>238.868965</v>
      </c>
      <c r="C187">
        <v>5.3584930000000002</v>
      </c>
      <c r="F187">
        <v>222.634601</v>
      </c>
      <c r="G187">
        <v>6.2963360000000002</v>
      </c>
      <c r="H187">
        <v>222.25077999999999</v>
      </c>
      <c r="I187">
        <v>3.86747</v>
      </c>
    </row>
    <row r="188" spans="1:9" x14ac:dyDescent="0.25">
      <c r="A188">
        <v>187</v>
      </c>
      <c r="B188">
        <v>238.868965</v>
      </c>
      <c r="C188">
        <v>5.3584930000000002</v>
      </c>
      <c r="F188">
        <v>222.63865300000001</v>
      </c>
      <c r="G188">
        <v>6.3072299999999997</v>
      </c>
      <c r="H188">
        <v>222.27677800000001</v>
      </c>
      <c r="I188">
        <v>3.8594179999999998</v>
      </c>
    </row>
    <row r="189" spans="1:9" x14ac:dyDescent="0.25">
      <c r="A189">
        <v>188</v>
      </c>
      <c r="B189">
        <v>238.842229</v>
      </c>
      <c r="C189">
        <v>5.3597029999999997</v>
      </c>
      <c r="F189">
        <v>222.78838099999999</v>
      </c>
      <c r="G189">
        <v>6.1589749999999999</v>
      </c>
      <c r="H189">
        <v>222.29998699999999</v>
      </c>
      <c r="I189">
        <v>3.933414</v>
      </c>
    </row>
    <row r="190" spans="1:9" x14ac:dyDescent="0.25">
      <c r="A190">
        <v>189</v>
      </c>
      <c r="B190">
        <v>238.84564900000001</v>
      </c>
      <c r="C190">
        <v>5.3560720000000002</v>
      </c>
    </row>
    <row r="191" spans="1:9" x14ac:dyDescent="0.25">
      <c r="A191">
        <v>190</v>
      </c>
      <c r="B191">
        <v>238.86112199999999</v>
      </c>
      <c r="C191">
        <v>5.3484930000000004</v>
      </c>
    </row>
    <row r="192" spans="1:9" x14ac:dyDescent="0.25">
      <c r="A192">
        <v>191</v>
      </c>
      <c r="B192">
        <v>238.87227999999999</v>
      </c>
      <c r="C192">
        <v>5.3563879999999999</v>
      </c>
    </row>
    <row r="193" spans="1:9" x14ac:dyDescent="0.25">
      <c r="A193">
        <v>192</v>
      </c>
      <c r="B193">
        <v>238.88406699999999</v>
      </c>
      <c r="C193">
        <v>5.3427040000000003</v>
      </c>
    </row>
    <row r="194" spans="1:9" x14ac:dyDescent="0.25">
      <c r="A194">
        <v>193</v>
      </c>
      <c r="B194">
        <v>238.89722399999999</v>
      </c>
      <c r="C194">
        <v>5.339283</v>
      </c>
    </row>
    <row r="195" spans="1:9" x14ac:dyDescent="0.25">
      <c r="A195">
        <v>194</v>
      </c>
      <c r="B195">
        <v>238.86606900000001</v>
      </c>
      <c r="C195">
        <v>5.3466519999999997</v>
      </c>
    </row>
    <row r="196" spans="1:9" x14ac:dyDescent="0.25">
      <c r="A196">
        <v>195</v>
      </c>
      <c r="B196">
        <v>238.892225</v>
      </c>
      <c r="C196">
        <v>5.3352310000000003</v>
      </c>
      <c r="D196">
        <v>245.49480599999998</v>
      </c>
      <c r="E196">
        <v>3.6905320000000001</v>
      </c>
    </row>
    <row r="197" spans="1:9" x14ac:dyDescent="0.25">
      <c r="A197">
        <v>196</v>
      </c>
      <c r="B197">
        <v>238.97764100000001</v>
      </c>
      <c r="C197">
        <v>5.3569659999999999</v>
      </c>
      <c r="D197">
        <v>245.45591100000001</v>
      </c>
      <c r="E197">
        <v>3.6473770000000001</v>
      </c>
    </row>
    <row r="198" spans="1:9" x14ac:dyDescent="0.25">
      <c r="A198">
        <v>197</v>
      </c>
      <c r="B198">
        <v>238.868965</v>
      </c>
      <c r="C198">
        <v>5.3584930000000002</v>
      </c>
      <c r="D198">
        <v>245.45933300000002</v>
      </c>
      <c r="E198">
        <v>3.6754280000000001</v>
      </c>
    </row>
    <row r="199" spans="1:9" x14ac:dyDescent="0.25">
      <c r="A199">
        <v>198</v>
      </c>
      <c r="D199">
        <v>245.46517699999998</v>
      </c>
      <c r="E199">
        <v>3.6843750000000002</v>
      </c>
    </row>
    <row r="200" spans="1:9" x14ac:dyDescent="0.25">
      <c r="A200">
        <v>199</v>
      </c>
      <c r="D200">
        <v>245.432073</v>
      </c>
      <c r="E200">
        <v>3.7148469999999998</v>
      </c>
    </row>
    <row r="201" spans="1:9" x14ac:dyDescent="0.25">
      <c r="A201">
        <v>200</v>
      </c>
      <c r="D201">
        <v>245.399125</v>
      </c>
      <c r="E201">
        <v>3.7051630000000002</v>
      </c>
    </row>
    <row r="202" spans="1:9" x14ac:dyDescent="0.25">
      <c r="A202">
        <v>201</v>
      </c>
      <c r="D202">
        <v>245.35718299999999</v>
      </c>
      <c r="E202">
        <v>3.7001110000000001</v>
      </c>
    </row>
    <row r="203" spans="1:9" x14ac:dyDescent="0.25">
      <c r="A203">
        <v>202</v>
      </c>
      <c r="D203">
        <v>245.41865300000001</v>
      </c>
      <c r="E203">
        <v>3.7224249999999999</v>
      </c>
    </row>
    <row r="204" spans="1:9" x14ac:dyDescent="0.25">
      <c r="A204">
        <v>203</v>
      </c>
      <c r="D204">
        <v>245.49480599999998</v>
      </c>
      <c r="E204">
        <v>3.6905320000000001</v>
      </c>
    </row>
    <row r="205" spans="1:9" x14ac:dyDescent="0.25">
      <c r="A205">
        <v>204</v>
      </c>
      <c r="F205">
        <v>244.66869500000001</v>
      </c>
      <c r="G205">
        <v>5.7404710000000003</v>
      </c>
      <c r="H205">
        <v>244.44186500000001</v>
      </c>
      <c r="I205">
        <v>3.3487089999999999</v>
      </c>
    </row>
    <row r="206" spans="1:9" x14ac:dyDescent="0.25">
      <c r="A206">
        <v>205</v>
      </c>
      <c r="F206">
        <v>244.69116700000001</v>
      </c>
      <c r="G206">
        <v>5.7680490000000004</v>
      </c>
      <c r="H206">
        <v>244.47849400000001</v>
      </c>
      <c r="I206">
        <v>3.3195000000000001</v>
      </c>
    </row>
    <row r="207" spans="1:9" x14ac:dyDescent="0.25">
      <c r="A207">
        <v>206</v>
      </c>
      <c r="F207">
        <v>244.72900899999999</v>
      </c>
      <c r="G207">
        <v>5.7725749999999998</v>
      </c>
      <c r="H207">
        <v>244.47870399999999</v>
      </c>
      <c r="I207">
        <v>3.3486560000000001</v>
      </c>
    </row>
    <row r="208" spans="1:9" x14ac:dyDescent="0.25">
      <c r="A208">
        <v>207</v>
      </c>
      <c r="F208">
        <v>244.74363499999998</v>
      </c>
      <c r="G208">
        <v>5.7991520000000003</v>
      </c>
      <c r="H208">
        <v>244.493177</v>
      </c>
      <c r="I208">
        <v>3.378339</v>
      </c>
    </row>
    <row r="209" spans="1:9" x14ac:dyDescent="0.25">
      <c r="A209">
        <v>208</v>
      </c>
      <c r="B209">
        <v>259.074003</v>
      </c>
      <c r="C209">
        <v>5.6066370000000001</v>
      </c>
      <c r="F209">
        <v>244.77174099999999</v>
      </c>
      <c r="G209">
        <v>5.7963630000000004</v>
      </c>
      <c r="H209">
        <v>244.47265400000001</v>
      </c>
      <c r="I209">
        <v>3.365024</v>
      </c>
    </row>
    <row r="210" spans="1:9" x14ac:dyDescent="0.25">
      <c r="A210">
        <v>209</v>
      </c>
      <c r="B210">
        <v>259.07647500000002</v>
      </c>
      <c r="C210">
        <v>5.5969530000000001</v>
      </c>
      <c r="F210">
        <v>244.73747800000001</v>
      </c>
      <c r="G210">
        <v>5.7807849999999998</v>
      </c>
      <c r="H210">
        <v>244.53980799999999</v>
      </c>
      <c r="I210">
        <v>3.3684970000000001</v>
      </c>
    </row>
    <row r="211" spans="1:9" x14ac:dyDescent="0.25">
      <c r="A211">
        <v>210</v>
      </c>
      <c r="B211">
        <v>259.09121099999999</v>
      </c>
      <c r="C211">
        <v>5.6211089999999997</v>
      </c>
      <c r="F211">
        <v>244.74905899999999</v>
      </c>
      <c r="G211">
        <v>5.7807849999999998</v>
      </c>
      <c r="H211">
        <v>244.546491</v>
      </c>
      <c r="I211">
        <v>3.39297</v>
      </c>
    </row>
    <row r="212" spans="1:9" x14ac:dyDescent="0.25">
      <c r="A212">
        <v>211</v>
      </c>
      <c r="B212">
        <v>259.038633</v>
      </c>
      <c r="C212">
        <v>5.6227939999999998</v>
      </c>
      <c r="F212">
        <v>244.75663499999999</v>
      </c>
      <c r="G212">
        <v>5.7634179999999997</v>
      </c>
      <c r="H212">
        <v>244.52906899999999</v>
      </c>
      <c r="I212">
        <v>3.38876</v>
      </c>
    </row>
    <row r="213" spans="1:9" x14ac:dyDescent="0.25">
      <c r="A213">
        <v>212</v>
      </c>
      <c r="B213">
        <v>259.04731900000002</v>
      </c>
      <c r="C213">
        <v>5.6138469999999998</v>
      </c>
      <c r="F213">
        <v>244.75711200000001</v>
      </c>
      <c r="G213">
        <v>5.779522</v>
      </c>
      <c r="H213">
        <v>244.49439000000001</v>
      </c>
      <c r="I213">
        <v>3.3682340000000002</v>
      </c>
    </row>
    <row r="214" spans="1:9" x14ac:dyDescent="0.25">
      <c r="A214">
        <v>213</v>
      </c>
      <c r="B214">
        <v>259.03111000000001</v>
      </c>
      <c r="C214">
        <v>5.6318979999999996</v>
      </c>
      <c r="F214">
        <v>244.788793</v>
      </c>
      <c r="G214">
        <v>5.7802059999999997</v>
      </c>
      <c r="H214">
        <v>244.483812</v>
      </c>
      <c r="I214">
        <v>3.3793389999999999</v>
      </c>
    </row>
    <row r="215" spans="1:9" x14ac:dyDescent="0.25">
      <c r="A215">
        <v>214</v>
      </c>
      <c r="B215">
        <v>259.05026399999997</v>
      </c>
      <c r="C215">
        <v>5.6206889999999996</v>
      </c>
      <c r="F215">
        <v>244.77890099999999</v>
      </c>
      <c r="G215">
        <v>5.8815689999999998</v>
      </c>
      <c r="H215">
        <v>244.50380799999999</v>
      </c>
      <c r="I215">
        <v>3.3750230000000001</v>
      </c>
    </row>
    <row r="216" spans="1:9" x14ac:dyDescent="0.25">
      <c r="A216">
        <v>215</v>
      </c>
      <c r="B216">
        <v>259.04052899999999</v>
      </c>
      <c r="C216">
        <v>5.6286350000000001</v>
      </c>
      <c r="F216">
        <v>244.676851</v>
      </c>
      <c r="G216">
        <v>5.7784170000000001</v>
      </c>
      <c r="H216">
        <v>244.48781</v>
      </c>
      <c r="I216">
        <v>3.3708130000000001</v>
      </c>
    </row>
    <row r="217" spans="1:9" x14ac:dyDescent="0.25">
      <c r="A217">
        <v>216</v>
      </c>
      <c r="B217">
        <v>259.05853000000002</v>
      </c>
      <c r="C217">
        <v>5.6256360000000001</v>
      </c>
      <c r="H217">
        <v>244.521703</v>
      </c>
      <c r="I217">
        <v>3.3383409999999998</v>
      </c>
    </row>
    <row r="218" spans="1:9" x14ac:dyDescent="0.25">
      <c r="A218">
        <v>217</v>
      </c>
      <c r="B218">
        <v>259.08621299999999</v>
      </c>
      <c r="C218">
        <v>5.6163730000000003</v>
      </c>
      <c r="D218">
        <v>263.66153500000001</v>
      </c>
      <c r="E218">
        <v>3.4908070000000002</v>
      </c>
      <c r="H218">
        <v>244.44186500000001</v>
      </c>
      <c r="I218">
        <v>3.3487089999999999</v>
      </c>
    </row>
    <row r="219" spans="1:9" x14ac:dyDescent="0.25">
      <c r="A219">
        <v>218</v>
      </c>
      <c r="B219">
        <v>259.09384299999999</v>
      </c>
      <c r="C219">
        <v>5.6121629999999998</v>
      </c>
      <c r="D219">
        <v>263.62295999999998</v>
      </c>
      <c r="E219">
        <v>3.5304890000000002</v>
      </c>
      <c r="H219">
        <v>244.44186500000001</v>
      </c>
      <c r="I219">
        <v>3.3487089999999999</v>
      </c>
    </row>
    <row r="220" spans="1:9" x14ac:dyDescent="0.25">
      <c r="A220">
        <v>219</v>
      </c>
      <c r="B220">
        <v>259.08157899999998</v>
      </c>
      <c r="C220">
        <v>5.619478</v>
      </c>
      <c r="D220">
        <v>263.54017799999997</v>
      </c>
      <c r="E220">
        <v>3.538646</v>
      </c>
    </row>
    <row r="221" spans="1:9" x14ac:dyDescent="0.25">
      <c r="A221">
        <v>220</v>
      </c>
      <c r="B221">
        <v>259.11468300000001</v>
      </c>
      <c r="C221">
        <v>5.6103730000000001</v>
      </c>
      <c r="D221">
        <v>263.526544</v>
      </c>
      <c r="E221">
        <v>3.5136479999999999</v>
      </c>
    </row>
    <row r="222" spans="1:9" x14ac:dyDescent="0.25">
      <c r="A222">
        <v>221</v>
      </c>
      <c r="B222">
        <v>259.12763000000001</v>
      </c>
      <c r="C222">
        <v>5.6080050000000004</v>
      </c>
      <c r="D222">
        <v>263.53833099999997</v>
      </c>
      <c r="E222">
        <v>3.4996480000000001</v>
      </c>
    </row>
    <row r="223" spans="1:9" x14ac:dyDescent="0.25">
      <c r="A223">
        <v>222</v>
      </c>
      <c r="B223">
        <v>259.130788</v>
      </c>
      <c r="C223">
        <v>5.5972689999999998</v>
      </c>
      <c r="D223">
        <v>263.53464600000001</v>
      </c>
      <c r="E223">
        <v>3.5141209999999998</v>
      </c>
    </row>
    <row r="224" spans="1:9" x14ac:dyDescent="0.25">
      <c r="A224">
        <v>223</v>
      </c>
      <c r="B224">
        <v>259.13710200000003</v>
      </c>
      <c r="C224">
        <v>5.5104839999999999</v>
      </c>
      <c r="D224">
        <v>263.53664900000001</v>
      </c>
      <c r="E224">
        <v>3.5261200000000001</v>
      </c>
    </row>
    <row r="225" spans="1:11" x14ac:dyDescent="0.25">
      <c r="A225">
        <v>224</v>
      </c>
      <c r="B225">
        <v>259.074003</v>
      </c>
      <c r="C225">
        <v>5.6066370000000001</v>
      </c>
      <c r="D225">
        <v>263.55975100000001</v>
      </c>
      <c r="E225">
        <v>3.547593</v>
      </c>
    </row>
    <row r="226" spans="1:11" x14ac:dyDescent="0.25">
      <c r="A226">
        <v>225</v>
      </c>
      <c r="B226">
        <v>259.074003</v>
      </c>
      <c r="C226">
        <v>5.6066370000000001</v>
      </c>
      <c r="D226">
        <v>263.55764499999998</v>
      </c>
      <c r="E226">
        <v>3.5696970000000001</v>
      </c>
    </row>
    <row r="227" spans="1:11" x14ac:dyDescent="0.25">
      <c r="A227">
        <v>226</v>
      </c>
      <c r="D227">
        <v>263.57733300000001</v>
      </c>
      <c r="E227">
        <v>3.5489090000000001</v>
      </c>
    </row>
    <row r="228" spans="1:11" x14ac:dyDescent="0.25">
      <c r="A228">
        <v>227</v>
      </c>
      <c r="D228">
        <v>263.57927799999999</v>
      </c>
      <c r="E228">
        <v>3.5522770000000001</v>
      </c>
      <c r="J228">
        <v>236.04017400000001</v>
      </c>
      <c r="K228">
        <v>13.389206</v>
      </c>
    </row>
    <row r="229" spans="1:11" x14ac:dyDescent="0.25">
      <c r="A229">
        <v>228</v>
      </c>
    </row>
    <row r="230" spans="1:11" x14ac:dyDescent="0.25">
      <c r="A230">
        <v>229</v>
      </c>
      <c r="J230">
        <v>37.626632000000001</v>
      </c>
      <c r="K230">
        <v>13.484025000000001</v>
      </c>
    </row>
    <row r="231" spans="1:11" x14ac:dyDescent="0.25">
      <c r="A231">
        <v>230</v>
      </c>
      <c r="D231">
        <v>37.037782</v>
      </c>
      <c r="E231">
        <v>5.3428360000000001</v>
      </c>
    </row>
    <row r="232" spans="1:11" x14ac:dyDescent="0.25">
      <c r="A232">
        <v>231</v>
      </c>
      <c r="D232">
        <v>37.039167000000006</v>
      </c>
      <c r="E232">
        <v>5.3411869999999997</v>
      </c>
    </row>
    <row r="233" spans="1:11" x14ac:dyDescent="0.25">
      <c r="A233">
        <v>232</v>
      </c>
      <c r="D233">
        <v>36.998849</v>
      </c>
      <c r="E233">
        <v>5.3340069999999997</v>
      </c>
    </row>
    <row r="234" spans="1:11" x14ac:dyDescent="0.25">
      <c r="A234">
        <v>233</v>
      </c>
      <c r="D234">
        <v>36.999008000000003</v>
      </c>
      <c r="E234">
        <v>5.3398570000000003</v>
      </c>
    </row>
    <row r="235" spans="1:11" x14ac:dyDescent="0.25">
      <c r="A235">
        <v>234</v>
      </c>
      <c r="D235">
        <v>37.015922000000003</v>
      </c>
      <c r="E235">
        <v>5.3250710000000003</v>
      </c>
    </row>
    <row r="236" spans="1:11" x14ac:dyDescent="0.25">
      <c r="A236">
        <v>235</v>
      </c>
      <c r="D236">
        <v>37.049856000000005</v>
      </c>
      <c r="E236">
        <v>5.2956050000000001</v>
      </c>
    </row>
    <row r="237" spans="1:11" x14ac:dyDescent="0.25">
      <c r="A237">
        <v>236</v>
      </c>
      <c r="B237">
        <v>42.977287000000004</v>
      </c>
      <c r="C237">
        <v>6.5550009999999999</v>
      </c>
      <c r="D237">
        <v>37.058896000000004</v>
      </c>
      <c r="E237">
        <v>5.2754459999999996</v>
      </c>
    </row>
    <row r="238" spans="1:11" x14ac:dyDescent="0.25">
      <c r="A238">
        <v>237</v>
      </c>
      <c r="B238">
        <v>43.011592</v>
      </c>
      <c r="C238">
        <v>6.5973930000000003</v>
      </c>
      <c r="D238">
        <v>36.995551000000006</v>
      </c>
      <c r="E238">
        <v>5.3634199999999996</v>
      </c>
    </row>
    <row r="239" spans="1:11" x14ac:dyDescent="0.25">
      <c r="A239">
        <v>238</v>
      </c>
      <c r="B239">
        <v>42.996112000000004</v>
      </c>
      <c r="C239">
        <v>6.5768089999999999</v>
      </c>
      <c r="D239">
        <v>36.995551000000006</v>
      </c>
      <c r="E239">
        <v>5.3634199999999996</v>
      </c>
    </row>
    <row r="240" spans="1:11" x14ac:dyDescent="0.25">
      <c r="A240">
        <v>239</v>
      </c>
      <c r="B240">
        <v>42.980902999999998</v>
      </c>
      <c r="C240">
        <v>6.5601079999999996</v>
      </c>
    </row>
    <row r="241" spans="1:9" x14ac:dyDescent="0.25">
      <c r="A241">
        <v>240</v>
      </c>
      <c r="B241">
        <v>42.990687999999999</v>
      </c>
      <c r="C241">
        <v>6.5646820000000004</v>
      </c>
    </row>
    <row r="242" spans="1:9" x14ac:dyDescent="0.25">
      <c r="A242">
        <v>241</v>
      </c>
      <c r="B242">
        <v>42.983508</v>
      </c>
      <c r="C242">
        <v>6.5813300000000003</v>
      </c>
    </row>
    <row r="243" spans="1:9" x14ac:dyDescent="0.25">
      <c r="A243">
        <v>242</v>
      </c>
      <c r="B243">
        <v>42.968299000000002</v>
      </c>
      <c r="C243">
        <v>6.5948399999999996</v>
      </c>
      <c r="H243">
        <v>40.478973000000003</v>
      </c>
      <c r="I243">
        <v>3.6863869999999999</v>
      </c>
    </row>
    <row r="244" spans="1:9" x14ac:dyDescent="0.25">
      <c r="A244">
        <v>243</v>
      </c>
      <c r="B244">
        <v>42.977287000000004</v>
      </c>
      <c r="C244">
        <v>6.5550009999999999</v>
      </c>
      <c r="F244">
        <v>42.056274000000002</v>
      </c>
      <c r="G244">
        <v>6.6681330000000001</v>
      </c>
      <c r="H244">
        <v>40.571887000000004</v>
      </c>
      <c r="I244">
        <v>3.6502189999999999</v>
      </c>
    </row>
    <row r="245" spans="1:9" x14ac:dyDescent="0.25">
      <c r="A245">
        <v>244</v>
      </c>
      <c r="F245">
        <v>42.056274000000002</v>
      </c>
      <c r="G245">
        <v>6.6681330000000001</v>
      </c>
      <c r="H245">
        <v>40.568007999999999</v>
      </c>
      <c r="I245">
        <v>3.687398</v>
      </c>
    </row>
    <row r="246" spans="1:9" x14ac:dyDescent="0.25">
      <c r="A246">
        <v>245</v>
      </c>
      <c r="F246">
        <v>42.056274000000002</v>
      </c>
      <c r="G246">
        <v>6.6681330000000001</v>
      </c>
      <c r="H246">
        <v>40.524073999999999</v>
      </c>
      <c r="I246">
        <v>3.6748989999999999</v>
      </c>
    </row>
    <row r="247" spans="1:9" x14ac:dyDescent="0.25">
      <c r="A247">
        <v>246</v>
      </c>
      <c r="F247">
        <v>42.056274000000002</v>
      </c>
      <c r="G247">
        <v>6.6681330000000001</v>
      </c>
      <c r="H247">
        <v>40.527369999999998</v>
      </c>
      <c r="I247">
        <v>3.6623459999999999</v>
      </c>
    </row>
    <row r="248" spans="1:9" x14ac:dyDescent="0.25">
      <c r="A248">
        <v>247</v>
      </c>
      <c r="F248">
        <v>42.056274000000002</v>
      </c>
      <c r="G248">
        <v>6.6681330000000001</v>
      </c>
      <c r="H248">
        <v>40.558005999999999</v>
      </c>
      <c r="I248">
        <v>3.6641010000000001</v>
      </c>
    </row>
    <row r="249" spans="1:9" x14ac:dyDescent="0.25">
      <c r="A249">
        <v>248</v>
      </c>
      <c r="F249">
        <v>42.056274000000002</v>
      </c>
      <c r="G249">
        <v>6.6681330000000001</v>
      </c>
      <c r="H249">
        <v>40.478973000000003</v>
      </c>
      <c r="I249">
        <v>3.6863869999999999</v>
      </c>
    </row>
    <row r="250" spans="1:9" x14ac:dyDescent="0.25">
      <c r="A250">
        <v>249</v>
      </c>
      <c r="F250">
        <v>42.056274000000002</v>
      </c>
      <c r="G250">
        <v>6.6681330000000001</v>
      </c>
      <c r="H250">
        <v>40.478973000000003</v>
      </c>
      <c r="I250">
        <v>3.6863869999999999</v>
      </c>
    </row>
    <row r="251" spans="1:9" x14ac:dyDescent="0.25">
      <c r="A251">
        <v>250</v>
      </c>
      <c r="F251">
        <v>42.056274000000002</v>
      </c>
      <c r="G251">
        <v>6.6681330000000001</v>
      </c>
      <c r="H251">
        <v>40.478973000000003</v>
      </c>
      <c r="I251">
        <v>3.6863869999999999</v>
      </c>
    </row>
    <row r="252" spans="1:9" x14ac:dyDescent="0.25">
      <c r="A252">
        <v>251</v>
      </c>
      <c r="F252">
        <v>42.056274000000002</v>
      </c>
      <c r="G252">
        <v>6.6681330000000001</v>
      </c>
      <c r="H252">
        <v>40.478973000000003</v>
      </c>
      <c r="I252">
        <v>3.6863869999999999</v>
      </c>
    </row>
    <row r="253" spans="1:9" x14ac:dyDescent="0.25">
      <c r="A253">
        <v>252</v>
      </c>
      <c r="F253">
        <v>42.056274000000002</v>
      </c>
      <c r="G253">
        <v>6.6681330000000001</v>
      </c>
    </row>
    <row r="254" spans="1:9" x14ac:dyDescent="0.25">
      <c r="A254">
        <v>253</v>
      </c>
    </row>
    <row r="255" spans="1:9" x14ac:dyDescent="0.25">
      <c r="A255">
        <v>254</v>
      </c>
    </row>
    <row r="256" spans="1:9" x14ac:dyDescent="0.25">
      <c r="A256">
        <v>255</v>
      </c>
      <c r="D256">
        <v>64.532187999999991</v>
      </c>
      <c r="E256">
        <v>5.0968929999999997</v>
      </c>
    </row>
    <row r="257" spans="1:9" x14ac:dyDescent="0.25">
      <c r="A257">
        <v>256</v>
      </c>
      <c r="D257">
        <v>64.556651000000002</v>
      </c>
      <c r="E257">
        <v>5.0904569999999998</v>
      </c>
    </row>
    <row r="258" spans="1:9" x14ac:dyDescent="0.25">
      <c r="A258">
        <v>257</v>
      </c>
      <c r="D258">
        <v>64.503623000000005</v>
      </c>
      <c r="E258">
        <v>5.0450330000000001</v>
      </c>
    </row>
    <row r="259" spans="1:9" x14ac:dyDescent="0.25">
      <c r="A259">
        <v>258</v>
      </c>
      <c r="B259">
        <v>67.25804500000001</v>
      </c>
      <c r="C259">
        <v>6.2997500000000004</v>
      </c>
      <c r="D259">
        <v>64.536543999999992</v>
      </c>
      <c r="E259">
        <v>5.0736489999999996</v>
      </c>
    </row>
    <row r="260" spans="1:9" x14ac:dyDescent="0.25">
      <c r="A260">
        <v>259</v>
      </c>
      <c r="B260">
        <v>67.255649000000005</v>
      </c>
      <c r="C260">
        <v>6.330387</v>
      </c>
      <c r="D260">
        <v>64.522609000000003</v>
      </c>
      <c r="E260">
        <v>5.0720530000000004</v>
      </c>
    </row>
    <row r="261" spans="1:9" x14ac:dyDescent="0.25">
      <c r="A261">
        <v>260</v>
      </c>
      <c r="B261">
        <v>67.255222000000003</v>
      </c>
      <c r="C261">
        <v>6.3380989999999997</v>
      </c>
      <c r="D261">
        <v>64.603031000000001</v>
      </c>
      <c r="E261">
        <v>5.0658300000000001</v>
      </c>
    </row>
    <row r="262" spans="1:9" x14ac:dyDescent="0.25">
      <c r="A262">
        <v>261</v>
      </c>
      <c r="B262">
        <v>67.241500000000002</v>
      </c>
      <c r="C262">
        <v>6.3360250000000002</v>
      </c>
      <c r="D262">
        <v>64.694198</v>
      </c>
      <c r="E262">
        <v>5.0274289999999997</v>
      </c>
    </row>
    <row r="263" spans="1:9" x14ac:dyDescent="0.25">
      <c r="A263">
        <v>262</v>
      </c>
      <c r="B263">
        <v>67.245329999999996</v>
      </c>
      <c r="C263">
        <v>6.3525130000000001</v>
      </c>
      <c r="D263">
        <v>64.532187999999991</v>
      </c>
      <c r="E263">
        <v>5.0968929999999997</v>
      </c>
    </row>
    <row r="264" spans="1:9" x14ac:dyDescent="0.25">
      <c r="A264">
        <v>263</v>
      </c>
      <c r="B264">
        <v>67.233787000000007</v>
      </c>
      <c r="C264">
        <v>6.3371950000000004</v>
      </c>
    </row>
    <row r="265" spans="1:9" x14ac:dyDescent="0.25">
      <c r="A265">
        <v>264</v>
      </c>
      <c r="B265">
        <v>67.282932000000002</v>
      </c>
      <c r="C265">
        <v>6.3360250000000002</v>
      </c>
    </row>
    <row r="266" spans="1:9" x14ac:dyDescent="0.25">
      <c r="A266">
        <v>265</v>
      </c>
      <c r="H266">
        <v>67.694186999999999</v>
      </c>
      <c r="I266">
        <v>4.5470300000000003</v>
      </c>
    </row>
    <row r="267" spans="1:9" x14ac:dyDescent="0.25">
      <c r="A267">
        <v>266</v>
      </c>
      <c r="F267">
        <v>67.657164999999992</v>
      </c>
      <c r="G267">
        <v>7.3499569999999999</v>
      </c>
      <c r="H267">
        <v>67.697108999999998</v>
      </c>
      <c r="I267">
        <v>4.5825069999999997</v>
      </c>
    </row>
    <row r="268" spans="1:9" x14ac:dyDescent="0.25">
      <c r="A268">
        <v>267</v>
      </c>
      <c r="F268">
        <v>67.657164999999992</v>
      </c>
      <c r="G268">
        <v>7.3499569999999999</v>
      </c>
      <c r="H268">
        <v>67.692217999999997</v>
      </c>
      <c r="I268">
        <v>4.534637</v>
      </c>
    </row>
    <row r="269" spans="1:9" x14ac:dyDescent="0.25">
      <c r="A269">
        <v>268</v>
      </c>
      <c r="F269">
        <v>67.657164999999992</v>
      </c>
      <c r="G269">
        <v>7.3499569999999999</v>
      </c>
      <c r="H269">
        <v>67.747588000000007</v>
      </c>
      <c r="I269">
        <v>4.5294780000000001</v>
      </c>
    </row>
    <row r="270" spans="1:9" x14ac:dyDescent="0.25">
      <c r="A270">
        <v>269</v>
      </c>
      <c r="F270">
        <v>67.657164999999992</v>
      </c>
      <c r="G270">
        <v>7.3499569999999999</v>
      </c>
      <c r="H270">
        <v>67.715885</v>
      </c>
      <c r="I270">
        <v>4.5439449999999999</v>
      </c>
    </row>
    <row r="271" spans="1:9" x14ac:dyDescent="0.25">
      <c r="A271">
        <v>270</v>
      </c>
      <c r="F271">
        <v>67.657164999999992</v>
      </c>
      <c r="G271">
        <v>7.3499569999999999</v>
      </c>
      <c r="H271">
        <v>67.677641999999992</v>
      </c>
      <c r="I271">
        <v>4.5761779999999996</v>
      </c>
    </row>
    <row r="272" spans="1:9" x14ac:dyDescent="0.25">
      <c r="A272">
        <v>271</v>
      </c>
      <c r="F272">
        <v>67.657164999999992</v>
      </c>
      <c r="G272">
        <v>7.3499569999999999</v>
      </c>
      <c r="H272">
        <v>67.728969000000006</v>
      </c>
      <c r="I272">
        <v>4.5671350000000004</v>
      </c>
    </row>
    <row r="273" spans="1:9" x14ac:dyDescent="0.25">
      <c r="A273">
        <v>272</v>
      </c>
      <c r="F273">
        <v>67.657164999999992</v>
      </c>
      <c r="G273">
        <v>7.3499569999999999</v>
      </c>
      <c r="H273">
        <v>67.725036000000003</v>
      </c>
      <c r="I273">
        <v>4.5626670000000003</v>
      </c>
    </row>
    <row r="274" spans="1:9" x14ac:dyDescent="0.25">
      <c r="A274">
        <v>273</v>
      </c>
      <c r="F274">
        <v>67.657164999999992</v>
      </c>
      <c r="G274">
        <v>7.3499569999999999</v>
      </c>
      <c r="H274">
        <v>67.694186999999999</v>
      </c>
      <c r="I274">
        <v>4.5470300000000003</v>
      </c>
    </row>
    <row r="275" spans="1:9" x14ac:dyDescent="0.25">
      <c r="A275">
        <v>274</v>
      </c>
      <c r="F275">
        <v>67.657164999999992</v>
      </c>
      <c r="G275">
        <v>7.3499569999999999</v>
      </c>
    </row>
    <row r="276" spans="1:9" x14ac:dyDescent="0.25">
      <c r="A276">
        <v>275</v>
      </c>
    </row>
    <row r="277" spans="1:9" x14ac:dyDescent="0.25">
      <c r="A277">
        <v>276</v>
      </c>
    </row>
    <row r="278" spans="1:9" x14ac:dyDescent="0.25">
      <c r="A278">
        <v>277</v>
      </c>
    </row>
    <row r="279" spans="1:9" x14ac:dyDescent="0.25">
      <c r="A279">
        <v>278</v>
      </c>
      <c r="B279">
        <v>88.793187000000003</v>
      </c>
      <c r="C279">
        <v>6.7459949999999997</v>
      </c>
    </row>
    <row r="280" spans="1:9" x14ac:dyDescent="0.25">
      <c r="A280">
        <v>279</v>
      </c>
      <c r="B280">
        <v>88.799397000000013</v>
      </c>
      <c r="C280">
        <v>6.8463570000000002</v>
      </c>
    </row>
    <row r="281" spans="1:9" x14ac:dyDescent="0.25">
      <c r="A281">
        <v>280</v>
      </c>
      <c r="B281">
        <v>88.811080000000004</v>
      </c>
      <c r="C281">
        <v>6.822622</v>
      </c>
    </row>
    <row r="282" spans="1:9" x14ac:dyDescent="0.25">
      <c r="A282">
        <v>281</v>
      </c>
      <c r="B282">
        <v>88.792397000000008</v>
      </c>
      <c r="C282">
        <v>6.8108329999999997</v>
      </c>
      <c r="D282">
        <v>92.183263000000011</v>
      </c>
      <c r="E282">
        <v>5.3172319999999997</v>
      </c>
    </row>
    <row r="283" spans="1:9" x14ac:dyDescent="0.25">
      <c r="A283">
        <v>282</v>
      </c>
      <c r="B283">
        <v>88.772031000000013</v>
      </c>
      <c r="C283">
        <v>6.8072010000000001</v>
      </c>
      <c r="D283">
        <v>92.204944000000012</v>
      </c>
      <c r="E283">
        <v>5.3408090000000001</v>
      </c>
    </row>
    <row r="284" spans="1:9" x14ac:dyDescent="0.25">
      <c r="A284">
        <v>283</v>
      </c>
      <c r="B284">
        <v>88.800870000000003</v>
      </c>
      <c r="C284">
        <v>6.8330950000000001</v>
      </c>
      <c r="D284">
        <v>92.179263000000006</v>
      </c>
      <c r="E284">
        <v>5.3318620000000001</v>
      </c>
    </row>
    <row r="285" spans="1:9" x14ac:dyDescent="0.25">
      <c r="A285">
        <v>284</v>
      </c>
      <c r="B285">
        <v>88.805608000000007</v>
      </c>
      <c r="C285">
        <v>6.7893610000000004</v>
      </c>
      <c r="D285">
        <v>92.192367000000004</v>
      </c>
      <c r="E285">
        <v>5.3385470000000002</v>
      </c>
    </row>
    <row r="286" spans="1:9" x14ac:dyDescent="0.25">
      <c r="A286">
        <v>285</v>
      </c>
      <c r="B286">
        <v>88.793187000000003</v>
      </c>
      <c r="C286">
        <v>6.7459949999999997</v>
      </c>
      <c r="D286">
        <v>92.214787000000001</v>
      </c>
      <c r="E286">
        <v>5.3370730000000002</v>
      </c>
    </row>
    <row r="287" spans="1:9" x14ac:dyDescent="0.25">
      <c r="A287">
        <v>286</v>
      </c>
      <c r="D287">
        <v>92.241786000000005</v>
      </c>
      <c r="E287">
        <v>5.4137529999999998</v>
      </c>
    </row>
    <row r="288" spans="1:9" x14ac:dyDescent="0.25">
      <c r="A288">
        <v>287</v>
      </c>
      <c r="D288">
        <v>92.186051000000006</v>
      </c>
      <c r="E288">
        <v>5.3394940000000002</v>
      </c>
    </row>
    <row r="289" spans="1:9" x14ac:dyDescent="0.25">
      <c r="A289">
        <v>288</v>
      </c>
      <c r="F289">
        <v>92.175790000000006</v>
      </c>
      <c r="G289">
        <v>7.9870840000000003</v>
      </c>
    </row>
    <row r="290" spans="1:9" x14ac:dyDescent="0.25">
      <c r="A290">
        <v>289</v>
      </c>
      <c r="F290">
        <v>92.149474000000012</v>
      </c>
      <c r="G290">
        <v>8.0065039999999996</v>
      </c>
      <c r="H290">
        <v>92.701707000000013</v>
      </c>
      <c r="I290">
        <v>5.3742809999999999</v>
      </c>
    </row>
    <row r="291" spans="1:9" x14ac:dyDescent="0.25">
      <c r="A291">
        <v>290</v>
      </c>
      <c r="F291">
        <v>92.127950000000013</v>
      </c>
      <c r="G291">
        <v>8.0217659999999995</v>
      </c>
      <c r="H291">
        <v>92.756284000000008</v>
      </c>
      <c r="I291">
        <v>5.3872280000000003</v>
      </c>
    </row>
    <row r="292" spans="1:9" x14ac:dyDescent="0.25">
      <c r="A292">
        <v>291</v>
      </c>
      <c r="F292">
        <v>92.173788999999999</v>
      </c>
      <c r="G292">
        <v>8.0406600000000008</v>
      </c>
      <c r="H292">
        <v>92.727284000000012</v>
      </c>
      <c r="I292">
        <v>5.4314359999999997</v>
      </c>
    </row>
    <row r="293" spans="1:9" x14ac:dyDescent="0.25">
      <c r="A293">
        <v>292</v>
      </c>
      <c r="F293">
        <v>92.19799900000001</v>
      </c>
      <c r="G293">
        <v>8.0354500000000009</v>
      </c>
      <c r="H293">
        <v>92.737231000000008</v>
      </c>
      <c r="I293">
        <v>5.4563819999999996</v>
      </c>
    </row>
    <row r="294" spans="1:9" x14ac:dyDescent="0.25">
      <c r="A294">
        <v>293</v>
      </c>
      <c r="F294">
        <v>92.160579000000013</v>
      </c>
      <c r="G294">
        <v>8.0391340000000007</v>
      </c>
      <c r="H294">
        <v>92.712443000000007</v>
      </c>
      <c r="I294">
        <v>5.372071</v>
      </c>
    </row>
    <row r="295" spans="1:9" x14ac:dyDescent="0.25">
      <c r="A295">
        <v>294</v>
      </c>
      <c r="F295">
        <v>92.142316000000008</v>
      </c>
      <c r="G295">
        <v>8.0729740000000003</v>
      </c>
      <c r="H295">
        <v>92.683865000000011</v>
      </c>
      <c r="I295">
        <v>5.3559140000000003</v>
      </c>
    </row>
    <row r="296" spans="1:9" x14ac:dyDescent="0.25">
      <c r="A296">
        <v>295</v>
      </c>
      <c r="F296">
        <v>92.180104</v>
      </c>
      <c r="G296">
        <v>8.0356070000000006</v>
      </c>
      <c r="H296">
        <v>92.750020000000006</v>
      </c>
      <c r="I296">
        <v>5.4113850000000001</v>
      </c>
    </row>
    <row r="297" spans="1:9" x14ac:dyDescent="0.25">
      <c r="A297">
        <v>296</v>
      </c>
    </row>
    <row r="298" spans="1:9" x14ac:dyDescent="0.25">
      <c r="A298">
        <v>297</v>
      </c>
    </row>
    <row r="299" spans="1:9" x14ac:dyDescent="0.25">
      <c r="A299">
        <v>298</v>
      </c>
      <c r="B299">
        <v>114.71137900000001</v>
      </c>
      <c r="C299">
        <v>7.5945790000000004</v>
      </c>
    </row>
    <row r="300" spans="1:9" x14ac:dyDescent="0.25">
      <c r="A300">
        <v>299</v>
      </c>
      <c r="B300">
        <v>114.67707000000001</v>
      </c>
      <c r="C300">
        <v>7.5720020000000003</v>
      </c>
    </row>
    <row r="301" spans="1:9" x14ac:dyDescent="0.25">
      <c r="A301">
        <v>300</v>
      </c>
      <c r="B301">
        <v>114.670276</v>
      </c>
      <c r="C301">
        <v>7.581054</v>
      </c>
    </row>
    <row r="302" spans="1:9" x14ac:dyDescent="0.25">
      <c r="A302">
        <v>301</v>
      </c>
      <c r="B302">
        <v>114.663909</v>
      </c>
      <c r="C302">
        <v>7.5946850000000001</v>
      </c>
    </row>
    <row r="303" spans="1:9" x14ac:dyDescent="0.25">
      <c r="A303">
        <v>302</v>
      </c>
      <c r="B303">
        <v>114.688804</v>
      </c>
      <c r="C303">
        <v>7.5926850000000004</v>
      </c>
    </row>
    <row r="304" spans="1:9" x14ac:dyDescent="0.25">
      <c r="A304">
        <v>303</v>
      </c>
      <c r="B304">
        <v>114.69443800000001</v>
      </c>
      <c r="C304">
        <v>7.5872640000000002</v>
      </c>
      <c r="D304">
        <v>119.54653400000001</v>
      </c>
      <c r="E304">
        <v>5.3442829999999999</v>
      </c>
    </row>
    <row r="305" spans="1:9" x14ac:dyDescent="0.25">
      <c r="A305">
        <v>304</v>
      </c>
      <c r="B305">
        <v>114.70227700000001</v>
      </c>
      <c r="C305">
        <v>7.5545819999999999</v>
      </c>
      <c r="D305">
        <v>119.573848</v>
      </c>
      <c r="E305">
        <v>5.3142839999999998</v>
      </c>
    </row>
    <row r="306" spans="1:9" x14ac:dyDescent="0.25">
      <c r="A306">
        <v>305</v>
      </c>
      <c r="B306">
        <v>114.71137900000001</v>
      </c>
      <c r="C306">
        <v>7.5945790000000004</v>
      </c>
      <c r="D306">
        <v>119.59579400000001</v>
      </c>
      <c r="E306">
        <v>5.2733920000000003</v>
      </c>
    </row>
    <row r="307" spans="1:9" x14ac:dyDescent="0.25">
      <c r="A307">
        <v>306</v>
      </c>
      <c r="D307">
        <v>119.64200100000001</v>
      </c>
      <c r="E307">
        <v>5.2977590000000001</v>
      </c>
    </row>
    <row r="308" spans="1:9" x14ac:dyDescent="0.25">
      <c r="A308">
        <v>307</v>
      </c>
      <c r="D308">
        <v>119.62826800000001</v>
      </c>
      <c r="E308">
        <v>5.3047589999999998</v>
      </c>
    </row>
    <row r="309" spans="1:9" x14ac:dyDescent="0.25">
      <c r="A309">
        <v>308</v>
      </c>
      <c r="D309">
        <v>119.538955</v>
      </c>
      <c r="E309">
        <v>5.3391780000000004</v>
      </c>
    </row>
    <row r="310" spans="1:9" x14ac:dyDescent="0.25">
      <c r="A310">
        <v>309</v>
      </c>
    </row>
    <row r="311" spans="1:9" x14ac:dyDescent="0.25">
      <c r="A311">
        <v>310</v>
      </c>
      <c r="F311">
        <v>119.93287900000001</v>
      </c>
      <c r="G311">
        <v>7.0749240000000002</v>
      </c>
      <c r="H311">
        <v>120.149028</v>
      </c>
      <c r="I311">
        <v>4.5105919999999999</v>
      </c>
    </row>
    <row r="312" spans="1:9" x14ac:dyDescent="0.25">
      <c r="A312">
        <v>311</v>
      </c>
      <c r="F312">
        <v>119.972983</v>
      </c>
      <c r="G312">
        <v>7.0509779999999997</v>
      </c>
      <c r="H312">
        <v>120.13860600000001</v>
      </c>
      <c r="I312">
        <v>4.4804360000000001</v>
      </c>
    </row>
    <row r="313" spans="1:9" x14ac:dyDescent="0.25">
      <c r="A313">
        <v>312</v>
      </c>
      <c r="F313">
        <v>119.964038</v>
      </c>
      <c r="G313">
        <v>7.0439780000000001</v>
      </c>
      <c r="H313">
        <v>120.129031</v>
      </c>
      <c r="I313">
        <v>4.4894360000000004</v>
      </c>
    </row>
    <row r="314" spans="1:9" x14ac:dyDescent="0.25">
      <c r="A314">
        <v>313</v>
      </c>
      <c r="F314">
        <v>119.94845900000001</v>
      </c>
      <c r="G314">
        <v>7.0813969999999999</v>
      </c>
      <c r="H314">
        <v>120.18471</v>
      </c>
      <c r="I314">
        <v>4.4611739999999998</v>
      </c>
    </row>
    <row r="315" spans="1:9" x14ac:dyDescent="0.25">
      <c r="A315">
        <v>314</v>
      </c>
      <c r="F315">
        <v>119.98371800000001</v>
      </c>
      <c r="G315">
        <v>7.0267689999999998</v>
      </c>
      <c r="H315">
        <v>120.17844700000001</v>
      </c>
      <c r="I315">
        <v>4.470542</v>
      </c>
    </row>
    <row r="316" spans="1:9" x14ac:dyDescent="0.25">
      <c r="A316">
        <v>315</v>
      </c>
      <c r="F316">
        <v>120.038875</v>
      </c>
      <c r="G316">
        <v>7.0415570000000001</v>
      </c>
      <c r="H316">
        <v>120.15334200000001</v>
      </c>
      <c r="I316">
        <v>4.4874879999999999</v>
      </c>
    </row>
    <row r="317" spans="1:9" x14ac:dyDescent="0.25">
      <c r="A317">
        <v>316</v>
      </c>
      <c r="F317">
        <v>120.051402</v>
      </c>
      <c r="G317">
        <v>7.0668189999999997</v>
      </c>
      <c r="H317">
        <v>120.14834500000001</v>
      </c>
      <c r="I317">
        <v>4.4901720000000003</v>
      </c>
    </row>
    <row r="318" spans="1:9" x14ac:dyDescent="0.25">
      <c r="A318">
        <v>317</v>
      </c>
      <c r="F318">
        <v>119.93287900000001</v>
      </c>
      <c r="G318">
        <v>7.0749240000000002</v>
      </c>
      <c r="H318">
        <v>120.10639500000001</v>
      </c>
      <c r="I318">
        <v>4.5739570000000001</v>
      </c>
    </row>
    <row r="319" spans="1:9" x14ac:dyDescent="0.25">
      <c r="A319">
        <v>318</v>
      </c>
      <c r="H319">
        <v>120.149028</v>
      </c>
      <c r="I319">
        <v>4.5105919999999999</v>
      </c>
    </row>
    <row r="320" spans="1:9" x14ac:dyDescent="0.25">
      <c r="A320">
        <v>319</v>
      </c>
    </row>
    <row r="321" spans="1:9" x14ac:dyDescent="0.25">
      <c r="A321">
        <v>320</v>
      </c>
      <c r="B321">
        <v>149.04080099999999</v>
      </c>
      <c r="C321">
        <v>7.2265420000000002</v>
      </c>
    </row>
    <row r="322" spans="1:9" x14ac:dyDescent="0.25">
      <c r="A322">
        <v>321</v>
      </c>
      <c r="B322">
        <v>149.01351399999999</v>
      </c>
      <c r="C322">
        <v>7.0648939999999998</v>
      </c>
    </row>
    <row r="323" spans="1:9" x14ac:dyDescent="0.25">
      <c r="A323">
        <v>322</v>
      </c>
      <c r="B323">
        <v>149.08090799999999</v>
      </c>
      <c r="C323">
        <v>7.0970750000000002</v>
      </c>
    </row>
    <row r="324" spans="1:9" x14ac:dyDescent="0.25">
      <c r="A324">
        <v>323</v>
      </c>
      <c r="B324">
        <v>149.101865</v>
      </c>
      <c r="C324">
        <v>7.1227130000000001</v>
      </c>
      <c r="D324">
        <v>151.569153</v>
      </c>
      <c r="E324">
        <v>5.4157979999999997</v>
      </c>
    </row>
    <row r="325" spans="1:9" x14ac:dyDescent="0.25">
      <c r="A325">
        <v>324</v>
      </c>
      <c r="B325">
        <v>149.03282300000001</v>
      </c>
      <c r="C325">
        <v>7.0637239999999997</v>
      </c>
      <c r="D325">
        <v>151.53244999999998</v>
      </c>
      <c r="E325">
        <v>5.3806380000000003</v>
      </c>
    </row>
    <row r="326" spans="1:9" x14ac:dyDescent="0.25">
      <c r="A326">
        <v>325</v>
      </c>
      <c r="B326">
        <v>149.06250299999999</v>
      </c>
      <c r="C326">
        <v>7.1224460000000001</v>
      </c>
      <c r="D326">
        <v>151.551546</v>
      </c>
      <c r="E326">
        <v>5.3135630000000003</v>
      </c>
    </row>
    <row r="327" spans="1:9" x14ac:dyDescent="0.25">
      <c r="A327">
        <v>326</v>
      </c>
      <c r="B327">
        <v>149.04505699999999</v>
      </c>
      <c r="C327">
        <v>7.1509580000000001</v>
      </c>
      <c r="D327">
        <v>151.578833</v>
      </c>
      <c r="E327">
        <v>5.3088829999999998</v>
      </c>
    </row>
    <row r="328" spans="1:9" x14ac:dyDescent="0.25">
      <c r="A328">
        <v>327</v>
      </c>
      <c r="B328">
        <v>149.09106700000001</v>
      </c>
      <c r="C328">
        <v>7.2310100000000004</v>
      </c>
      <c r="D328">
        <v>151.63681199999999</v>
      </c>
      <c r="E328">
        <v>5.3181919999999998</v>
      </c>
    </row>
    <row r="329" spans="1:9" x14ac:dyDescent="0.25">
      <c r="A329">
        <v>328</v>
      </c>
      <c r="D329">
        <v>151.615961</v>
      </c>
      <c r="E329">
        <v>5.4469149999999997</v>
      </c>
    </row>
    <row r="330" spans="1:9" x14ac:dyDescent="0.25">
      <c r="A330">
        <v>329</v>
      </c>
      <c r="D330">
        <v>151.551706</v>
      </c>
      <c r="E330">
        <v>5.4975529999999999</v>
      </c>
    </row>
    <row r="331" spans="1:9" x14ac:dyDescent="0.25">
      <c r="A331">
        <v>330</v>
      </c>
      <c r="D331">
        <v>151.569153</v>
      </c>
      <c r="E331">
        <v>5.4157979999999997</v>
      </c>
    </row>
    <row r="332" spans="1:9" x14ac:dyDescent="0.25">
      <c r="A332">
        <v>331</v>
      </c>
      <c r="H332">
        <v>151.222982</v>
      </c>
      <c r="I332">
        <v>5.3115430000000003</v>
      </c>
    </row>
    <row r="333" spans="1:9" x14ac:dyDescent="0.25">
      <c r="A333">
        <v>332</v>
      </c>
      <c r="F333">
        <v>152.10303500000001</v>
      </c>
      <c r="G333">
        <v>7.041436</v>
      </c>
      <c r="H333">
        <v>151.163354</v>
      </c>
      <c r="I333">
        <v>5.3363290000000001</v>
      </c>
    </row>
    <row r="334" spans="1:9" x14ac:dyDescent="0.25">
      <c r="A334">
        <v>333</v>
      </c>
      <c r="F334">
        <v>152.14936499999999</v>
      </c>
      <c r="G334">
        <v>7.1048400000000003</v>
      </c>
      <c r="H334">
        <v>151.20388600000001</v>
      </c>
      <c r="I334">
        <v>5.2575000000000003</v>
      </c>
    </row>
    <row r="335" spans="1:9" x14ac:dyDescent="0.25">
      <c r="A335">
        <v>334</v>
      </c>
      <c r="F335">
        <v>152.04330099999999</v>
      </c>
      <c r="G335">
        <v>7.0778189999999999</v>
      </c>
      <c r="H335">
        <v>151.20760999999999</v>
      </c>
      <c r="I335">
        <v>5.2486170000000003</v>
      </c>
    </row>
    <row r="336" spans="1:9" x14ac:dyDescent="0.25">
      <c r="A336">
        <v>335</v>
      </c>
      <c r="F336">
        <v>152.017876</v>
      </c>
      <c r="G336">
        <v>7.0710100000000002</v>
      </c>
      <c r="H336">
        <v>151.20143999999999</v>
      </c>
      <c r="I336">
        <v>5.2327659999999998</v>
      </c>
    </row>
    <row r="337" spans="1:9" x14ac:dyDescent="0.25">
      <c r="A337">
        <v>336</v>
      </c>
      <c r="F337">
        <v>152.02479099999999</v>
      </c>
      <c r="G337">
        <v>7.1341489999999999</v>
      </c>
      <c r="H337">
        <v>151.16090800000001</v>
      </c>
      <c r="I337">
        <v>5.2938299999999998</v>
      </c>
    </row>
    <row r="338" spans="1:9" x14ac:dyDescent="0.25">
      <c r="A338">
        <v>337</v>
      </c>
      <c r="F338">
        <v>152.103939</v>
      </c>
      <c r="G338">
        <v>7.1558510000000002</v>
      </c>
      <c r="H338">
        <v>151.163354</v>
      </c>
      <c r="I338">
        <v>5.3363290000000001</v>
      </c>
    </row>
    <row r="339" spans="1:9" x14ac:dyDescent="0.25">
      <c r="A339">
        <v>338</v>
      </c>
      <c r="F339">
        <v>152.10303500000001</v>
      </c>
      <c r="G339">
        <v>7.041436</v>
      </c>
      <c r="H339">
        <v>151.163354</v>
      </c>
      <c r="I339">
        <v>5.3363290000000001</v>
      </c>
    </row>
    <row r="340" spans="1:9" x14ac:dyDescent="0.25">
      <c r="A340">
        <v>339</v>
      </c>
      <c r="F340">
        <v>152.10303500000001</v>
      </c>
      <c r="G340">
        <v>7.041436</v>
      </c>
      <c r="H340">
        <v>151.163354</v>
      </c>
      <c r="I340">
        <v>5.3363290000000001</v>
      </c>
    </row>
    <row r="341" spans="1:9" x14ac:dyDescent="0.25">
      <c r="A341">
        <v>340</v>
      </c>
    </row>
    <row r="342" spans="1:9" x14ac:dyDescent="0.25">
      <c r="A342">
        <v>341</v>
      </c>
    </row>
    <row r="343" spans="1:9" x14ac:dyDescent="0.25">
      <c r="A343">
        <v>342</v>
      </c>
      <c r="D343">
        <v>168.092343</v>
      </c>
      <c r="E343">
        <v>4.5810639999999996</v>
      </c>
    </row>
    <row r="344" spans="1:9" x14ac:dyDescent="0.25">
      <c r="A344">
        <v>343</v>
      </c>
      <c r="D344">
        <v>168.03351499999999</v>
      </c>
      <c r="E344">
        <v>4.5742019999999997</v>
      </c>
    </row>
    <row r="345" spans="1:9" x14ac:dyDescent="0.25">
      <c r="A345">
        <v>344</v>
      </c>
      <c r="D345">
        <v>168.10947099999998</v>
      </c>
      <c r="E345">
        <v>4.5499470000000004</v>
      </c>
    </row>
    <row r="346" spans="1:9" x14ac:dyDescent="0.25">
      <c r="A346">
        <v>345</v>
      </c>
      <c r="D346">
        <v>168.10032100000001</v>
      </c>
      <c r="E346">
        <v>4.5542020000000001</v>
      </c>
    </row>
    <row r="347" spans="1:9" x14ac:dyDescent="0.25">
      <c r="A347">
        <v>346</v>
      </c>
      <c r="B347">
        <v>172.13383299999998</v>
      </c>
      <c r="C347">
        <v>6.1425530000000004</v>
      </c>
      <c r="D347">
        <v>168.07681099999999</v>
      </c>
      <c r="E347">
        <v>4.5650000000000004</v>
      </c>
    </row>
    <row r="348" spans="1:9" x14ac:dyDescent="0.25">
      <c r="A348">
        <v>347</v>
      </c>
      <c r="B348">
        <v>172.14585399999999</v>
      </c>
      <c r="C348">
        <v>6.1795210000000003</v>
      </c>
      <c r="D348">
        <v>168.060215</v>
      </c>
      <c r="E348">
        <v>4.5759040000000004</v>
      </c>
    </row>
    <row r="349" spans="1:9" x14ac:dyDescent="0.25">
      <c r="A349">
        <v>348</v>
      </c>
      <c r="B349">
        <v>172.13766099999998</v>
      </c>
      <c r="C349">
        <v>6.1834569999999998</v>
      </c>
      <c r="D349">
        <v>168.08000199999998</v>
      </c>
      <c r="E349">
        <v>4.5612760000000003</v>
      </c>
    </row>
    <row r="350" spans="1:9" x14ac:dyDescent="0.25">
      <c r="A350">
        <v>349</v>
      </c>
      <c r="B350">
        <v>172.150801</v>
      </c>
      <c r="C350">
        <v>6.181756</v>
      </c>
      <c r="D350">
        <v>168.10212899999999</v>
      </c>
      <c r="E350">
        <v>4.44984</v>
      </c>
    </row>
    <row r="351" spans="1:9" x14ac:dyDescent="0.25">
      <c r="A351">
        <v>350</v>
      </c>
      <c r="B351">
        <v>172.165108</v>
      </c>
      <c r="C351">
        <v>6.1646809999999999</v>
      </c>
      <c r="D351">
        <v>168.092343</v>
      </c>
      <c r="E351">
        <v>4.5810639999999996</v>
      </c>
    </row>
    <row r="352" spans="1:9" x14ac:dyDescent="0.25">
      <c r="A352">
        <v>351</v>
      </c>
      <c r="B352">
        <v>172.15537499999999</v>
      </c>
      <c r="C352">
        <v>6.1780850000000003</v>
      </c>
    </row>
    <row r="353" spans="1:9" x14ac:dyDescent="0.25">
      <c r="A353">
        <v>352</v>
      </c>
      <c r="B353">
        <v>172.05378000000002</v>
      </c>
      <c r="C353">
        <v>6.1452660000000003</v>
      </c>
    </row>
    <row r="354" spans="1:9" x14ac:dyDescent="0.25">
      <c r="A354">
        <v>353</v>
      </c>
      <c r="B354">
        <v>172.13947000000002</v>
      </c>
      <c r="C354">
        <v>6.1851060000000002</v>
      </c>
    </row>
    <row r="355" spans="1:9" x14ac:dyDescent="0.25">
      <c r="A355">
        <v>354</v>
      </c>
      <c r="H355">
        <v>171.62984299999999</v>
      </c>
      <c r="I355">
        <v>4.4068620000000003</v>
      </c>
    </row>
    <row r="356" spans="1:9" x14ac:dyDescent="0.25">
      <c r="A356">
        <v>355</v>
      </c>
      <c r="H356">
        <v>171.65925799999999</v>
      </c>
      <c r="I356">
        <v>4.3639359999999998</v>
      </c>
    </row>
    <row r="357" spans="1:9" x14ac:dyDescent="0.25">
      <c r="A357">
        <v>356</v>
      </c>
      <c r="H357">
        <v>171.621916</v>
      </c>
      <c r="I357">
        <v>4.3718620000000001</v>
      </c>
    </row>
    <row r="358" spans="1:9" x14ac:dyDescent="0.25">
      <c r="A358">
        <v>357</v>
      </c>
      <c r="F358">
        <v>173.415482</v>
      </c>
      <c r="G358">
        <v>6.379893</v>
      </c>
      <c r="H358">
        <v>171.61260799999999</v>
      </c>
      <c r="I358">
        <v>4.3956379999999999</v>
      </c>
    </row>
    <row r="359" spans="1:9" x14ac:dyDescent="0.25">
      <c r="A359">
        <v>358</v>
      </c>
      <c r="F359">
        <v>173.405215</v>
      </c>
      <c r="G359">
        <v>6.3550529999999998</v>
      </c>
      <c r="H359">
        <v>171.616173</v>
      </c>
      <c r="I359">
        <v>4.3788289999999996</v>
      </c>
    </row>
    <row r="360" spans="1:9" x14ac:dyDescent="0.25">
      <c r="A360">
        <v>359</v>
      </c>
      <c r="F360">
        <v>173.440854</v>
      </c>
      <c r="G360">
        <v>6.3309040000000003</v>
      </c>
      <c r="H360">
        <v>171.565054</v>
      </c>
      <c r="I360">
        <v>4.3906910000000003</v>
      </c>
    </row>
    <row r="361" spans="1:9" x14ac:dyDescent="0.25">
      <c r="A361">
        <v>360</v>
      </c>
      <c r="F361">
        <v>173.43005599999998</v>
      </c>
      <c r="G361">
        <v>6.3313300000000003</v>
      </c>
      <c r="H361">
        <v>171.554631</v>
      </c>
      <c r="I361">
        <v>4.3407439999999999</v>
      </c>
    </row>
    <row r="362" spans="1:9" x14ac:dyDescent="0.25">
      <c r="A362">
        <v>361</v>
      </c>
      <c r="F362">
        <v>173.40223600000002</v>
      </c>
      <c r="G362">
        <v>6.3478719999999997</v>
      </c>
      <c r="H362">
        <v>171.55920499999999</v>
      </c>
      <c r="I362">
        <v>4.3579790000000003</v>
      </c>
    </row>
    <row r="363" spans="1:9" x14ac:dyDescent="0.25">
      <c r="A363">
        <v>362</v>
      </c>
      <c r="F363">
        <v>173.39521500000001</v>
      </c>
      <c r="G363">
        <v>6.3630319999999996</v>
      </c>
      <c r="H363">
        <v>171.62984299999999</v>
      </c>
      <c r="I363">
        <v>4.4068620000000003</v>
      </c>
    </row>
    <row r="364" spans="1:9" x14ac:dyDescent="0.25">
      <c r="A364">
        <v>363</v>
      </c>
      <c r="F364">
        <v>173.38468399999999</v>
      </c>
      <c r="G364">
        <v>6.3779779999999997</v>
      </c>
    </row>
    <row r="365" spans="1:9" x14ac:dyDescent="0.25">
      <c r="A365">
        <v>364</v>
      </c>
      <c r="D365">
        <v>193.03473500000001</v>
      </c>
      <c r="E365">
        <v>5.8554789999999999</v>
      </c>
    </row>
    <row r="366" spans="1:9" x14ac:dyDescent="0.25">
      <c r="A366">
        <v>365</v>
      </c>
      <c r="D366">
        <v>193.01649</v>
      </c>
      <c r="E366">
        <v>5.8825529999999997</v>
      </c>
    </row>
    <row r="367" spans="1:9" x14ac:dyDescent="0.25">
      <c r="A367">
        <v>366</v>
      </c>
      <c r="D367">
        <v>192.998885</v>
      </c>
      <c r="E367">
        <v>5.8990960000000001</v>
      </c>
    </row>
    <row r="368" spans="1:9" x14ac:dyDescent="0.25">
      <c r="A368">
        <v>367</v>
      </c>
      <c r="D368">
        <v>192.99505500000001</v>
      </c>
      <c r="E368">
        <v>5.8823400000000001</v>
      </c>
    </row>
    <row r="369" spans="1:9" x14ac:dyDescent="0.25">
      <c r="A369">
        <v>368</v>
      </c>
      <c r="D369">
        <v>193.010695</v>
      </c>
      <c r="E369">
        <v>5.8694680000000004</v>
      </c>
    </row>
    <row r="370" spans="1:9" x14ac:dyDescent="0.25">
      <c r="A370">
        <v>369</v>
      </c>
      <c r="B370">
        <v>197.63659899999999</v>
      </c>
      <c r="C370">
        <v>7.4665949999999999</v>
      </c>
      <c r="D370">
        <v>193.070536</v>
      </c>
      <c r="E370">
        <v>5.8637230000000002</v>
      </c>
    </row>
    <row r="371" spans="1:9" x14ac:dyDescent="0.25">
      <c r="A371">
        <v>370</v>
      </c>
      <c r="B371">
        <v>197.61792600000001</v>
      </c>
      <c r="C371">
        <v>7.481967</v>
      </c>
      <c r="D371">
        <v>193.12207699999999</v>
      </c>
      <c r="E371">
        <v>5.8327660000000003</v>
      </c>
    </row>
    <row r="372" spans="1:9" x14ac:dyDescent="0.25">
      <c r="A372">
        <v>371</v>
      </c>
      <c r="B372">
        <v>197.60893899999999</v>
      </c>
      <c r="C372">
        <v>7.4948399999999999</v>
      </c>
      <c r="D372">
        <v>193.112448</v>
      </c>
      <c r="E372">
        <v>5.8508509999999996</v>
      </c>
    </row>
    <row r="373" spans="1:9" x14ac:dyDescent="0.25">
      <c r="A373">
        <v>372</v>
      </c>
      <c r="B373">
        <v>197.59633099999999</v>
      </c>
      <c r="C373">
        <v>7.487978</v>
      </c>
      <c r="D373">
        <v>193.10207600000001</v>
      </c>
      <c r="E373">
        <v>5.8457980000000003</v>
      </c>
    </row>
    <row r="374" spans="1:9" x14ac:dyDescent="0.25">
      <c r="A374">
        <v>373</v>
      </c>
      <c r="B374">
        <v>197.59994699999999</v>
      </c>
      <c r="C374">
        <v>7.4983510000000004</v>
      </c>
      <c r="D374">
        <v>193.03473500000001</v>
      </c>
      <c r="E374">
        <v>5.8554789999999999</v>
      </c>
    </row>
    <row r="375" spans="1:9" x14ac:dyDescent="0.25">
      <c r="A375">
        <v>374</v>
      </c>
      <c r="B375">
        <v>197.610961</v>
      </c>
      <c r="C375">
        <v>7.5201589999999996</v>
      </c>
    </row>
    <row r="376" spans="1:9" x14ac:dyDescent="0.25">
      <c r="A376">
        <v>375</v>
      </c>
      <c r="B376">
        <v>197.65765999999999</v>
      </c>
      <c r="C376">
        <v>7.5803719999999997</v>
      </c>
    </row>
    <row r="377" spans="1:9" x14ac:dyDescent="0.25">
      <c r="A377">
        <v>376</v>
      </c>
      <c r="B377">
        <v>197.63691599999999</v>
      </c>
      <c r="C377">
        <v>7.4694149999999997</v>
      </c>
    </row>
    <row r="378" spans="1:9" x14ac:dyDescent="0.25">
      <c r="A378">
        <v>377</v>
      </c>
      <c r="H378">
        <v>197.816969</v>
      </c>
      <c r="I378">
        <v>5.7430849999999998</v>
      </c>
    </row>
    <row r="379" spans="1:9" x14ac:dyDescent="0.25">
      <c r="A379">
        <v>378</v>
      </c>
      <c r="F379">
        <v>198.455107</v>
      </c>
      <c r="G379">
        <v>8.4514359999999993</v>
      </c>
      <c r="H379">
        <v>197.777503</v>
      </c>
      <c r="I379">
        <v>5.7884039999999999</v>
      </c>
    </row>
    <row r="380" spans="1:9" x14ac:dyDescent="0.25">
      <c r="A380">
        <v>379</v>
      </c>
      <c r="F380">
        <v>198.46702399999998</v>
      </c>
      <c r="G380">
        <v>8.4444680000000005</v>
      </c>
      <c r="H380">
        <v>197.82707500000001</v>
      </c>
      <c r="I380">
        <v>5.7109569999999996</v>
      </c>
    </row>
    <row r="381" spans="1:9" x14ac:dyDescent="0.25">
      <c r="A381">
        <v>380</v>
      </c>
      <c r="F381">
        <v>198.491862</v>
      </c>
      <c r="G381">
        <v>8.4206909999999997</v>
      </c>
      <c r="H381">
        <v>197.84308899999999</v>
      </c>
      <c r="I381">
        <v>5.737978</v>
      </c>
    </row>
    <row r="382" spans="1:9" x14ac:dyDescent="0.25">
      <c r="A382">
        <v>381</v>
      </c>
      <c r="F382">
        <v>198.49297999999999</v>
      </c>
      <c r="G382">
        <v>8.4115420000000007</v>
      </c>
      <c r="H382">
        <v>197.83930799999999</v>
      </c>
      <c r="I382">
        <v>5.7248939999999999</v>
      </c>
    </row>
    <row r="383" spans="1:9" x14ac:dyDescent="0.25">
      <c r="A383">
        <v>382</v>
      </c>
      <c r="F383">
        <v>198.46526599999999</v>
      </c>
      <c r="G383">
        <v>8.4255849999999999</v>
      </c>
      <c r="H383">
        <v>197.847556</v>
      </c>
      <c r="I383">
        <v>5.7145739999999998</v>
      </c>
    </row>
    <row r="384" spans="1:9" x14ac:dyDescent="0.25">
      <c r="A384">
        <v>383</v>
      </c>
      <c r="F384">
        <v>198.47297900000001</v>
      </c>
      <c r="G384">
        <v>8.4221280000000007</v>
      </c>
      <c r="H384">
        <v>197.83563900000001</v>
      </c>
      <c r="I384">
        <v>5.7053190000000003</v>
      </c>
    </row>
    <row r="385" spans="1:9" x14ac:dyDescent="0.25">
      <c r="A385">
        <v>384</v>
      </c>
      <c r="F385">
        <v>198.49989600000001</v>
      </c>
      <c r="G385">
        <v>8.4071269999999991</v>
      </c>
      <c r="H385">
        <v>197.82771500000001</v>
      </c>
      <c r="I385">
        <v>5.7137770000000003</v>
      </c>
    </row>
    <row r="386" spans="1:9" x14ac:dyDescent="0.25">
      <c r="A386">
        <v>385</v>
      </c>
      <c r="F386">
        <v>198.56276600000001</v>
      </c>
      <c r="G386">
        <v>8.4329249999999991</v>
      </c>
      <c r="H386">
        <v>197.816969</v>
      </c>
      <c r="I386">
        <v>5.7430849999999998</v>
      </c>
    </row>
    <row r="387" spans="1:9" x14ac:dyDescent="0.25">
      <c r="A387">
        <v>386</v>
      </c>
      <c r="D387">
        <v>215.813557</v>
      </c>
      <c r="E387">
        <v>6.2107609999999998</v>
      </c>
      <c r="F387">
        <v>198.455107</v>
      </c>
      <c r="G387">
        <v>8.4514359999999993</v>
      </c>
      <c r="H387">
        <v>197.816969</v>
      </c>
      <c r="I387">
        <v>5.7430849999999998</v>
      </c>
    </row>
    <row r="388" spans="1:9" x14ac:dyDescent="0.25">
      <c r="A388">
        <v>387</v>
      </c>
      <c r="D388">
        <v>215.79466400000001</v>
      </c>
      <c r="E388">
        <v>6.3586479999999996</v>
      </c>
      <c r="F388">
        <v>198.434046</v>
      </c>
      <c r="G388">
        <v>8.4548930000000002</v>
      </c>
    </row>
    <row r="389" spans="1:9" x14ac:dyDescent="0.25">
      <c r="A389">
        <v>388</v>
      </c>
      <c r="D389">
        <v>215.80682099999999</v>
      </c>
      <c r="E389">
        <v>6.343807</v>
      </c>
    </row>
    <row r="390" spans="1:9" x14ac:dyDescent="0.25">
      <c r="A390">
        <v>389</v>
      </c>
      <c r="D390">
        <v>215.81366299999999</v>
      </c>
      <c r="E390">
        <v>6.3818570000000001</v>
      </c>
    </row>
    <row r="391" spans="1:9" x14ac:dyDescent="0.25">
      <c r="A391">
        <v>390</v>
      </c>
      <c r="D391">
        <v>215.78040100000001</v>
      </c>
      <c r="E391">
        <v>6.3473850000000001</v>
      </c>
    </row>
    <row r="392" spans="1:9" x14ac:dyDescent="0.25">
      <c r="A392">
        <v>391</v>
      </c>
      <c r="B392">
        <v>219.64303000000001</v>
      </c>
      <c r="C392">
        <v>7.7158889999999998</v>
      </c>
      <c r="D392">
        <v>215.84750299999999</v>
      </c>
      <c r="E392">
        <v>6.3439120000000004</v>
      </c>
    </row>
    <row r="393" spans="1:9" x14ac:dyDescent="0.25">
      <c r="A393">
        <v>392</v>
      </c>
      <c r="B393">
        <v>219.63929300000001</v>
      </c>
      <c r="C393">
        <v>7.7330459999999999</v>
      </c>
      <c r="D393">
        <v>215.816294</v>
      </c>
      <c r="E393">
        <v>6.3245440000000004</v>
      </c>
    </row>
    <row r="394" spans="1:9" x14ac:dyDescent="0.25">
      <c r="A394">
        <v>393</v>
      </c>
      <c r="B394">
        <v>219.63818699999999</v>
      </c>
      <c r="C394">
        <v>7.738308</v>
      </c>
      <c r="D394">
        <v>215.82692499999999</v>
      </c>
      <c r="E394">
        <v>6.284389</v>
      </c>
    </row>
    <row r="395" spans="1:9" x14ac:dyDescent="0.25">
      <c r="A395">
        <v>394</v>
      </c>
      <c r="B395">
        <v>219.646503</v>
      </c>
      <c r="C395">
        <v>7.7455189999999998</v>
      </c>
      <c r="D395">
        <v>215.86802800000001</v>
      </c>
      <c r="E395">
        <v>6.336544</v>
      </c>
    </row>
    <row r="396" spans="1:9" x14ac:dyDescent="0.25">
      <c r="A396">
        <v>395</v>
      </c>
      <c r="B396">
        <v>219.643135</v>
      </c>
      <c r="C396">
        <v>7.73794</v>
      </c>
    </row>
    <row r="397" spans="1:9" x14ac:dyDescent="0.25">
      <c r="A397">
        <v>396</v>
      </c>
      <c r="B397">
        <v>219.65181799999999</v>
      </c>
      <c r="C397">
        <v>7.7463600000000001</v>
      </c>
    </row>
    <row r="398" spans="1:9" x14ac:dyDescent="0.25">
      <c r="A398">
        <v>397</v>
      </c>
      <c r="B398">
        <v>219.61182099999999</v>
      </c>
      <c r="C398">
        <v>7.7452550000000002</v>
      </c>
    </row>
    <row r="399" spans="1:9" x14ac:dyDescent="0.25">
      <c r="A399">
        <v>398</v>
      </c>
      <c r="B399">
        <v>219.54235</v>
      </c>
      <c r="C399">
        <v>7.7539920000000002</v>
      </c>
    </row>
    <row r="400" spans="1:9" x14ac:dyDescent="0.25">
      <c r="A400">
        <v>399</v>
      </c>
      <c r="B400">
        <v>219.64303000000001</v>
      </c>
      <c r="C400">
        <v>7.7158889999999998</v>
      </c>
    </row>
    <row r="401" spans="1:11" x14ac:dyDescent="0.25">
      <c r="A401">
        <v>400</v>
      </c>
    </row>
    <row r="402" spans="1:11" x14ac:dyDescent="0.25">
      <c r="A402">
        <v>401</v>
      </c>
    </row>
    <row r="403" spans="1:11" x14ac:dyDescent="0.25">
      <c r="A403">
        <v>402</v>
      </c>
      <c r="H403">
        <v>220.23168100000001</v>
      </c>
      <c r="I403">
        <v>6.482799</v>
      </c>
    </row>
    <row r="404" spans="1:11" x14ac:dyDescent="0.25">
      <c r="A404">
        <v>403</v>
      </c>
      <c r="F404">
        <v>220.98837599999999</v>
      </c>
      <c r="G404">
        <v>8.6035769999999996</v>
      </c>
      <c r="H404">
        <v>220.25757400000001</v>
      </c>
      <c r="I404">
        <v>6.4468009999999998</v>
      </c>
    </row>
    <row r="405" spans="1:11" x14ac:dyDescent="0.25">
      <c r="A405">
        <v>404</v>
      </c>
      <c r="F405">
        <v>220.95058900000001</v>
      </c>
      <c r="G405">
        <v>8.6037859999999995</v>
      </c>
      <c r="H405">
        <v>220.22541799999999</v>
      </c>
      <c r="I405">
        <v>6.4605370000000004</v>
      </c>
    </row>
    <row r="406" spans="1:11" x14ac:dyDescent="0.25">
      <c r="A406">
        <v>405</v>
      </c>
      <c r="F406">
        <v>220.98021800000001</v>
      </c>
      <c r="G406">
        <v>8.6258909999999993</v>
      </c>
      <c r="H406">
        <v>220.239891</v>
      </c>
      <c r="I406">
        <v>6.4465899999999996</v>
      </c>
    </row>
    <row r="407" spans="1:11" x14ac:dyDescent="0.25">
      <c r="A407">
        <v>406</v>
      </c>
      <c r="F407">
        <v>220.98027099999999</v>
      </c>
      <c r="G407">
        <v>8.6245759999999994</v>
      </c>
      <c r="H407">
        <v>220.223524</v>
      </c>
      <c r="I407">
        <v>6.4314859999999996</v>
      </c>
    </row>
    <row r="408" spans="1:11" x14ac:dyDescent="0.25">
      <c r="A408">
        <v>407</v>
      </c>
      <c r="D408">
        <v>233.455896</v>
      </c>
      <c r="E408">
        <v>5.8761479999999997</v>
      </c>
      <c r="F408">
        <v>221.03663699999998</v>
      </c>
      <c r="G408">
        <v>8.6323109999999996</v>
      </c>
      <c r="H408">
        <v>220.256101</v>
      </c>
      <c r="I408">
        <v>6.4181710000000001</v>
      </c>
    </row>
    <row r="409" spans="1:11" x14ac:dyDescent="0.25">
      <c r="A409">
        <v>408</v>
      </c>
      <c r="D409">
        <v>233.489103</v>
      </c>
      <c r="E409">
        <v>5.8500439999999996</v>
      </c>
      <c r="F409">
        <v>220.94074699999999</v>
      </c>
      <c r="G409">
        <v>8.6166800000000006</v>
      </c>
      <c r="H409">
        <v>220.270521</v>
      </c>
      <c r="I409">
        <v>6.35649</v>
      </c>
    </row>
    <row r="410" spans="1:11" x14ac:dyDescent="0.25">
      <c r="A410">
        <v>409</v>
      </c>
      <c r="D410">
        <v>233.482103</v>
      </c>
      <c r="E410">
        <v>5.840992</v>
      </c>
      <c r="F410">
        <v>220.924117</v>
      </c>
      <c r="G410">
        <v>8.6066280000000006</v>
      </c>
      <c r="H410">
        <v>220.23257599999999</v>
      </c>
      <c r="I410">
        <v>6.3738049999999999</v>
      </c>
    </row>
    <row r="411" spans="1:11" x14ac:dyDescent="0.25">
      <c r="A411">
        <v>410</v>
      </c>
      <c r="D411">
        <v>233.49126200000001</v>
      </c>
      <c r="E411">
        <v>5.8436769999999996</v>
      </c>
      <c r="F411">
        <v>220.895749</v>
      </c>
      <c r="G411">
        <v>8.6338899999999992</v>
      </c>
      <c r="H411">
        <v>220.23168100000001</v>
      </c>
      <c r="I411">
        <v>6.482799</v>
      </c>
    </row>
    <row r="412" spans="1:11" x14ac:dyDescent="0.25">
      <c r="A412">
        <v>411</v>
      </c>
      <c r="D412">
        <v>233.46531400000001</v>
      </c>
      <c r="E412">
        <v>5.8498340000000004</v>
      </c>
      <c r="F412">
        <v>220.895118</v>
      </c>
      <c r="G412">
        <v>8.6352589999999996</v>
      </c>
      <c r="H412">
        <v>220.23168100000001</v>
      </c>
      <c r="I412">
        <v>6.482799</v>
      </c>
    </row>
    <row r="413" spans="1:11" x14ac:dyDescent="0.25">
      <c r="A413">
        <v>412</v>
      </c>
      <c r="D413">
        <v>233.431423</v>
      </c>
      <c r="E413">
        <v>5.8344139999999998</v>
      </c>
      <c r="F413">
        <v>220.98490200000001</v>
      </c>
      <c r="G413">
        <v>8.5614729999999994</v>
      </c>
    </row>
    <row r="414" spans="1:11" x14ac:dyDescent="0.25">
      <c r="A414">
        <v>413</v>
      </c>
      <c r="D414">
        <v>233.435001</v>
      </c>
      <c r="E414">
        <v>5.8400449999999999</v>
      </c>
    </row>
    <row r="415" spans="1:11" x14ac:dyDescent="0.25">
      <c r="A415">
        <v>414</v>
      </c>
      <c r="B415">
        <v>238.530719</v>
      </c>
      <c r="C415">
        <v>7.6765749999999997</v>
      </c>
      <c r="D415">
        <v>233.43547599999999</v>
      </c>
      <c r="E415">
        <v>5.877675</v>
      </c>
      <c r="J415">
        <v>235.52520100000001</v>
      </c>
      <c r="K415">
        <v>13.508039999999999</v>
      </c>
    </row>
    <row r="416" spans="1:11" x14ac:dyDescent="0.25">
      <c r="A416">
        <v>415</v>
      </c>
    </row>
    <row r="417" spans="1:11" x14ac:dyDescent="0.25">
      <c r="A417">
        <v>416</v>
      </c>
      <c r="J417">
        <v>37.586368</v>
      </c>
      <c r="K417">
        <v>13.564498</v>
      </c>
    </row>
    <row r="418" spans="1:11" x14ac:dyDescent="0.25">
      <c r="A418">
        <v>417</v>
      </c>
      <c r="D418">
        <v>38.197234000000002</v>
      </c>
      <c r="E418">
        <v>6.122153</v>
      </c>
    </row>
    <row r="419" spans="1:11" x14ac:dyDescent="0.25">
      <c r="A419">
        <v>418</v>
      </c>
      <c r="D419">
        <v>38.23516</v>
      </c>
      <c r="E419">
        <v>6.1188560000000001</v>
      </c>
    </row>
    <row r="420" spans="1:11" x14ac:dyDescent="0.25">
      <c r="A420">
        <v>419</v>
      </c>
      <c r="D420">
        <v>38.137453999999998</v>
      </c>
      <c r="E420">
        <v>6.1255579999999998</v>
      </c>
    </row>
    <row r="421" spans="1:11" x14ac:dyDescent="0.25">
      <c r="A421">
        <v>420</v>
      </c>
      <c r="D421">
        <v>38.172878000000004</v>
      </c>
      <c r="E421">
        <v>6.115558</v>
      </c>
    </row>
    <row r="422" spans="1:11" x14ac:dyDescent="0.25">
      <c r="A422">
        <v>421</v>
      </c>
      <c r="D422">
        <v>38.203090000000003</v>
      </c>
      <c r="E422">
        <v>6.1156119999999996</v>
      </c>
    </row>
    <row r="423" spans="1:11" x14ac:dyDescent="0.25">
      <c r="A423">
        <v>422</v>
      </c>
      <c r="D423">
        <v>38.200267000000004</v>
      </c>
      <c r="E423">
        <v>6.1012510000000004</v>
      </c>
    </row>
    <row r="424" spans="1:11" x14ac:dyDescent="0.25">
      <c r="A424">
        <v>423</v>
      </c>
      <c r="D424">
        <v>38.206333000000001</v>
      </c>
      <c r="E424">
        <v>6.0796029999999996</v>
      </c>
    </row>
    <row r="425" spans="1:11" x14ac:dyDescent="0.25">
      <c r="A425">
        <v>424</v>
      </c>
      <c r="D425">
        <v>38.204418000000004</v>
      </c>
      <c r="E425">
        <v>6.0833789999999999</v>
      </c>
    </row>
    <row r="426" spans="1:11" x14ac:dyDescent="0.25">
      <c r="A426">
        <v>425</v>
      </c>
      <c r="B426">
        <v>43.850959000000003</v>
      </c>
      <c r="C426">
        <v>7.5396799999999997</v>
      </c>
      <c r="D426">
        <v>38.206386000000002</v>
      </c>
      <c r="E426">
        <v>6.0869429999999998</v>
      </c>
    </row>
    <row r="427" spans="1:11" x14ac:dyDescent="0.25">
      <c r="A427">
        <v>426</v>
      </c>
      <c r="B427">
        <v>43.817610999999999</v>
      </c>
      <c r="C427">
        <v>7.4931939999999999</v>
      </c>
      <c r="D427">
        <v>38.188994999999998</v>
      </c>
      <c r="E427">
        <v>6.0854540000000004</v>
      </c>
    </row>
    <row r="428" spans="1:11" x14ac:dyDescent="0.25">
      <c r="A428">
        <v>427</v>
      </c>
      <c r="B428">
        <v>43.828780999999999</v>
      </c>
      <c r="C428">
        <v>7.5144159999999998</v>
      </c>
      <c r="D428">
        <v>38.197234000000002</v>
      </c>
      <c r="E428">
        <v>6.122153</v>
      </c>
    </row>
    <row r="429" spans="1:11" x14ac:dyDescent="0.25">
      <c r="A429">
        <v>428</v>
      </c>
      <c r="B429">
        <v>43.794581999999998</v>
      </c>
      <c r="C429">
        <v>7.500267</v>
      </c>
      <c r="D429">
        <v>38.197234000000002</v>
      </c>
      <c r="E429">
        <v>6.122153</v>
      </c>
    </row>
    <row r="430" spans="1:11" x14ac:dyDescent="0.25">
      <c r="A430">
        <v>429</v>
      </c>
      <c r="B430">
        <v>43.797347000000002</v>
      </c>
      <c r="C430">
        <v>7.4908530000000004</v>
      </c>
      <c r="H430">
        <v>38.265425999999998</v>
      </c>
      <c r="I430">
        <v>5.1832700000000003</v>
      </c>
    </row>
    <row r="431" spans="1:11" x14ac:dyDescent="0.25">
      <c r="A431">
        <v>430</v>
      </c>
      <c r="B431">
        <v>43.818302000000003</v>
      </c>
      <c r="C431">
        <v>7.5139889999999996</v>
      </c>
      <c r="H431">
        <v>38.274782999999999</v>
      </c>
      <c r="I431">
        <v>5.2250769999999997</v>
      </c>
    </row>
    <row r="432" spans="1:11" x14ac:dyDescent="0.25">
      <c r="A432">
        <v>431</v>
      </c>
      <c r="B432">
        <v>43.811069000000003</v>
      </c>
      <c r="C432">
        <v>7.5202669999999996</v>
      </c>
      <c r="H432">
        <v>38.268619000000001</v>
      </c>
      <c r="I432">
        <v>5.2179489999999999</v>
      </c>
    </row>
    <row r="433" spans="1:9" x14ac:dyDescent="0.25">
      <c r="A433">
        <v>432</v>
      </c>
      <c r="B433">
        <v>43.796337000000001</v>
      </c>
      <c r="C433">
        <v>7.6122820000000004</v>
      </c>
      <c r="H433">
        <v>38.332602999999999</v>
      </c>
      <c r="I433">
        <v>5.2040680000000004</v>
      </c>
    </row>
    <row r="434" spans="1:9" x14ac:dyDescent="0.25">
      <c r="A434">
        <v>433</v>
      </c>
      <c r="B434">
        <v>43.760753000000001</v>
      </c>
      <c r="C434">
        <v>7.571167</v>
      </c>
      <c r="F434">
        <v>41.654170000000001</v>
      </c>
      <c r="G434">
        <v>8.4047900000000002</v>
      </c>
      <c r="H434">
        <v>38.267021</v>
      </c>
      <c r="I434">
        <v>5.2161939999999998</v>
      </c>
    </row>
    <row r="435" spans="1:9" x14ac:dyDescent="0.25">
      <c r="A435">
        <v>434</v>
      </c>
      <c r="B435">
        <v>43.850959000000003</v>
      </c>
      <c r="C435">
        <v>7.5396799999999997</v>
      </c>
      <c r="F435">
        <v>41.705973999999998</v>
      </c>
      <c r="G435">
        <v>8.4868079999999999</v>
      </c>
      <c r="H435">
        <v>38.296222</v>
      </c>
      <c r="I435">
        <v>5.1569419999999999</v>
      </c>
    </row>
    <row r="436" spans="1:9" x14ac:dyDescent="0.25">
      <c r="A436">
        <v>435</v>
      </c>
      <c r="F436">
        <v>41.696452000000001</v>
      </c>
      <c r="G436">
        <v>8.4454270000000005</v>
      </c>
      <c r="H436">
        <v>38.302284</v>
      </c>
      <c r="I436">
        <v>5.1568360000000002</v>
      </c>
    </row>
    <row r="437" spans="1:9" x14ac:dyDescent="0.25">
      <c r="A437">
        <v>436</v>
      </c>
      <c r="F437">
        <v>41.624172000000002</v>
      </c>
      <c r="G437">
        <v>8.4164390000000004</v>
      </c>
      <c r="H437">
        <v>38.319147999999998</v>
      </c>
      <c r="I437">
        <v>5.168431</v>
      </c>
    </row>
    <row r="438" spans="1:9" x14ac:dyDescent="0.25">
      <c r="A438">
        <v>437</v>
      </c>
      <c r="F438">
        <v>41.654327000000002</v>
      </c>
      <c r="G438">
        <v>8.4307990000000004</v>
      </c>
      <c r="H438">
        <v>38.269095999999998</v>
      </c>
      <c r="I438">
        <v>5.1901849999999996</v>
      </c>
    </row>
    <row r="439" spans="1:9" x14ac:dyDescent="0.25">
      <c r="A439">
        <v>438</v>
      </c>
      <c r="F439">
        <v>41.596298000000004</v>
      </c>
      <c r="G439">
        <v>8.4334589999999992</v>
      </c>
      <c r="H439">
        <v>38.260002</v>
      </c>
      <c r="I439">
        <v>5.215929</v>
      </c>
    </row>
    <row r="440" spans="1:9" x14ac:dyDescent="0.25">
      <c r="A440">
        <v>439</v>
      </c>
      <c r="F440">
        <v>41.610182999999999</v>
      </c>
      <c r="G440">
        <v>8.4417030000000004</v>
      </c>
      <c r="H440">
        <v>38.247340999999999</v>
      </c>
      <c r="I440">
        <v>5.2389060000000001</v>
      </c>
    </row>
    <row r="441" spans="1:9" x14ac:dyDescent="0.25">
      <c r="A441">
        <v>440</v>
      </c>
      <c r="F441">
        <v>41.662306999999998</v>
      </c>
      <c r="G441">
        <v>8.4405330000000003</v>
      </c>
      <c r="H441">
        <v>38.265425999999998</v>
      </c>
      <c r="I441">
        <v>5.1832700000000003</v>
      </c>
    </row>
    <row r="442" spans="1:9" x14ac:dyDescent="0.25">
      <c r="A442">
        <v>441</v>
      </c>
      <c r="F442">
        <v>41.647682000000003</v>
      </c>
      <c r="G442">
        <v>8.4330859999999994</v>
      </c>
      <c r="H442">
        <v>38.265425999999998</v>
      </c>
      <c r="I442">
        <v>5.1832700000000003</v>
      </c>
    </row>
    <row r="443" spans="1:9" x14ac:dyDescent="0.25">
      <c r="A443">
        <v>442</v>
      </c>
      <c r="F443">
        <v>41.698211000000001</v>
      </c>
      <c r="G443">
        <v>8.4026630000000004</v>
      </c>
    </row>
    <row r="444" spans="1:9" x14ac:dyDescent="0.25">
      <c r="A444">
        <v>443</v>
      </c>
      <c r="F444">
        <v>41.654170000000001</v>
      </c>
      <c r="G444">
        <v>8.4047900000000002</v>
      </c>
    </row>
    <row r="445" spans="1:9" x14ac:dyDescent="0.25">
      <c r="A445">
        <v>444</v>
      </c>
    </row>
    <row r="446" spans="1:9" x14ac:dyDescent="0.25">
      <c r="A446">
        <v>445</v>
      </c>
    </row>
    <row r="447" spans="1:9" x14ac:dyDescent="0.25">
      <c r="A447">
        <v>446</v>
      </c>
    </row>
    <row r="448" spans="1:9" x14ac:dyDescent="0.25">
      <c r="A448">
        <v>447</v>
      </c>
      <c r="D448">
        <v>64.819511000000006</v>
      </c>
      <c r="E448">
        <v>5.0763619999999996</v>
      </c>
    </row>
    <row r="449" spans="1:9" x14ac:dyDescent="0.25">
      <c r="A449">
        <v>448</v>
      </c>
      <c r="D449">
        <v>64.819511000000006</v>
      </c>
      <c r="E449">
        <v>5.0763619999999996</v>
      </c>
    </row>
    <row r="450" spans="1:9" x14ac:dyDescent="0.25">
      <c r="A450">
        <v>449</v>
      </c>
      <c r="D450">
        <v>64.85472</v>
      </c>
      <c r="E450">
        <v>5.0862550000000004</v>
      </c>
    </row>
    <row r="451" spans="1:9" x14ac:dyDescent="0.25">
      <c r="A451">
        <v>450</v>
      </c>
      <c r="D451">
        <v>64.838656999999998</v>
      </c>
      <c r="E451">
        <v>5.0890209999999998</v>
      </c>
    </row>
    <row r="452" spans="1:9" x14ac:dyDescent="0.25">
      <c r="A452">
        <v>451</v>
      </c>
      <c r="D452">
        <v>64.789298000000002</v>
      </c>
      <c r="E452">
        <v>5.0722129999999996</v>
      </c>
    </row>
    <row r="453" spans="1:9" x14ac:dyDescent="0.25">
      <c r="A453">
        <v>452</v>
      </c>
      <c r="B453">
        <v>70.200902000000013</v>
      </c>
      <c r="C453">
        <v>6.3331229999999996</v>
      </c>
      <c r="D453">
        <v>64.833976000000007</v>
      </c>
      <c r="E453">
        <v>5.0594479999999997</v>
      </c>
    </row>
    <row r="454" spans="1:9" x14ac:dyDescent="0.25">
      <c r="A454">
        <v>453</v>
      </c>
      <c r="B454">
        <v>70.200902000000013</v>
      </c>
      <c r="C454">
        <v>6.3331229999999996</v>
      </c>
      <c r="D454">
        <v>64.873496000000003</v>
      </c>
      <c r="E454">
        <v>5.0522679999999998</v>
      </c>
    </row>
    <row r="455" spans="1:9" x14ac:dyDescent="0.25">
      <c r="A455">
        <v>454</v>
      </c>
      <c r="B455">
        <v>70.200902000000013</v>
      </c>
      <c r="C455">
        <v>6.3331229999999996</v>
      </c>
      <c r="D455">
        <v>64.957748000000009</v>
      </c>
      <c r="E455">
        <v>5.0119499999999997</v>
      </c>
    </row>
    <row r="456" spans="1:9" x14ac:dyDescent="0.25">
      <c r="A456">
        <v>455</v>
      </c>
      <c r="B456">
        <v>70.200902000000013</v>
      </c>
      <c r="C456">
        <v>6.3331229999999996</v>
      </c>
      <c r="D456">
        <v>64.819511000000006</v>
      </c>
      <c r="E456">
        <v>5.0763619999999996</v>
      </c>
    </row>
    <row r="457" spans="1:9" x14ac:dyDescent="0.25">
      <c r="A457">
        <v>456</v>
      </c>
      <c r="B457">
        <v>70.200902000000013</v>
      </c>
      <c r="C457">
        <v>6.3331229999999996</v>
      </c>
    </row>
    <row r="458" spans="1:9" x14ac:dyDescent="0.25">
      <c r="A458">
        <v>457</v>
      </c>
      <c r="B458">
        <v>70.200902000000013</v>
      </c>
      <c r="C458">
        <v>6.3331229999999996</v>
      </c>
      <c r="H458">
        <v>66.287672999999998</v>
      </c>
      <c r="I458">
        <v>3.6261779999999999</v>
      </c>
    </row>
    <row r="459" spans="1:9" x14ac:dyDescent="0.25">
      <c r="A459">
        <v>458</v>
      </c>
      <c r="B459">
        <v>70.200902000000013</v>
      </c>
      <c r="C459">
        <v>6.3331229999999996</v>
      </c>
      <c r="H459">
        <v>66.339159999999993</v>
      </c>
      <c r="I459">
        <v>3.6033599999999999</v>
      </c>
    </row>
    <row r="460" spans="1:9" x14ac:dyDescent="0.25">
      <c r="A460">
        <v>459</v>
      </c>
      <c r="F460">
        <v>67.203310999999999</v>
      </c>
      <c r="G460">
        <v>6.2144360000000001</v>
      </c>
      <c r="H460">
        <v>66.361072000000007</v>
      </c>
      <c r="I460">
        <v>3.5900629999999998</v>
      </c>
    </row>
    <row r="461" spans="1:9" x14ac:dyDescent="0.25">
      <c r="A461">
        <v>460</v>
      </c>
      <c r="F461">
        <v>67.248466000000008</v>
      </c>
      <c r="G461">
        <v>6.192043</v>
      </c>
      <c r="H461">
        <v>66.405963</v>
      </c>
      <c r="I461">
        <v>3.5506500000000001</v>
      </c>
    </row>
    <row r="462" spans="1:9" x14ac:dyDescent="0.25">
      <c r="A462">
        <v>461</v>
      </c>
      <c r="F462">
        <v>67.232887000000005</v>
      </c>
      <c r="G462">
        <v>6.1887460000000001</v>
      </c>
      <c r="H462">
        <v>66.402984000000004</v>
      </c>
      <c r="I462">
        <v>3.5812870000000001</v>
      </c>
    </row>
    <row r="463" spans="1:9" x14ac:dyDescent="0.25">
      <c r="A463">
        <v>462</v>
      </c>
      <c r="F463">
        <v>67.232353000000003</v>
      </c>
      <c r="G463">
        <v>6.2217760000000002</v>
      </c>
      <c r="H463">
        <v>66.353308999999996</v>
      </c>
      <c r="I463">
        <v>3.6093700000000002</v>
      </c>
    </row>
    <row r="464" spans="1:9" x14ac:dyDescent="0.25">
      <c r="A464">
        <v>463</v>
      </c>
      <c r="F464">
        <v>67.226126999999991</v>
      </c>
      <c r="G464">
        <v>6.2283710000000001</v>
      </c>
      <c r="H464">
        <v>66.340965000000011</v>
      </c>
      <c r="I464">
        <v>3.6247419999999999</v>
      </c>
    </row>
    <row r="465" spans="1:9" x14ac:dyDescent="0.25">
      <c r="A465">
        <v>464</v>
      </c>
      <c r="F465">
        <v>67.239639000000011</v>
      </c>
      <c r="G465">
        <v>6.2338500000000003</v>
      </c>
      <c r="H465">
        <v>66.405215999999996</v>
      </c>
      <c r="I465">
        <v>3.6326130000000001</v>
      </c>
    </row>
    <row r="466" spans="1:9" x14ac:dyDescent="0.25">
      <c r="A466">
        <v>465</v>
      </c>
      <c r="F466">
        <v>67.237937000000002</v>
      </c>
      <c r="G466">
        <v>6.2257119999999997</v>
      </c>
      <c r="H466">
        <v>66.287672999999998</v>
      </c>
      <c r="I466">
        <v>3.6261779999999999</v>
      </c>
    </row>
    <row r="467" spans="1:9" x14ac:dyDescent="0.25">
      <c r="A467">
        <v>466</v>
      </c>
      <c r="F467">
        <v>67.203310999999999</v>
      </c>
      <c r="G467">
        <v>6.2144360000000001</v>
      </c>
      <c r="H467">
        <v>66.287672999999998</v>
      </c>
      <c r="I467">
        <v>3.6261779999999999</v>
      </c>
    </row>
    <row r="468" spans="1:9" x14ac:dyDescent="0.25">
      <c r="A468">
        <v>467</v>
      </c>
    </row>
    <row r="469" spans="1:9" x14ac:dyDescent="0.25">
      <c r="A469">
        <v>468</v>
      </c>
    </row>
    <row r="470" spans="1:9" x14ac:dyDescent="0.25">
      <c r="A470">
        <v>469</v>
      </c>
    </row>
    <row r="471" spans="1:9" x14ac:dyDescent="0.25">
      <c r="A471">
        <v>470</v>
      </c>
    </row>
    <row r="472" spans="1:9" x14ac:dyDescent="0.25">
      <c r="A472">
        <v>471</v>
      </c>
    </row>
    <row r="473" spans="1:9" x14ac:dyDescent="0.25">
      <c r="A473">
        <v>472</v>
      </c>
    </row>
    <row r="474" spans="1:9" x14ac:dyDescent="0.25">
      <c r="A474">
        <v>473</v>
      </c>
      <c r="B474">
        <v>90.149585000000002</v>
      </c>
      <c r="C474">
        <v>6.6981549999999999</v>
      </c>
    </row>
    <row r="475" spans="1:9" x14ac:dyDescent="0.25">
      <c r="A475">
        <v>474</v>
      </c>
      <c r="B475">
        <v>90.136691000000013</v>
      </c>
      <c r="C475">
        <v>6.6896820000000004</v>
      </c>
    </row>
    <row r="476" spans="1:9" x14ac:dyDescent="0.25">
      <c r="A476">
        <v>475</v>
      </c>
      <c r="B476">
        <v>90.124375000000015</v>
      </c>
      <c r="C476">
        <v>6.7051020000000001</v>
      </c>
      <c r="D476">
        <v>92.840331000000006</v>
      </c>
      <c r="E476">
        <v>5.0039860000000003</v>
      </c>
    </row>
    <row r="477" spans="1:9" x14ac:dyDescent="0.25">
      <c r="A477">
        <v>476</v>
      </c>
      <c r="B477">
        <v>90.108798000000007</v>
      </c>
      <c r="C477">
        <v>6.6996820000000001</v>
      </c>
      <c r="D477">
        <v>92.848594000000006</v>
      </c>
      <c r="E477">
        <v>5.022564</v>
      </c>
    </row>
    <row r="478" spans="1:9" x14ac:dyDescent="0.25">
      <c r="A478">
        <v>477</v>
      </c>
      <c r="B478">
        <v>90.117377000000005</v>
      </c>
      <c r="C478">
        <v>6.7103650000000004</v>
      </c>
      <c r="D478">
        <v>92.857856000000012</v>
      </c>
      <c r="E478">
        <v>4.997986</v>
      </c>
    </row>
    <row r="479" spans="1:9" x14ac:dyDescent="0.25">
      <c r="A479">
        <v>478</v>
      </c>
      <c r="B479">
        <v>90.117219000000006</v>
      </c>
      <c r="C479">
        <v>6.7174170000000002</v>
      </c>
      <c r="D479">
        <v>92.854278000000008</v>
      </c>
      <c r="E479">
        <v>4.9866710000000003</v>
      </c>
    </row>
    <row r="480" spans="1:9" x14ac:dyDescent="0.25">
      <c r="A480">
        <v>479</v>
      </c>
      <c r="B480">
        <v>90.133325000000013</v>
      </c>
      <c r="C480">
        <v>6.7207330000000001</v>
      </c>
      <c r="D480">
        <v>92.848016000000001</v>
      </c>
      <c r="E480">
        <v>5.0149860000000004</v>
      </c>
    </row>
    <row r="481" spans="1:9" x14ac:dyDescent="0.25">
      <c r="A481">
        <v>480</v>
      </c>
      <c r="D481">
        <v>92.840331000000006</v>
      </c>
      <c r="E481">
        <v>5.0039860000000003</v>
      </c>
    </row>
    <row r="482" spans="1:9" x14ac:dyDescent="0.25">
      <c r="A482">
        <v>481</v>
      </c>
      <c r="D482">
        <v>92.840331000000006</v>
      </c>
      <c r="E482">
        <v>5.0039860000000003</v>
      </c>
    </row>
    <row r="483" spans="1:9" x14ac:dyDescent="0.25">
      <c r="A483">
        <v>482</v>
      </c>
      <c r="F483">
        <v>92.679603000000014</v>
      </c>
      <c r="G483">
        <v>7.7592540000000003</v>
      </c>
    </row>
    <row r="484" spans="1:9" x14ac:dyDescent="0.25">
      <c r="A484">
        <v>483</v>
      </c>
      <c r="F484">
        <v>92.691338000000002</v>
      </c>
      <c r="G484">
        <v>7.7342560000000002</v>
      </c>
      <c r="H484">
        <v>92.391408000000013</v>
      </c>
      <c r="I484">
        <v>5.1745029999999996</v>
      </c>
    </row>
    <row r="485" spans="1:9" x14ac:dyDescent="0.25">
      <c r="A485">
        <v>484</v>
      </c>
      <c r="F485">
        <v>92.69228600000001</v>
      </c>
      <c r="G485">
        <v>7.7546229999999996</v>
      </c>
      <c r="H485">
        <v>92.387408000000008</v>
      </c>
      <c r="I485">
        <v>5.1442410000000001</v>
      </c>
    </row>
    <row r="486" spans="1:9" x14ac:dyDescent="0.25">
      <c r="A486">
        <v>485</v>
      </c>
      <c r="F486">
        <v>92.697602000000003</v>
      </c>
      <c r="G486">
        <v>7.7493600000000002</v>
      </c>
      <c r="H486">
        <v>92.406093000000013</v>
      </c>
      <c r="I486">
        <v>5.1204000000000001</v>
      </c>
    </row>
    <row r="487" spans="1:9" x14ac:dyDescent="0.25">
      <c r="A487">
        <v>486</v>
      </c>
      <c r="F487">
        <v>92.719075000000004</v>
      </c>
      <c r="G487">
        <v>7.764043</v>
      </c>
      <c r="H487">
        <v>92.352990000000005</v>
      </c>
      <c r="I487">
        <v>5.1588719999999997</v>
      </c>
    </row>
    <row r="488" spans="1:9" x14ac:dyDescent="0.25">
      <c r="A488">
        <v>487</v>
      </c>
      <c r="F488">
        <v>92.718547000000001</v>
      </c>
      <c r="G488">
        <v>7.7826219999999999</v>
      </c>
      <c r="H488">
        <v>92.361989000000008</v>
      </c>
      <c r="I488">
        <v>5.1292949999999999</v>
      </c>
    </row>
    <row r="489" spans="1:9" x14ac:dyDescent="0.25">
      <c r="A489">
        <v>488</v>
      </c>
      <c r="F489">
        <v>92.701707000000013</v>
      </c>
      <c r="G489">
        <v>7.801831</v>
      </c>
      <c r="H489">
        <v>92.354041000000009</v>
      </c>
      <c r="I489">
        <v>5.1053490000000004</v>
      </c>
    </row>
    <row r="490" spans="1:9" x14ac:dyDescent="0.25">
      <c r="A490">
        <v>489</v>
      </c>
      <c r="F490">
        <v>92.709392000000008</v>
      </c>
      <c r="G490">
        <v>7.8050410000000001</v>
      </c>
      <c r="H490">
        <v>92.391408000000013</v>
      </c>
      <c r="I490">
        <v>5.1745029999999996</v>
      </c>
    </row>
    <row r="491" spans="1:9" x14ac:dyDescent="0.25">
      <c r="A491">
        <v>490</v>
      </c>
      <c r="F491">
        <v>92.679603000000014</v>
      </c>
      <c r="G491">
        <v>7.7592540000000003</v>
      </c>
      <c r="H491">
        <v>92.391408000000013</v>
      </c>
      <c r="I491">
        <v>5.1745029999999996</v>
      </c>
    </row>
    <row r="492" spans="1:9" x14ac:dyDescent="0.25">
      <c r="A492">
        <v>491</v>
      </c>
    </row>
    <row r="493" spans="1:9" x14ac:dyDescent="0.25">
      <c r="A493">
        <v>492</v>
      </c>
      <c r="B493">
        <v>114.09773200000001</v>
      </c>
      <c r="C493">
        <v>6.3584379999999996</v>
      </c>
    </row>
    <row r="494" spans="1:9" x14ac:dyDescent="0.25">
      <c r="A494">
        <v>493</v>
      </c>
      <c r="B494">
        <v>114.084361</v>
      </c>
      <c r="C494">
        <v>6.3404379999999998</v>
      </c>
    </row>
    <row r="495" spans="1:9" x14ac:dyDescent="0.25">
      <c r="A495">
        <v>494</v>
      </c>
      <c r="B495">
        <v>114.073153</v>
      </c>
      <c r="C495">
        <v>6.3477009999999998</v>
      </c>
    </row>
    <row r="496" spans="1:9" x14ac:dyDescent="0.25">
      <c r="A496">
        <v>495</v>
      </c>
      <c r="B496">
        <v>114.09810200000001</v>
      </c>
      <c r="C496">
        <v>6.3494910000000004</v>
      </c>
    </row>
    <row r="497" spans="1:9" x14ac:dyDescent="0.25">
      <c r="A497">
        <v>496</v>
      </c>
      <c r="B497">
        <v>114.12173000000001</v>
      </c>
      <c r="C497">
        <v>6.3640160000000003</v>
      </c>
    </row>
    <row r="498" spans="1:9" x14ac:dyDescent="0.25">
      <c r="A498">
        <v>497</v>
      </c>
      <c r="B498">
        <v>114.144938</v>
      </c>
      <c r="C498">
        <v>6.3661729999999999</v>
      </c>
      <c r="D498">
        <v>119.73984000000002</v>
      </c>
      <c r="E498">
        <v>3.9251510000000001</v>
      </c>
    </row>
    <row r="499" spans="1:9" x14ac:dyDescent="0.25">
      <c r="A499">
        <v>498</v>
      </c>
      <c r="B499">
        <v>114.107676</v>
      </c>
      <c r="C499">
        <v>6.3569110000000002</v>
      </c>
      <c r="D499">
        <v>119.73984000000002</v>
      </c>
      <c r="E499">
        <v>3.9251510000000001</v>
      </c>
    </row>
    <row r="500" spans="1:9" x14ac:dyDescent="0.25">
      <c r="A500">
        <v>499</v>
      </c>
      <c r="B500">
        <v>114.09773200000001</v>
      </c>
      <c r="C500">
        <v>6.3584379999999996</v>
      </c>
      <c r="D500">
        <v>119.77767800000001</v>
      </c>
      <c r="E500">
        <v>3.9573070000000001</v>
      </c>
    </row>
    <row r="501" spans="1:9" x14ac:dyDescent="0.25">
      <c r="A501">
        <v>500</v>
      </c>
      <c r="D501">
        <v>119.775783</v>
      </c>
      <c r="E501">
        <v>3.9226779999999999</v>
      </c>
    </row>
    <row r="502" spans="1:9" x14ac:dyDescent="0.25">
      <c r="A502">
        <v>501</v>
      </c>
      <c r="D502">
        <v>119.820834</v>
      </c>
      <c r="E502">
        <v>3.983727</v>
      </c>
    </row>
    <row r="503" spans="1:9" x14ac:dyDescent="0.25">
      <c r="A503">
        <v>502</v>
      </c>
      <c r="D503">
        <v>119.77820500000001</v>
      </c>
      <c r="E503">
        <v>3.9496229999999999</v>
      </c>
    </row>
    <row r="504" spans="1:9" x14ac:dyDescent="0.25">
      <c r="A504">
        <v>503</v>
      </c>
      <c r="D504">
        <v>119.73984000000002</v>
      </c>
      <c r="E504">
        <v>3.9251510000000001</v>
      </c>
    </row>
    <row r="505" spans="1:9" x14ac:dyDescent="0.25">
      <c r="A505">
        <v>504</v>
      </c>
      <c r="F505">
        <v>119.701842</v>
      </c>
      <c r="G505">
        <v>6.7136279999999999</v>
      </c>
    </row>
    <row r="506" spans="1:9" x14ac:dyDescent="0.25">
      <c r="A506">
        <v>505</v>
      </c>
      <c r="F506">
        <v>119.646056</v>
      </c>
      <c r="G506">
        <v>6.7044180000000004</v>
      </c>
      <c r="H506">
        <v>119.467223</v>
      </c>
      <c r="I506">
        <v>4.0820369999999997</v>
      </c>
    </row>
    <row r="507" spans="1:9" x14ac:dyDescent="0.25">
      <c r="A507">
        <v>506</v>
      </c>
      <c r="F507">
        <v>119.66016300000001</v>
      </c>
      <c r="G507">
        <v>6.7007339999999997</v>
      </c>
      <c r="H507">
        <v>119.40806900000001</v>
      </c>
      <c r="I507">
        <v>4.036829</v>
      </c>
    </row>
    <row r="508" spans="1:9" x14ac:dyDescent="0.25">
      <c r="A508">
        <v>507</v>
      </c>
      <c r="F508">
        <v>119.66242099999999</v>
      </c>
      <c r="G508">
        <v>6.7706770000000001</v>
      </c>
      <c r="H508">
        <v>119.39070000000001</v>
      </c>
      <c r="I508">
        <v>4.0247770000000003</v>
      </c>
    </row>
    <row r="509" spans="1:9" x14ac:dyDescent="0.25">
      <c r="A509">
        <v>508</v>
      </c>
      <c r="F509">
        <v>119.69215700000001</v>
      </c>
      <c r="G509">
        <v>6.6999969999999998</v>
      </c>
      <c r="H509">
        <v>119.40627900000001</v>
      </c>
      <c r="I509">
        <v>3.9994100000000001</v>
      </c>
    </row>
    <row r="510" spans="1:9" x14ac:dyDescent="0.25">
      <c r="A510">
        <v>509</v>
      </c>
      <c r="F510">
        <v>119.69047399999999</v>
      </c>
      <c r="G510">
        <v>6.6947869999999998</v>
      </c>
      <c r="H510">
        <v>119.388282</v>
      </c>
      <c r="I510">
        <v>4.0425129999999996</v>
      </c>
    </row>
    <row r="511" spans="1:9" x14ac:dyDescent="0.25">
      <c r="A511">
        <v>510</v>
      </c>
      <c r="F511">
        <v>119.73321000000001</v>
      </c>
      <c r="G511">
        <v>6.7028920000000003</v>
      </c>
      <c r="H511">
        <v>119.371703</v>
      </c>
      <c r="I511">
        <v>4.0530390000000001</v>
      </c>
    </row>
    <row r="512" spans="1:9" x14ac:dyDescent="0.25">
      <c r="A512">
        <v>511</v>
      </c>
      <c r="F512">
        <v>119.779155</v>
      </c>
      <c r="G512">
        <v>6.7289430000000001</v>
      </c>
      <c r="H512">
        <v>119.29839200000001</v>
      </c>
      <c r="I512">
        <v>4.1181929999999998</v>
      </c>
    </row>
    <row r="513" spans="1:9" x14ac:dyDescent="0.25">
      <c r="A513">
        <v>512</v>
      </c>
      <c r="F513">
        <v>119.701842</v>
      </c>
      <c r="G513">
        <v>6.7136279999999999</v>
      </c>
      <c r="H513">
        <v>119.318759</v>
      </c>
      <c r="I513">
        <v>4.0764060000000004</v>
      </c>
    </row>
    <row r="514" spans="1:9" x14ac:dyDescent="0.25">
      <c r="A514">
        <v>513</v>
      </c>
    </row>
    <row r="515" spans="1:9" x14ac:dyDescent="0.25">
      <c r="A515">
        <v>514</v>
      </c>
      <c r="B515">
        <v>148.708035</v>
      </c>
      <c r="C515">
        <v>6.1464889999999999</v>
      </c>
    </row>
    <row r="516" spans="1:9" x14ac:dyDescent="0.25">
      <c r="A516">
        <v>515</v>
      </c>
      <c r="B516">
        <v>148.708035</v>
      </c>
      <c r="C516">
        <v>6.1464889999999999</v>
      </c>
    </row>
    <row r="517" spans="1:9" x14ac:dyDescent="0.25">
      <c r="A517">
        <v>516</v>
      </c>
      <c r="B517">
        <v>148.708035</v>
      </c>
      <c r="C517">
        <v>6.1464889999999999</v>
      </c>
      <c r="D517">
        <v>150.72601399999999</v>
      </c>
      <c r="E517">
        <v>4.6168079999999998</v>
      </c>
    </row>
    <row r="518" spans="1:9" x14ac:dyDescent="0.25">
      <c r="A518">
        <v>517</v>
      </c>
      <c r="B518">
        <v>148.708035</v>
      </c>
      <c r="C518">
        <v>6.1464889999999999</v>
      </c>
      <c r="D518">
        <v>150.72601399999999</v>
      </c>
      <c r="E518">
        <v>4.6168079999999998</v>
      </c>
    </row>
    <row r="519" spans="1:9" x14ac:dyDescent="0.25">
      <c r="A519">
        <v>518</v>
      </c>
      <c r="B519">
        <v>148.708035</v>
      </c>
      <c r="C519">
        <v>6.1464889999999999</v>
      </c>
      <c r="D519">
        <v>150.72601399999999</v>
      </c>
      <c r="E519">
        <v>4.6168079999999998</v>
      </c>
    </row>
    <row r="520" spans="1:9" x14ac:dyDescent="0.25">
      <c r="A520">
        <v>519</v>
      </c>
      <c r="B520">
        <v>148.708035</v>
      </c>
      <c r="C520">
        <v>6.1464889999999999</v>
      </c>
      <c r="D520">
        <v>150.72601399999999</v>
      </c>
      <c r="E520">
        <v>4.6168079999999998</v>
      </c>
    </row>
    <row r="521" spans="1:9" x14ac:dyDescent="0.25">
      <c r="A521">
        <v>520</v>
      </c>
      <c r="B521">
        <v>148.708035</v>
      </c>
      <c r="C521">
        <v>6.1464889999999999</v>
      </c>
      <c r="D521">
        <v>150.72601399999999</v>
      </c>
      <c r="E521">
        <v>4.6168079999999998</v>
      </c>
    </row>
    <row r="522" spans="1:9" x14ac:dyDescent="0.25">
      <c r="A522">
        <v>521</v>
      </c>
      <c r="B522">
        <v>148.708035</v>
      </c>
      <c r="C522">
        <v>6.1464889999999999</v>
      </c>
      <c r="D522">
        <v>150.72601399999999</v>
      </c>
      <c r="E522">
        <v>4.6168079999999998</v>
      </c>
    </row>
    <row r="523" spans="1:9" x14ac:dyDescent="0.25">
      <c r="A523">
        <v>522</v>
      </c>
      <c r="B523">
        <v>148.708035</v>
      </c>
      <c r="C523">
        <v>6.1464889999999999</v>
      </c>
      <c r="D523">
        <v>150.72601399999999</v>
      </c>
      <c r="E523">
        <v>4.6168079999999998</v>
      </c>
    </row>
    <row r="524" spans="1:9" x14ac:dyDescent="0.25">
      <c r="A524">
        <v>523</v>
      </c>
      <c r="D524">
        <v>150.72601399999999</v>
      </c>
      <c r="E524">
        <v>4.6168079999999998</v>
      </c>
    </row>
    <row r="525" spans="1:9" x14ac:dyDescent="0.25">
      <c r="A525">
        <v>524</v>
      </c>
      <c r="D525">
        <v>150.72601399999999</v>
      </c>
      <c r="E525">
        <v>4.6168079999999998</v>
      </c>
    </row>
    <row r="526" spans="1:9" x14ac:dyDescent="0.25">
      <c r="A526">
        <v>525</v>
      </c>
      <c r="D526">
        <v>150.72601399999999</v>
      </c>
      <c r="E526">
        <v>4.6168079999999998</v>
      </c>
    </row>
    <row r="527" spans="1:9" x14ac:dyDescent="0.25">
      <c r="A527">
        <v>526</v>
      </c>
    </row>
    <row r="528" spans="1:9" x14ac:dyDescent="0.25">
      <c r="A528">
        <v>527</v>
      </c>
    </row>
    <row r="529" spans="1:9" x14ac:dyDescent="0.25">
      <c r="A529">
        <v>528</v>
      </c>
      <c r="F529">
        <v>151.316652</v>
      </c>
      <c r="G529">
        <v>6.2055319999999998</v>
      </c>
      <c r="H529">
        <v>150.498301</v>
      </c>
      <c r="I529">
        <v>4.8388299999999997</v>
      </c>
    </row>
    <row r="530" spans="1:9" x14ac:dyDescent="0.25">
      <c r="A530">
        <v>529</v>
      </c>
      <c r="F530">
        <v>151.316652</v>
      </c>
      <c r="G530">
        <v>6.2055319999999998</v>
      </c>
      <c r="H530">
        <v>150.498301</v>
      </c>
      <c r="I530">
        <v>4.8388299999999997</v>
      </c>
    </row>
    <row r="531" spans="1:9" x14ac:dyDescent="0.25">
      <c r="A531">
        <v>530</v>
      </c>
      <c r="F531">
        <v>151.316652</v>
      </c>
      <c r="G531">
        <v>6.2055319999999998</v>
      </c>
      <c r="H531">
        <v>150.498301</v>
      </c>
      <c r="I531">
        <v>4.8388299999999997</v>
      </c>
    </row>
    <row r="532" spans="1:9" x14ac:dyDescent="0.25">
      <c r="A532">
        <v>531</v>
      </c>
      <c r="F532">
        <v>151.18106699999998</v>
      </c>
      <c r="G532">
        <v>6.1816490000000002</v>
      </c>
      <c r="H532">
        <v>150.498301</v>
      </c>
      <c r="I532">
        <v>4.8388299999999997</v>
      </c>
    </row>
    <row r="533" spans="1:9" x14ac:dyDescent="0.25">
      <c r="A533">
        <v>532</v>
      </c>
      <c r="F533">
        <v>151.26175899999998</v>
      </c>
      <c r="G533">
        <v>6.1620210000000002</v>
      </c>
      <c r="H533">
        <v>150.498301</v>
      </c>
      <c r="I533">
        <v>4.8388299999999997</v>
      </c>
    </row>
    <row r="534" spans="1:9" x14ac:dyDescent="0.25">
      <c r="A534">
        <v>533</v>
      </c>
      <c r="F534">
        <v>151.316652</v>
      </c>
      <c r="G534">
        <v>6.2055319999999998</v>
      </c>
      <c r="H534">
        <v>150.498301</v>
      </c>
      <c r="I534">
        <v>4.8388299999999997</v>
      </c>
    </row>
    <row r="535" spans="1:9" x14ac:dyDescent="0.25">
      <c r="A535">
        <v>534</v>
      </c>
      <c r="F535">
        <v>151.316652</v>
      </c>
      <c r="G535">
        <v>6.2055319999999998</v>
      </c>
      <c r="H535">
        <v>150.498301</v>
      </c>
      <c r="I535">
        <v>4.8388299999999997</v>
      </c>
    </row>
    <row r="536" spans="1:9" x14ac:dyDescent="0.25">
      <c r="A536">
        <v>535</v>
      </c>
      <c r="F536">
        <v>151.316652</v>
      </c>
      <c r="G536">
        <v>6.2055319999999998</v>
      </c>
      <c r="H536">
        <v>150.498301</v>
      </c>
      <c r="I536">
        <v>4.8388299999999997</v>
      </c>
    </row>
    <row r="537" spans="1:9" x14ac:dyDescent="0.25">
      <c r="A537">
        <v>536</v>
      </c>
    </row>
    <row r="538" spans="1:9" x14ac:dyDescent="0.25">
      <c r="A538">
        <v>537</v>
      </c>
    </row>
    <row r="539" spans="1:9" x14ac:dyDescent="0.25">
      <c r="A539">
        <v>538</v>
      </c>
      <c r="B539">
        <v>166.69628</v>
      </c>
      <c r="C539">
        <v>6.4998930000000001</v>
      </c>
    </row>
    <row r="540" spans="1:9" x14ac:dyDescent="0.25">
      <c r="A540">
        <v>539</v>
      </c>
      <c r="B540">
        <v>166.64159799999999</v>
      </c>
      <c r="C540">
        <v>6.49383</v>
      </c>
    </row>
    <row r="541" spans="1:9" x14ac:dyDescent="0.25">
      <c r="A541">
        <v>540</v>
      </c>
      <c r="B541">
        <v>166.641491</v>
      </c>
      <c r="C541">
        <v>6.4759039999999999</v>
      </c>
    </row>
    <row r="542" spans="1:9" x14ac:dyDescent="0.25">
      <c r="A542">
        <v>541</v>
      </c>
      <c r="B542">
        <v>166.63697100000002</v>
      </c>
      <c r="C542">
        <v>6.4912770000000002</v>
      </c>
      <c r="D542">
        <v>170.32654400000001</v>
      </c>
      <c r="E542">
        <v>4.6255319999999998</v>
      </c>
    </row>
    <row r="543" spans="1:9" x14ac:dyDescent="0.25">
      <c r="A543">
        <v>542</v>
      </c>
      <c r="B543">
        <v>166.61579899999998</v>
      </c>
      <c r="C543">
        <v>6.4879259999999999</v>
      </c>
      <c r="D543">
        <v>170.32654400000001</v>
      </c>
      <c r="E543">
        <v>4.6255319999999998</v>
      </c>
    </row>
    <row r="544" spans="1:9" x14ac:dyDescent="0.25">
      <c r="A544">
        <v>543</v>
      </c>
      <c r="B544">
        <v>166.602025</v>
      </c>
      <c r="C544">
        <v>6.4912770000000002</v>
      </c>
      <c r="D544">
        <v>170.34298200000001</v>
      </c>
      <c r="E544">
        <v>4.596489</v>
      </c>
    </row>
    <row r="545" spans="1:9" x14ac:dyDescent="0.25">
      <c r="A545">
        <v>544</v>
      </c>
      <c r="B545">
        <v>166.58532199999999</v>
      </c>
      <c r="C545">
        <v>6.4694149999999997</v>
      </c>
      <c r="D545">
        <v>170.326493</v>
      </c>
      <c r="E545">
        <v>4.583564</v>
      </c>
    </row>
    <row r="546" spans="1:9" x14ac:dyDescent="0.25">
      <c r="A546">
        <v>545</v>
      </c>
      <c r="B546">
        <v>166.59963099999999</v>
      </c>
      <c r="C546">
        <v>6.4680850000000003</v>
      </c>
      <c r="D546">
        <v>170.38117299999999</v>
      </c>
      <c r="E546">
        <v>4.5842549999999997</v>
      </c>
    </row>
    <row r="547" spans="1:9" x14ac:dyDescent="0.25">
      <c r="A547">
        <v>546</v>
      </c>
      <c r="B547">
        <v>166.68537599999999</v>
      </c>
      <c r="C547">
        <v>6.4563290000000002</v>
      </c>
      <c r="D547">
        <v>170.36510899999999</v>
      </c>
      <c r="E547">
        <v>4.6044679999999998</v>
      </c>
    </row>
    <row r="548" spans="1:9" x14ac:dyDescent="0.25">
      <c r="A548">
        <v>547</v>
      </c>
      <c r="B548">
        <v>166.68537599999999</v>
      </c>
      <c r="C548">
        <v>6.4563290000000002</v>
      </c>
      <c r="D548">
        <v>170.345215</v>
      </c>
      <c r="E548">
        <v>4.611542</v>
      </c>
    </row>
    <row r="549" spans="1:9" x14ac:dyDescent="0.25">
      <c r="A549">
        <v>548</v>
      </c>
      <c r="D549">
        <v>170.386225</v>
      </c>
      <c r="E549">
        <v>4.5842549999999997</v>
      </c>
    </row>
    <row r="550" spans="1:9" x14ac:dyDescent="0.25">
      <c r="A550">
        <v>549</v>
      </c>
      <c r="D550">
        <v>170.32654400000001</v>
      </c>
      <c r="E550">
        <v>4.6255319999999998</v>
      </c>
    </row>
    <row r="551" spans="1:9" x14ac:dyDescent="0.25">
      <c r="A551">
        <v>550</v>
      </c>
      <c r="D551">
        <v>170.32654400000001</v>
      </c>
      <c r="E551">
        <v>4.6255319999999998</v>
      </c>
    </row>
    <row r="552" spans="1:9" x14ac:dyDescent="0.25">
      <c r="A552">
        <v>551</v>
      </c>
      <c r="F552">
        <v>169.80159800000001</v>
      </c>
      <c r="G552">
        <v>6.5439889999999998</v>
      </c>
      <c r="H552">
        <v>169.715216</v>
      </c>
      <c r="I552">
        <v>4.658245</v>
      </c>
    </row>
    <row r="553" spans="1:9" x14ac:dyDescent="0.25">
      <c r="A553">
        <v>552</v>
      </c>
      <c r="F553">
        <v>169.76973599999999</v>
      </c>
      <c r="G553">
        <v>6.5227659999999998</v>
      </c>
      <c r="H553">
        <v>169.71000100000001</v>
      </c>
      <c r="I553">
        <v>4.6490429999999998</v>
      </c>
    </row>
    <row r="554" spans="1:9" x14ac:dyDescent="0.25">
      <c r="A554">
        <v>553</v>
      </c>
      <c r="F554">
        <v>169.76298</v>
      </c>
      <c r="G554">
        <v>6.4907450000000004</v>
      </c>
      <c r="H554">
        <v>169.715056</v>
      </c>
      <c r="I554">
        <v>4.6756919999999997</v>
      </c>
    </row>
    <row r="555" spans="1:9" x14ac:dyDescent="0.25">
      <c r="A555">
        <v>554</v>
      </c>
      <c r="F555">
        <v>169.772929</v>
      </c>
      <c r="G555">
        <v>6.5128719999999998</v>
      </c>
      <c r="H555">
        <v>169.72830099999999</v>
      </c>
      <c r="I555">
        <v>4.6570210000000003</v>
      </c>
    </row>
    <row r="556" spans="1:9" x14ac:dyDescent="0.25">
      <c r="A556">
        <v>555</v>
      </c>
      <c r="F556">
        <v>169.76096000000001</v>
      </c>
      <c r="G556">
        <v>6.5156910000000003</v>
      </c>
      <c r="H556">
        <v>169.70521400000001</v>
      </c>
      <c r="I556">
        <v>4.6573399999999996</v>
      </c>
    </row>
    <row r="557" spans="1:9" x14ac:dyDescent="0.25">
      <c r="A557">
        <v>556</v>
      </c>
      <c r="F557">
        <v>169.76372599999999</v>
      </c>
      <c r="G557">
        <v>6.4910100000000002</v>
      </c>
      <c r="H557">
        <v>169.74947</v>
      </c>
      <c r="I557">
        <v>4.6125530000000001</v>
      </c>
    </row>
    <row r="558" spans="1:9" x14ac:dyDescent="0.25">
      <c r="A558">
        <v>557</v>
      </c>
      <c r="F558">
        <v>169.78096099999999</v>
      </c>
      <c r="G558">
        <v>6.4809039999999998</v>
      </c>
      <c r="H558">
        <v>169.69931099999999</v>
      </c>
      <c r="I558">
        <v>4.6156920000000001</v>
      </c>
    </row>
    <row r="559" spans="1:9" x14ac:dyDescent="0.25">
      <c r="A559">
        <v>558</v>
      </c>
      <c r="F559">
        <v>169.88234399999999</v>
      </c>
      <c r="G559">
        <v>6.5158509999999996</v>
      </c>
      <c r="H559">
        <v>169.73117300000001</v>
      </c>
      <c r="I559">
        <v>4.564095</v>
      </c>
    </row>
    <row r="560" spans="1:9" x14ac:dyDescent="0.25">
      <c r="A560">
        <v>559</v>
      </c>
      <c r="F560">
        <v>169.80159800000001</v>
      </c>
      <c r="G560">
        <v>6.5439889999999998</v>
      </c>
      <c r="H560">
        <v>169.87197</v>
      </c>
      <c r="I560">
        <v>4.5088299999999997</v>
      </c>
    </row>
    <row r="561" spans="1:9" x14ac:dyDescent="0.25">
      <c r="A561">
        <v>560</v>
      </c>
      <c r="F561">
        <v>169.761651</v>
      </c>
      <c r="G561">
        <v>6.5439889999999998</v>
      </c>
      <c r="H561">
        <v>169.715216</v>
      </c>
      <c r="I561">
        <v>4.658245</v>
      </c>
    </row>
    <row r="562" spans="1:9" x14ac:dyDescent="0.25">
      <c r="A562">
        <v>561</v>
      </c>
      <c r="B562">
        <v>189.59287499999999</v>
      </c>
      <c r="C562">
        <v>5.4146799999999997</v>
      </c>
    </row>
    <row r="563" spans="1:9" x14ac:dyDescent="0.25">
      <c r="A563">
        <v>562</v>
      </c>
      <c r="B563">
        <v>189.626654</v>
      </c>
      <c r="C563">
        <v>5.3561699999999997</v>
      </c>
    </row>
    <row r="564" spans="1:9" x14ac:dyDescent="0.25">
      <c r="A564">
        <v>563</v>
      </c>
      <c r="B564">
        <v>189.61808600000001</v>
      </c>
      <c r="C564">
        <v>5.3864359999999998</v>
      </c>
    </row>
    <row r="565" spans="1:9" x14ac:dyDescent="0.25">
      <c r="A565">
        <v>564</v>
      </c>
      <c r="B565">
        <v>189.60032100000001</v>
      </c>
      <c r="C565">
        <v>5.408245</v>
      </c>
    </row>
    <row r="566" spans="1:9" x14ac:dyDescent="0.25">
      <c r="A566">
        <v>565</v>
      </c>
      <c r="B566">
        <v>189.62048199999998</v>
      </c>
      <c r="C566">
        <v>5.3936700000000002</v>
      </c>
    </row>
    <row r="567" spans="1:9" x14ac:dyDescent="0.25">
      <c r="A567">
        <v>566</v>
      </c>
      <c r="B567">
        <v>189.62904599999999</v>
      </c>
      <c r="C567">
        <v>5.3788830000000001</v>
      </c>
      <c r="D567">
        <v>194.50441599999999</v>
      </c>
      <c r="E567">
        <v>3.4488829999999999</v>
      </c>
    </row>
    <row r="568" spans="1:9" x14ac:dyDescent="0.25">
      <c r="A568">
        <v>567</v>
      </c>
      <c r="B568">
        <v>189.637023</v>
      </c>
      <c r="C568">
        <v>5.386755</v>
      </c>
      <c r="D568">
        <v>194.55484200000001</v>
      </c>
      <c r="E568">
        <v>3.4222869999999999</v>
      </c>
    </row>
    <row r="569" spans="1:9" x14ac:dyDescent="0.25">
      <c r="A569">
        <v>568</v>
      </c>
      <c r="B569">
        <v>189.64127999999999</v>
      </c>
      <c r="C569">
        <v>5.3819679999999996</v>
      </c>
      <c r="D569">
        <v>194.53032200000001</v>
      </c>
      <c r="E569">
        <v>3.4443079999999999</v>
      </c>
    </row>
    <row r="570" spans="1:9" x14ac:dyDescent="0.25">
      <c r="A570">
        <v>569</v>
      </c>
      <c r="B570">
        <v>189.64558700000001</v>
      </c>
      <c r="C570">
        <v>5.3681910000000004</v>
      </c>
      <c r="D570">
        <v>194.482394</v>
      </c>
      <c r="E570">
        <v>3.439149</v>
      </c>
    </row>
    <row r="571" spans="1:9" x14ac:dyDescent="0.25">
      <c r="A571">
        <v>570</v>
      </c>
      <c r="B571">
        <v>189.59287499999999</v>
      </c>
      <c r="C571">
        <v>5.4146799999999997</v>
      </c>
      <c r="D571">
        <v>194.49585200000001</v>
      </c>
      <c r="E571">
        <v>3.440744</v>
      </c>
    </row>
    <row r="572" spans="1:9" x14ac:dyDescent="0.25">
      <c r="A572">
        <v>571</v>
      </c>
      <c r="D572">
        <v>194.52393999999998</v>
      </c>
      <c r="E572">
        <v>3.436064</v>
      </c>
    </row>
    <row r="573" spans="1:9" x14ac:dyDescent="0.25">
      <c r="A573">
        <v>572</v>
      </c>
      <c r="D573">
        <v>194.60579899999999</v>
      </c>
      <c r="E573">
        <v>3.4365429999999999</v>
      </c>
    </row>
    <row r="574" spans="1:9" x14ac:dyDescent="0.25">
      <c r="A574">
        <v>573</v>
      </c>
      <c r="D574">
        <v>194.50441599999999</v>
      </c>
      <c r="E574">
        <v>3.4488829999999999</v>
      </c>
    </row>
    <row r="575" spans="1:9" x14ac:dyDescent="0.25">
      <c r="A575">
        <v>574</v>
      </c>
      <c r="D575">
        <v>194.50441599999999</v>
      </c>
      <c r="E575">
        <v>3.4488829999999999</v>
      </c>
      <c r="H575">
        <v>193.03080199999999</v>
      </c>
      <c r="I575">
        <v>4.4583510000000004</v>
      </c>
    </row>
    <row r="576" spans="1:9" x14ac:dyDescent="0.25">
      <c r="A576">
        <v>575</v>
      </c>
      <c r="F576">
        <v>194.27995200000001</v>
      </c>
      <c r="G576">
        <v>5.9776059999999998</v>
      </c>
      <c r="H576">
        <v>193.03080199999999</v>
      </c>
      <c r="I576">
        <v>4.4583510000000004</v>
      </c>
    </row>
    <row r="577" spans="1:9" x14ac:dyDescent="0.25">
      <c r="A577">
        <v>576</v>
      </c>
      <c r="F577">
        <v>194.286067</v>
      </c>
      <c r="G577">
        <v>5.9578720000000001</v>
      </c>
      <c r="H577">
        <v>193.03080199999999</v>
      </c>
      <c r="I577">
        <v>4.4583510000000004</v>
      </c>
    </row>
    <row r="578" spans="1:9" x14ac:dyDescent="0.25">
      <c r="A578">
        <v>577</v>
      </c>
      <c r="F578">
        <v>194.23659800000001</v>
      </c>
      <c r="G578">
        <v>5.9379249999999999</v>
      </c>
      <c r="H578">
        <v>193.04463099999998</v>
      </c>
      <c r="I578">
        <v>4.4515419999999999</v>
      </c>
    </row>
    <row r="579" spans="1:9" x14ac:dyDescent="0.25">
      <c r="A579">
        <v>578</v>
      </c>
      <c r="F579">
        <v>194.251971</v>
      </c>
      <c r="G579">
        <v>5.9640959999999996</v>
      </c>
      <c r="H579">
        <v>193.04207500000001</v>
      </c>
      <c r="I579">
        <v>4.4406379999999999</v>
      </c>
    </row>
    <row r="580" spans="1:9" x14ac:dyDescent="0.25">
      <c r="A580">
        <v>579</v>
      </c>
      <c r="F580">
        <v>194.270163</v>
      </c>
      <c r="G580">
        <v>5.9776059999999998</v>
      </c>
      <c r="H580">
        <v>193.06239600000001</v>
      </c>
      <c r="I580">
        <v>4.4020739999999998</v>
      </c>
    </row>
    <row r="581" spans="1:9" x14ac:dyDescent="0.25">
      <c r="A581">
        <v>580</v>
      </c>
      <c r="F581">
        <v>194.28670399999999</v>
      </c>
      <c r="G581">
        <v>5.9994680000000002</v>
      </c>
      <c r="H581">
        <v>193.048991</v>
      </c>
      <c r="I581">
        <v>4.407127</v>
      </c>
    </row>
    <row r="582" spans="1:9" x14ac:dyDescent="0.25">
      <c r="A582">
        <v>581</v>
      </c>
      <c r="F582">
        <v>194.295851</v>
      </c>
      <c r="G582">
        <v>5.9658509999999998</v>
      </c>
      <c r="H582">
        <v>193.068938</v>
      </c>
      <c r="I582">
        <v>4.4411170000000002</v>
      </c>
    </row>
    <row r="583" spans="1:9" x14ac:dyDescent="0.25">
      <c r="A583">
        <v>582</v>
      </c>
      <c r="F583">
        <v>194.338831</v>
      </c>
      <c r="G583">
        <v>5.9967550000000003</v>
      </c>
      <c r="H583">
        <v>193.03180900000001</v>
      </c>
      <c r="I583">
        <v>4.4291489999999998</v>
      </c>
    </row>
    <row r="584" spans="1:9" x14ac:dyDescent="0.25">
      <c r="A584">
        <v>583</v>
      </c>
      <c r="F584">
        <v>194.36681199999998</v>
      </c>
      <c r="G584">
        <v>5.9929249999999996</v>
      </c>
      <c r="H584">
        <v>193.03080199999999</v>
      </c>
      <c r="I584">
        <v>4.4583510000000004</v>
      </c>
    </row>
    <row r="585" spans="1:9" x14ac:dyDescent="0.25">
      <c r="A585">
        <v>584</v>
      </c>
      <c r="F585">
        <v>194.27995200000001</v>
      </c>
      <c r="G585">
        <v>5.9776059999999998</v>
      </c>
      <c r="H585">
        <v>193.03080199999999</v>
      </c>
      <c r="I585">
        <v>4.4583510000000004</v>
      </c>
    </row>
    <row r="586" spans="1:9" x14ac:dyDescent="0.25">
      <c r="A586">
        <v>585</v>
      </c>
      <c r="B586">
        <v>213.69546399999999</v>
      </c>
      <c r="C586">
        <v>5.0498260000000004</v>
      </c>
      <c r="F586">
        <v>194.27995200000001</v>
      </c>
      <c r="G586">
        <v>5.9776059999999998</v>
      </c>
    </row>
    <row r="587" spans="1:9" x14ac:dyDescent="0.25">
      <c r="A587">
        <v>586</v>
      </c>
      <c r="B587">
        <v>213.69546399999999</v>
      </c>
      <c r="C587">
        <v>5.0498260000000004</v>
      </c>
    </row>
    <row r="588" spans="1:9" x14ac:dyDescent="0.25">
      <c r="A588">
        <v>587</v>
      </c>
      <c r="B588">
        <v>213.69546399999999</v>
      </c>
      <c r="C588">
        <v>5.0498260000000004</v>
      </c>
    </row>
    <row r="589" spans="1:9" x14ac:dyDescent="0.25">
      <c r="A589">
        <v>588</v>
      </c>
      <c r="B589">
        <v>213.69546399999999</v>
      </c>
      <c r="C589">
        <v>5.0498260000000004</v>
      </c>
    </row>
    <row r="590" spans="1:9" x14ac:dyDescent="0.25">
      <c r="A590">
        <v>589</v>
      </c>
      <c r="B590">
        <v>213.69546399999999</v>
      </c>
      <c r="C590">
        <v>5.0498260000000004</v>
      </c>
      <c r="D590">
        <v>216.19311500000001</v>
      </c>
      <c r="E590">
        <v>3.3550249999999999</v>
      </c>
    </row>
    <row r="591" spans="1:9" x14ac:dyDescent="0.25">
      <c r="A591">
        <v>590</v>
      </c>
      <c r="B591">
        <v>213.69546399999999</v>
      </c>
      <c r="C591">
        <v>5.0498260000000004</v>
      </c>
      <c r="D591">
        <v>216.19311500000001</v>
      </c>
      <c r="E591">
        <v>3.3550249999999999</v>
      </c>
    </row>
    <row r="592" spans="1:9" x14ac:dyDescent="0.25">
      <c r="A592">
        <v>591</v>
      </c>
      <c r="B592">
        <v>213.69546399999999</v>
      </c>
      <c r="C592">
        <v>5.0498260000000004</v>
      </c>
      <c r="D592">
        <v>216.19311500000001</v>
      </c>
      <c r="E592">
        <v>3.3550249999999999</v>
      </c>
    </row>
    <row r="593" spans="1:9" x14ac:dyDescent="0.25">
      <c r="A593">
        <v>592</v>
      </c>
      <c r="B593">
        <v>213.69546399999999</v>
      </c>
      <c r="C593">
        <v>5.0498260000000004</v>
      </c>
      <c r="D593">
        <v>216.19311500000001</v>
      </c>
      <c r="E593">
        <v>3.3550249999999999</v>
      </c>
    </row>
    <row r="594" spans="1:9" x14ac:dyDescent="0.25">
      <c r="A594">
        <v>593</v>
      </c>
      <c r="B594">
        <v>213.69546399999999</v>
      </c>
      <c r="C594">
        <v>5.0498260000000004</v>
      </c>
      <c r="D594">
        <v>216.19311500000001</v>
      </c>
      <c r="E594">
        <v>3.3550249999999999</v>
      </c>
    </row>
    <row r="595" spans="1:9" x14ac:dyDescent="0.25">
      <c r="A595">
        <v>594</v>
      </c>
      <c r="B595">
        <v>213.69546399999999</v>
      </c>
      <c r="C595">
        <v>5.0498260000000004</v>
      </c>
      <c r="D595">
        <v>216.19311500000001</v>
      </c>
      <c r="E595">
        <v>3.3550249999999999</v>
      </c>
    </row>
    <row r="596" spans="1:9" x14ac:dyDescent="0.25">
      <c r="A596">
        <v>595</v>
      </c>
      <c r="D596">
        <v>216.19311500000001</v>
      </c>
      <c r="E596">
        <v>3.3550249999999999</v>
      </c>
    </row>
    <row r="597" spans="1:9" x14ac:dyDescent="0.25">
      <c r="A597">
        <v>596</v>
      </c>
      <c r="D597">
        <v>216.19311500000001</v>
      </c>
      <c r="E597">
        <v>3.3550249999999999</v>
      </c>
    </row>
    <row r="598" spans="1:9" x14ac:dyDescent="0.25">
      <c r="A598">
        <v>597</v>
      </c>
      <c r="D598">
        <v>216.19311500000001</v>
      </c>
      <c r="E598">
        <v>3.3550249999999999</v>
      </c>
    </row>
    <row r="599" spans="1:9" x14ac:dyDescent="0.25">
      <c r="A599">
        <v>598</v>
      </c>
      <c r="D599">
        <v>216.19311500000001</v>
      </c>
      <c r="E599">
        <v>3.3550249999999999</v>
      </c>
    </row>
    <row r="600" spans="1:9" x14ac:dyDescent="0.25">
      <c r="A600">
        <v>599</v>
      </c>
      <c r="F600">
        <v>215.779033</v>
      </c>
      <c r="G600">
        <v>5.6918949999999997</v>
      </c>
      <c r="H600">
        <v>215.01486499999999</v>
      </c>
      <c r="I600">
        <v>4.2702900000000001</v>
      </c>
    </row>
    <row r="601" spans="1:9" x14ac:dyDescent="0.25">
      <c r="A601">
        <v>600</v>
      </c>
      <c r="F601">
        <v>215.779033</v>
      </c>
      <c r="G601">
        <v>5.6918949999999997</v>
      </c>
      <c r="H601">
        <v>215.01486499999999</v>
      </c>
      <c r="I601">
        <v>4.2702900000000001</v>
      </c>
    </row>
    <row r="602" spans="1:9" x14ac:dyDescent="0.25">
      <c r="A602">
        <v>601</v>
      </c>
      <c r="F602">
        <v>215.779033</v>
      </c>
      <c r="G602">
        <v>5.6918949999999997</v>
      </c>
      <c r="H602">
        <v>215.01486499999999</v>
      </c>
      <c r="I602">
        <v>4.2702900000000001</v>
      </c>
    </row>
    <row r="603" spans="1:9" x14ac:dyDescent="0.25">
      <c r="A603">
        <v>602</v>
      </c>
      <c r="F603">
        <v>215.779033</v>
      </c>
      <c r="G603">
        <v>5.6918949999999997</v>
      </c>
      <c r="H603">
        <v>215.01486499999999</v>
      </c>
      <c r="I603">
        <v>4.2702900000000001</v>
      </c>
    </row>
    <row r="604" spans="1:9" x14ac:dyDescent="0.25">
      <c r="A604">
        <v>603</v>
      </c>
      <c r="F604">
        <v>215.779033</v>
      </c>
      <c r="G604">
        <v>5.6918949999999997</v>
      </c>
      <c r="H604">
        <v>215.01486499999999</v>
      </c>
      <c r="I604">
        <v>4.2702900000000001</v>
      </c>
    </row>
    <row r="605" spans="1:9" x14ac:dyDescent="0.25">
      <c r="A605">
        <v>604</v>
      </c>
      <c r="F605">
        <v>215.779033</v>
      </c>
      <c r="G605">
        <v>5.6918949999999997</v>
      </c>
      <c r="H605">
        <v>215.01486499999999</v>
      </c>
      <c r="I605">
        <v>4.2702900000000001</v>
      </c>
    </row>
    <row r="606" spans="1:9" x14ac:dyDescent="0.25">
      <c r="A606">
        <v>605</v>
      </c>
      <c r="F606">
        <v>215.779033</v>
      </c>
      <c r="G606">
        <v>5.6918949999999997</v>
      </c>
      <c r="H606">
        <v>215.01486499999999</v>
      </c>
      <c r="I606">
        <v>4.2702900000000001</v>
      </c>
    </row>
    <row r="607" spans="1:9" x14ac:dyDescent="0.25">
      <c r="A607">
        <v>606</v>
      </c>
      <c r="F607">
        <v>215.779033</v>
      </c>
      <c r="G607">
        <v>5.6918949999999997</v>
      </c>
      <c r="H607">
        <v>215.01486499999999</v>
      </c>
      <c r="I607">
        <v>4.2702900000000001</v>
      </c>
    </row>
    <row r="608" spans="1:9" x14ac:dyDescent="0.25">
      <c r="A608">
        <v>607</v>
      </c>
      <c r="B608">
        <v>229.58247900000001</v>
      </c>
      <c r="C608">
        <v>5.2850760000000001</v>
      </c>
      <c r="F608">
        <v>215.779033</v>
      </c>
      <c r="G608">
        <v>5.6918949999999997</v>
      </c>
      <c r="H608">
        <v>215.01486499999999</v>
      </c>
      <c r="I608">
        <v>4.2702900000000001</v>
      </c>
    </row>
    <row r="609" spans="1:9" x14ac:dyDescent="0.25">
      <c r="A609">
        <v>608</v>
      </c>
      <c r="B609">
        <v>229.559427</v>
      </c>
      <c r="C609">
        <v>5.3391250000000001</v>
      </c>
      <c r="F609">
        <v>215.779033</v>
      </c>
      <c r="G609">
        <v>5.6918949999999997</v>
      </c>
      <c r="H609">
        <v>215.01486499999999</v>
      </c>
      <c r="I609">
        <v>4.2702900000000001</v>
      </c>
    </row>
    <row r="610" spans="1:9" x14ac:dyDescent="0.25">
      <c r="A610">
        <v>609</v>
      </c>
      <c r="B610">
        <v>229.57326799999998</v>
      </c>
      <c r="C610">
        <v>5.3145480000000003</v>
      </c>
    </row>
    <row r="611" spans="1:9" x14ac:dyDescent="0.25">
      <c r="A611">
        <v>610</v>
      </c>
      <c r="B611">
        <v>229.578689</v>
      </c>
      <c r="C611">
        <v>5.3273359999999998</v>
      </c>
    </row>
    <row r="612" spans="1:9" x14ac:dyDescent="0.25">
      <c r="A612">
        <v>611</v>
      </c>
      <c r="B612">
        <v>229.56926899999999</v>
      </c>
      <c r="C612">
        <v>5.3339679999999996</v>
      </c>
    </row>
    <row r="613" spans="1:9" x14ac:dyDescent="0.25">
      <c r="A613">
        <v>612</v>
      </c>
      <c r="B613">
        <v>229.56437399999999</v>
      </c>
      <c r="C613">
        <v>5.3300200000000002</v>
      </c>
    </row>
    <row r="614" spans="1:9" x14ac:dyDescent="0.25">
      <c r="A614">
        <v>613</v>
      </c>
      <c r="B614">
        <v>229.56132099999999</v>
      </c>
      <c r="C614">
        <v>5.3335470000000003</v>
      </c>
    </row>
    <row r="615" spans="1:9" x14ac:dyDescent="0.25">
      <c r="A615">
        <v>614</v>
      </c>
      <c r="B615">
        <v>229.57763599999998</v>
      </c>
      <c r="C615">
        <v>5.3097060000000003</v>
      </c>
    </row>
    <row r="616" spans="1:9" x14ac:dyDescent="0.25">
      <c r="A616">
        <v>615</v>
      </c>
      <c r="B616">
        <v>229.57737299999999</v>
      </c>
      <c r="C616">
        <v>5.304074</v>
      </c>
      <c r="D616">
        <v>234.82124099999999</v>
      </c>
      <c r="E616">
        <v>3.6245889999999998</v>
      </c>
    </row>
    <row r="617" spans="1:9" x14ac:dyDescent="0.25">
      <c r="A617">
        <v>616</v>
      </c>
      <c r="B617">
        <v>229.58442400000001</v>
      </c>
      <c r="C617">
        <v>5.3300729999999996</v>
      </c>
      <c r="D617">
        <v>234.84134399999999</v>
      </c>
      <c r="E617">
        <v>3.589906</v>
      </c>
    </row>
    <row r="618" spans="1:9" x14ac:dyDescent="0.25">
      <c r="A618">
        <v>617</v>
      </c>
      <c r="B618">
        <v>229.60500500000001</v>
      </c>
      <c r="C618">
        <v>5.3105479999999998</v>
      </c>
      <c r="D618">
        <v>234.841556</v>
      </c>
      <c r="E618">
        <v>3.6162209999999999</v>
      </c>
    </row>
    <row r="619" spans="1:9" x14ac:dyDescent="0.25">
      <c r="A619">
        <v>618</v>
      </c>
      <c r="B619">
        <v>229.62752900000001</v>
      </c>
      <c r="C619">
        <v>5.3302839999999998</v>
      </c>
      <c r="D619">
        <v>234.88165799999999</v>
      </c>
      <c r="E619">
        <v>3.6074320000000002</v>
      </c>
    </row>
    <row r="620" spans="1:9" x14ac:dyDescent="0.25">
      <c r="A620">
        <v>619</v>
      </c>
      <c r="B620">
        <v>229.58247900000001</v>
      </c>
      <c r="C620">
        <v>5.2850760000000001</v>
      </c>
      <c r="D620">
        <v>234.872817</v>
      </c>
      <c r="E620">
        <v>3.6300620000000001</v>
      </c>
    </row>
    <row r="621" spans="1:9" x14ac:dyDescent="0.25">
      <c r="A621">
        <v>620</v>
      </c>
      <c r="D621">
        <v>234.854555</v>
      </c>
      <c r="E621">
        <v>3.6420089999999998</v>
      </c>
    </row>
    <row r="622" spans="1:9" x14ac:dyDescent="0.25">
      <c r="A622">
        <v>621</v>
      </c>
      <c r="D622">
        <v>234.855186</v>
      </c>
      <c r="E622">
        <v>3.644377</v>
      </c>
    </row>
    <row r="623" spans="1:9" x14ac:dyDescent="0.25">
      <c r="A623">
        <v>622</v>
      </c>
      <c r="D623">
        <v>234.82481899999999</v>
      </c>
      <c r="E623">
        <v>3.6127470000000002</v>
      </c>
    </row>
    <row r="624" spans="1:9" x14ac:dyDescent="0.25">
      <c r="A624">
        <v>623</v>
      </c>
      <c r="D624">
        <v>234.87239600000001</v>
      </c>
      <c r="E624">
        <v>3.6224310000000002</v>
      </c>
      <c r="F624">
        <v>232.00023999999999</v>
      </c>
      <c r="G624">
        <v>6.0804</v>
      </c>
    </row>
    <row r="625" spans="1:9" x14ac:dyDescent="0.25">
      <c r="A625">
        <v>624</v>
      </c>
      <c r="D625">
        <v>234.82124099999999</v>
      </c>
      <c r="E625">
        <v>3.6245889999999998</v>
      </c>
      <c r="F625">
        <v>232.007766</v>
      </c>
      <c r="G625">
        <v>6.061191</v>
      </c>
    </row>
    <row r="626" spans="1:9" x14ac:dyDescent="0.25">
      <c r="A626">
        <v>625</v>
      </c>
      <c r="D626">
        <v>234.82124099999999</v>
      </c>
      <c r="E626">
        <v>3.6245889999999998</v>
      </c>
      <c r="F626">
        <v>231.98750200000001</v>
      </c>
      <c r="G626">
        <v>6.0538230000000004</v>
      </c>
      <c r="H626">
        <v>233.12033400000001</v>
      </c>
      <c r="I626">
        <v>3.6511659999999999</v>
      </c>
    </row>
    <row r="627" spans="1:9" x14ac:dyDescent="0.25">
      <c r="A627">
        <v>626</v>
      </c>
      <c r="D627">
        <v>234.82124099999999</v>
      </c>
      <c r="E627">
        <v>3.6245889999999998</v>
      </c>
      <c r="F627">
        <v>231.99166</v>
      </c>
      <c r="G627">
        <v>6.0456649999999996</v>
      </c>
      <c r="H627">
        <v>233.12033400000001</v>
      </c>
      <c r="I627">
        <v>3.6511659999999999</v>
      </c>
    </row>
    <row r="628" spans="1:9" x14ac:dyDescent="0.25">
      <c r="A628">
        <v>627</v>
      </c>
      <c r="F628">
        <v>231.98060699999999</v>
      </c>
      <c r="G628">
        <v>6.0669269999999997</v>
      </c>
      <c r="H628">
        <v>233.15543700000001</v>
      </c>
      <c r="I628">
        <v>3.6076419999999998</v>
      </c>
    </row>
    <row r="629" spans="1:9" x14ac:dyDescent="0.25">
      <c r="A629">
        <v>628</v>
      </c>
      <c r="F629">
        <v>231.97234700000001</v>
      </c>
      <c r="G629">
        <v>6.0752420000000003</v>
      </c>
      <c r="H629">
        <v>233.12686099999999</v>
      </c>
      <c r="I629">
        <v>3.6206939999999999</v>
      </c>
    </row>
    <row r="630" spans="1:9" x14ac:dyDescent="0.25">
      <c r="A630">
        <v>629</v>
      </c>
      <c r="F630">
        <v>232.00486899999999</v>
      </c>
      <c r="G630">
        <v>6.068085</v>
      </c>
      <c r="H630">
        <v>233.133703</v>
      </c>
      <c r="I630">
        <v>3.6197469999999998</v>
      </c>
    </row>
    <row r="631" spans="1:9" x14ac:dyDescent="0.25">
      <c r="A631">
        <v>630</v>
      </c>
      <c r="F631">
        <v>232.017448</v>
      </c>
      <c r="G631">
        <v>6.0601909999999997</v>
      </c>
      <c r="H631">
        <v>233.13054399999999</v>
      </c>
      <c r="I631">
        <v>3.5953270000000002</v>
      </c>
    </row>
    <row r="632" spans="1:9" x14ac:dyDescent="0.25">
      <c r="A632">
        <v>631</v>
      </c>
      <c r="F632">
        <v>232.02634399999999</v>
      </c>
      <c r="G632">
        <v>6.0641369999999997</v>
      </c>
      <c r="H632">
        <v>233.10401999999999</v>
      </c>
      <c r="I632">
        <v>3.5900639999999999</v>
      </c>
    </row>
    <row r="633" spans="1:9" x14ac:dyDescent="0.25">
      <c r="A633">
        <v>632</v>
      </c>
      <c r="B633">
        <v>248.24991699999998</v>
      </c>
      <c r="C633">
        <v>5.1086650000000002</v>
      </c>
      <c r="F633">
        <v>232.023607</v>
      </c>
      <c r="G633">
        <v>6.0548219999999997</v>
      </c>
      <c r="H633">
        <v>233.099073</v>
      </c>
      <c r="I633">
        <v>3.6018530000000002</v>
      </c>
    </row>
    <row r="634" spans="1:9" x14ac:dyDescent="0.25">
      <c r="A634">
        <v>633</v>
      </c>
      <c r="B634">
        <v>248.30733599999999</v>
      </c>
      <c r="C634">
        <v>5.0900340000000002</v>
      </c>
      <c r="F634">
        <v>231.96960999999999</v>
      </c>
      <c r="G634">
        <v>6.0956099999999998</v>
      </c>
      <c r="H634">
        <v>233.09712500000001</v>
      </c>
      <c r="I634">
        <v>3.5860120000000002</v>
      </c>
    </row>
    <row r="635" spans="1:9" x14ac:dyDescent="0.25">
      <c r="A635">
        <v>634</v>
      </c>
      <c r="B635">
        <v>248.30559700000001</v>
      </c>
      <c r="C635">
        <v>5.1178749999999997</v>
      </c>
      <c r="F635">
        <v>232.007766</v>
      </c>
      <c r="G635">
        <v>6.061191</v>
      </c>
      <c r="H635">
        <v>233.09133700000001</v>
      </c>
      <c r="I635">
        <v>3.6080109999999999</v>
      </c>
    </row>
    <row r="636" spans="1:9" x14ac:dyDescent="0.25">
      <c r="A636">
        <v>635</v>
      </c>
      <c r="B636">
        <v>248.30502100000001</v>
      </c>
      <c r="C636">
        <v>5.0788760000000002</v>
      </c>
      <c r="H636">
        <v>233.12033400000001</v>
      </c>
      <c r="I636">
        <v>3.6511659999999999</v>
      </c>
    </row>
    <row r="637" spans="1:9" x14ac:dyDescent="0.25">
      <c r="A637">
        <v>636</v>
      </c>
      <c r="B637">
        <v>248.28996799999999</v>
      </c>
      <c r="C637">
        <v>5.083456</v>
      </c>
      <c r="H637">
        <v>233.12033400000001</v>
      </c>
      <c r="I637">
        <v>3.6511659999999999</v>
      </c>
    </row>
    <row r="638" spans="1:9" x14ac:dyDescent="0.25">
      <c r="A638">
        <v>637</v>
      </c>
      <c r="B638">
        <v>248.269811</v>
      </c>
      <c r="C638">
        <v>5.1034540000000002</v>
      </c>
      <c r="H638">
        <v>233.12033400000001</v>
      </c>
      <c r="I638">
        <v>3.6511659999999999</v>
      </c>
    </row>
    <row r="639" spans="1:9" x14ac:dyDescent="0.25">
      <c r="A639">
        <v>638</v>
      </c>
      <c r="B639">
        <v>248.265073</v>
      </c>
      <c r="C639">
        <v>5.0821389999999997</v>
      </c>
    </row>
    <row r="640" spans="1:9" x14ac:dyDescent="0.25">
      <c r="A640">
        <v>639</v>
      </c>
      <c r="B640">
        <v>248.26496600000002</v>
      </c>
      <c r="C640">
        <v>5.0787190000000004</v>
      </c>
    </row>
    <row r="641" spans="1:9" x14ac:dyDescent="0.25">
      <c r="A641">
        <v>640</v>
      </c>
      <c r="B641">
        <v>248.270757</v>
      </c>
      <c r="C641">
        <v>5.0736140000000001</v>
      </c>
    </row>
    <row r="642" spans="1:9" x14ac:dyDescent="0.25">
      <c r="A642">
        <v>641</v>
      </c>
      <c r="B642">
        <v>248.24297100000001</v>
      </c>
      <c r="C642">
        <v>5.1046120000000004</v>
      </c>
      <c r="D642">
        <v>254.163118</v>
      </c>
      <c r="E642">
        <v>2.9085760000000001</v>
      </c>
    </row>
    <row r="643" spans="1:9" x14ac:dyDescent="0.25">
      <c r="A643">
        <v>642</v>
      </c>
      <c r="B643">
        <v>248.27596800000001</v>
      </c>
      <c r="C643">
        <v>5.0926650000000002</v>
      </c>
      <c r="D643">
        <v>254.11164199999999</v>
      </c>
      <c r="E643">
        <v>2.8909980000000002</v>
      </c>
    </row>
    <row r="644" spans="1:9" x14ac:dyDescent="0.25">
      <c r="A644">
        <v>643</v>
      </c>
      <c r="B644">
        <v>248.266862</v>
      </c>
      <c r="C644">
        <v>5.1027170000000002</v>
      </c>
      <c r="D644">
        <v>254.084802</v>
      </c>
      <c r="E644">
        <v>2.9142600000000001</v>
      </c>
    </row>
    <row r="645" spans="1:9" x14ac:dyDescent="0.25">
      <c r="A645">
        <v>644</v>
      </c>
      <c r="B645">
        <v>248.277704</v>
      </c>
      <c r="C645">
        <v>5.1062960000000004</v>
      </c>
      <c r="D645">
        <v>254.105909</v>
      </c>
      <c r="E645">
        <v>2.9094180000000001</v>
      </c>
    </row>
    <row r="646" spans="1:9" x14ac:dyDescent="0.25">
      <c r="A646">
        <v>645</v>
      </c>
      <c r="B646">
        <v>248.21723299999999</v>
      </c>
      <c r="C646">
        <v>5.1104539999999998</v>
      </c>
      <c r="D646">
        <v>254.06159299999999</v>
      </c>
      <c r="E646">
        <v>2.901103</v>
      </c>
    </row>
    <row r="647" spans="1:9" x14ac:dyDescent="0.25">
      <c r="A647">
        <v>646</v>
      </c>
      <c r="B647">
        <v>248.24991699999998</v>
      </c>
      <c r="C647">
        <v>5.1086650000000002</v>
      </c>
      <c r="D647">
        <v>254.078596</v>
      </c>
      <c r="E647">
        <v>2.8894190000000002</v>
      </c>
    </row>
    <row r="648" spans="1:9" x14ac:dyDescent="0.25">
      <c r="A648">
        <v>647</v>
      </c>
      <c r="D648">
        <v>254.10674799999998</v>
      </c>
      <c r="E648">
        <v>2.8910499999999999</v>
      </c>
    </row>
    <row r="649" spans="1:9" x14ac:dyDescent="0.25">
      <c r="A649">
        <v>648</v>
      </c>
      <c r="D649">
        <v>254.09838200000002</v>
      </c>
      <c r="E649">
        <v>2.886682</v>
      </c>
    </row>
    <row r="650" spans="1:9" x14ac:dyDescent="0.25">
      <c r="A650">
        <v>649</v>
      </c>
      <c r="D650">
        <v>254.07022599999999</v>
      </c>
      <c r="E650">
        <v>2.8832610000000001</v>
      </c>
      <c r="F650">
        <v>249.650419</v>
      </c>
      <c r="G650">
        <v>6.1260289999999999</v>
      </c>
    </row>
    <row r="651" spans="1:9" x14ac:dyDescent="0.25">
      <c r="A651">
        <v>650</v>
      </c>
      <c r="D651">
        <v>254.06164699999999</v>
      </c>
      <c r="E651">
        <v>2.8855240000000002</v>
      </c>
      <c r="F651">
        <v>249.63394700000001</v>
      </c>
      <c r="G651">
        <v>6.1419759999999997</v>
      </c>
    </row>
    <row r="652" spans="1:9" x14ac:dyDescent="0.25">
      <c r="A652">
        <v>651</v>
      </c>
      <c r="D652">
        <v>254.103433</v>
      </c>
      <c r="E652">
        <v>2.9248910000000001</v>
      </c>
      <c r="F652">
        <v>249.61715799999999</v>
      </c>
      <c r="G652">
        <v>6.1159239999999997</v>
      </c>
    </row>
    <row r="653" spans="1:9" x14ac:dyDescent="0.25">
      <c r="A653">
        <v>652</v>
      </c>
      <c r="D653">
        <v>254.07985400000001</v>
      </c>
      <c r="E653">
        <v>2.9273639999999999</v>
      </c>
      <c r="F653">
        <v>249.62889200000001</v>
      </c>
      <c r="G653">
        <v>6.142239</v>
      </c>
    </row>
    <row r="654" spans="1:9" x14ac:dyDescent="0.25">
      <c r="A654">
        <v>653</v>
      </c>
      <c r="D654">
        <v>254.11943199999999</v>
      </c>
      <c r="E654">
        <v>2.8755769999999998</v>
      </c>
      <c r="F654">
        <v>249.62557699999999</v>
      </c>
      <c r="G654">
        <v>6.1536059999999999</v>
      </c>
    </row>
    <row r="655" spans="1:9" x14ac:dyDescent="0.25">
      <c r="A655">
        <v>654</v>
      </c>
      <c r="D655">
        <v>254.163118</v>
      </c>
      <c r="E655">
        <v>2.9085760000000001</v>
      </c>
      <c r="F655">
        <v>249.65368000000001</v>
      </c>
      <c r="G655">
        <v>6.1554479999999998</v>
      </c>
      <c r="H655">
        <v>251.68520100000001</v>
      </c>
      <c r="I655">
        <v>3.138773</v>
      </c>
    </row>
    <row r="656" spans="1:9" x14ac:dyDescent="0.25">
      <c r="A656">
        <v>655</v>
      </c>
      <c r="D656">
        <v>254.163118</v>
      </c>
      <c r="E656">
        <v>2.9085760000000001</v>
      </c>
      <c r="F656">
        <v>249.63862699999999</v>
      </c>
      <c r="G656">
        <v>6.1641849999999998</v>
      </c>
      <c r="H656">
        <v>251.72845999999998</v>
      </c>
      <c r="I656">
        <v>3.1845080000000001</v>
      </c>
    </row>
    <row r="657" spans="1:11" x14ac:dyDescent="0.25">
      <c r="A657">
        <v>656</v>
      </c>
      <c r="B657">
        <v>264.00030700000002</v>
      </c>
      <c r="C657">
        <v>5.2336049999999998</v>
      </c>
      <c r="F657">
        <v>249.652154</v>
      </c>
      <c r="G657">
        <v>6.1727109999999996</v>
      </c>
      <c r="H657">
        <v>251.77877599999999</v>
      </c>
      <c r="I657">
        <v>3.1774559999999998</v>
      </c>
    </row>
    <row r="658" spans="1:11" x14ac:dyDescent="0.25">
      <c r="A658">
        <v>657</v>
      </c>
      <c r="B658">
        <v>264.00667299999998</v>
      </c>
      <c r="C658">
        <v>5.2532350000000001</v>
      </c>
      <c r="F658">
        <v>249.650419</v>
      </c>
      <c r="G658">
        <v>6.1791840000000002</v>
      </c>
      <c r="H658">
        <v>251.731458</v>
      </c>
      <c r="I658">
        <v>3.1977699999999998</v>
      </c>
      <c r="J658">
        <v>235.84213199999999</v>
      </c>
      <c r="K658">
        <v>13.508039999999999</v>
      </c>
    </row>
    <row r="659" spans="1:11" x14ac:dyDescent="0.25">
      <c r="A659">
        <v>658</v>
      </c>
    </row>
    <row r="660" spans="1:11" x14ac:dyDescent="0.25">
      <c r="A660">
        <v>659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9B0F1-15A5-4279-84B8-72EA31A38710}">
  <dimension ref="A1:DV659"/>
  <sheetViews>
    <sheetView workbookViewId="0">
      <selection activeCell="BO10" sqref="BO10:BQ12"/>
    </sheetView>
  </sheetViews>
  <sheetFormatPr defaultRowHeight="15" x14ac:dyDescent="0.25"/>
  <cols>
    <col min="1" max="1" width="4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4" width="12" bestFit="1" customWidth="1"/>
    <col min="65" max="65" width="11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09" width="9" bestFit="1" customWidth="1"/>
    <col min="110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285</v>
      </c>
      <c r="K1">
        <v>88.461538461538453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300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298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286</v>
      </c>
      <c r="K2">
        <v>95.575221238938056</v>
      </c>
      <c r="M2" t="s">
        <v>284</v>
      </c>
      <c r="N2">
        <v>104</v>
      </c>
      <c r="R2" t="s">
        <v>236</v>
      </c>
      <c r="S2">
        <v>8.6875000000000022E-2</v>
      </c>
      <c r="T2">
        <v>2.0243511485944114E-2</v>
      </c>
      <c r="W2" t="s">
        <v>221</v>
      </c>
      <c r="X2">
        <f>AVERAGE(Coordination!AT:AT)</f>
        <v>0.34278007238968333</v>
      </c>
      <c r="Y2">
        <f>STDEV(Coordination!AT:AT)</f>
        <v>0.27285920994463997</v>
      </c>
      <c r="Z2" t="s">
        <v>224</v>
      </c>
      <c r="AA2">
        <f>AVERAGE(Coordination!AW:AW)</f>
        <v>0.62901311625608791</v>
      </c>
      <c r="AB2">
        <f>STDEV(Coordination!AW:AW)</f>
        <v>0.28729932897151006</v>
      </c>
      <c r="AC2" t="s">
        <v>227</v>
      </c>
      <c r="AD2">
        <f>AVERAGE(Coordination!AZ:AZ)</f>
        <v>0.47917840915123516</v>
      </c>
      <c r="AE2">
        <f>STDEV(Coordination!AZ:AZ)</f>
        <v>0.10373336740405999</v>
      </c>
      <c r="AF2" t="s">
        <v>230</v>
      </c>
      <c r="AG2">
        <f>AVERAGE(Coordination!BC:BC)</f>
        <v>0.49119759925232193</v>
      </c>
      <c r="AH2">
        <f>STDEV(Coordination!BC:BC)</f>
        <v>0.13579093047637067</v>
      </c>
      <c r="AK2" t="s">
        <v>301</v>
      </c>
      <c r="AL2">
        <f>AVERAGE(Coordination!BQ:BQ)</f>
        <v>0.20073261903788217</v>
      </c>
      <c r="AM2">
        <f>STDEV(Coordination!BQ:BQ)</f>
        <v>8.3111388881982648E-2</v>
      </c>
      <c r="AN2" t="s">
        <v>304</v>
      </c>
      <c r="AO2">
        <f>AVERAGE(Coordination!BT:BT)</f>
        <v>0.20059227834930679</v>
      </c>
      <c r="AP2">
        <f>STDEV(Coordination!BT:BT)</f>
        <v>8.2683607188800662E-2</v>
      </c>
      <c r="AQ2" t="s">
        <v>307</v>
      </c>
      <c r="AR2">
        <f>AVERAGE(Coordination!BW:BW)</f>
        <v>0.4163668004700613</v>
      </c>
      <c r="AS2">
        <f>STDEV(Coordination!BW:BW)</f>
        <v>6.2564993255112653E-2</v>
      </c>
      <c r="AT2" t="s">
        <v>310</v>
      </c>
      <c r="AU2">
        <f>AVERAGE(Coordination!BZ:BZ)</f>
        <v>0.39281257244338214</v>
      </c>
      <c r="AV2">
        <f>STDEV(Coordination!BZ:BZ)</f>
        <v>8.0816800227402799E-2</v>
      </c>
      <c r="AX2" t="s">
        <v>103</v>
      </c>
      <c r="AY2">
        <f>AVERAGE(Cycle!$CL:$CL)</f>
        <v>9.5</v>
      </c>
      <c r="AZ2">
        <f>STDEV(Cycle!$CL:$CL)</f>
        <v>2.457038265277331</v>
      </c>
      <c r="BA2" t="s">
        <v>104</v>
      </c>
      <c r="BB2">
        <f>AVERAGE(Cycle!$CP:$CP)</f>
        <v>8.8888888888888893</v>
      </c>
      <c r="BC2">
        <f>STDEV(Cycle!$CP:$CP)</f>
        <v>2.0064000163579099</v>
      </c>
      <c r="BD2" t="s">
        <v>105</v>
      </c>
      <c r="BE2">
        <f>AVERAGE(Cycle!$CT:$CT)</f>
        <v>9.3076923076923084</v>
      </c>
      <c r="BF2">
        <f>STDEV(Cycle!$CT:$CT)</f>
        <v>1.319673619323527</v>
      </c>
      <c r="BG2" t="s">
        <v>106</v>
      </c>
      <c r="BH2">
        <f>AVERAGE(Cycle!$CX:$CX)</f>
        <v>9.7307692307692299</v>
      </c>
      <c r="BI2">
        <f>STDEV(Cycle!$CX:$CX)</f>
        <v>1.8012815950359873</v>
      </c>
      <c r="BK2" t="s">
        <v>299</v>
      </c>
      <c r="BL2">
        <f>AVERAGE(Cycle!AO:AR)</f>
        <v>210.59327775874885</v>
      </c>
      <c r="BM2">
        <f>STDEV(Cycle!AO:AR)</f>
        <v>46.008271097034168</v>
      </c>
      <c r="BO2" t="s">
        <v>32</v>
      </c>
      <c r="BP2">
        <f>AVERAGE(Cycle!BF:BF)</f>
        <v>1.7512455714285715</v>
      </c>
      <c r="BQ2">
        <f>STDEV(Cycle!BF:BF)</f>
        <v>0.31258510029103681</v>
      </c>
      <c r="BS2" t="s">
        <v>206</v>
      </c>
      <c r="BT2">
        <v>46</v>
      </c>
      <c r="BU2">
        <v>7.098765432098765</v>
      </c>
      <c r="BV2">
        <v>0.23</v>
      </c>
      <c r="BX2" t="s">
        <v>140</v>
      </c>
      <c r="BY2">
        <f>AVERAGE(Cycle!DC:DC)</f>
        <v>72.901017408935957</v>
      </c>
      <c r="BZ2">
        <f>STDEV(Cycle!DC:DC)</f>
        <v>20.913773803192861</v>
      </c>
      <c r="CA2" t="s">
        <v>143</v>
      </c>
      <c r="CB2">
        <f>AVERAGE(Cycle!DF:DF)</f>
        <v>67.996380868344431</v>
      </c>
      <c r="CC2">
        <f>STDEV(Cycle!DF:DF)</f>
        <v>14.748635744024689</v>
      </c>
      <c r="CD2" t="s">
        <v>146</v>
      </c>
      <c r="CE2">
        <f>AVERAGE(Cycle!DI:DI)</f>
        <v>38.280363427422252</v>
      </c>
      <c r="CF2">
        <f>STDEV(Cycle!DI:DI)</f>
        <v>9.8424773312013834</v>
      </c>
      <c r="CG2" t="s">
        <v>149</v>
      </c>
      <c r="CH2">
        <f>AVERAGE(Cycle!DL:DL)</f>
        <v>40.18791971916972</v>
      </c>
      <c r="CI2">
        <f>STDEV(Cycle!DL:DL)</f>
        <v>9.4674339071148079</v>
      </c>
      <c r="CK2" t="s">
        <v>152</v>
      </c>
      <c r="CL2">
        <f>AVERAGE(Cycle!DP:DP)</f>
        <v>53.873626373626379</v>
      </c>
      <c r="CM2">
        <f>STDEV(Cycle!DP:DP)</f>
        <v>13.534966051971766</v>
      </c>
      <c r="CN2" t="s">
        <v>155</v>
      </c>
      <c r="CO2">
        <f>AVERAGE(Cycle!DS:DS)</f>
        <v>55.882635882635888</v>
      </c>
      <c r="CP2">
        <f>STDEV(Cycle!DS:DS)</f>
        <v>13.45962221462206</v>
      </c>
      <c r="CQ2" t="s">
        <v>158</v>
      </c>
      <c r="CR2">
        <f>AVERAGE(Cycle!DV:DV)</f>
        <v>7.2668997668997672</v>
      </c>
      <c r="CS2">
        <f>STDEV(Cycle!DV:DV)</f>
        <v>14.979537973067055</v>
      </c>
      <c r="CT2" t="s">
        <v>161</v>
      </c>
      <c r="CU2">
        <f>AVERAGE(Cycle!DY:DY)</f>
        <v>11.26591357360588</v>
      </c>
      <c r="CV2">
        <f>STDEV(Cycle!DY:DY)</f>
        <v>19.268620537453376</v>
      </c>
      <c r="CX2" t="s">
        <v>176</v>
      </c>
      <c r="CY2">
        <f>AVERAGE(Cycle!BV:BV)/200</f>
        <v>4.9423076923076924E-2</v>
      </c>
      <c r="CZ2">
        <f>STDEV(Cycle!BV:BV)/200</f>
        <v>1.5318415262482154E-2</v>
      </c>
      <c r="DA2" t="s">
        <v>177</v>
      </c>
      <c r="DB2">
        <f>AVERAGE(Cycle!BZ:BZ)/200</f>
        <v>5.0769230769230768E-2</v>
      </c>
      <c r="DC2">
        <f>STDEV(Cycle!BZ:BZ)/200</f>
        <v>1.1974331521409254E-2</v>
      </c>
      <c r="DD2" t="s">
        <v>178</v>
      </c>
      <c r="DE2">
        <f>AVERAGE(Cycle!CD:CD)/200</f>
        <v>2.75E-2</v>
      </c>
      <c r="DF2">
        <f>STDEV(Cycle!CD:CD)/200</f>
        <v>8.2092206906518288E-3</v>
      </c>
      <c r="DG2" t="s">
        <v>179</v>
      </c>
      <c r="DH2">
        <f>AVERAGE(Cycle!CH:CH)/200</f>
        <v>2.9166666666666664E-2</v>
      </c>
      <c r="DI2">
        <f>STDEV(Cycle!CH:CH)/200</f>
        <v>7.8942283080558409E-3</v>
      </c>
      <c r="DK2" t="s">
        <v>192</v>
      </c>
      <c r="DL2">
        <f>AVERAGE(Cycle!CM:CM)/200</f>
        <v>2.5000000000000001E-2</v>
      </c>
      <c r="DM2">
        <f>STDEV(Cycle!CM:CM)/200</f>
        <v>6.9388866648871098E-3</v>
      </c>
      <c r="DN2" t="s">
        <v>193</v>
      </c>
      <c r="DO2">
        <f>AVERAGE(Cycle!CQ:CQ)/200</f>
        <v>2.4259259259259262E-2</v>
      </c>
      <c r="DP2">
        <f>STDEV(Cycle!CQ:CQ)/200</f>
        <v>5.8348593852452033E-3</v>
      </c>
      <c r="DQ2" t="s">
        <v>194</v>
      </c>
      <c r="DR2">
        <f>AVERAGE(Cycle!CU:CU)/200</f>
        <v>4.0384615384615385E-3</v>
      </c>
      <c r="DS2">
        <f>STDEV(Cycle!CU:CU)/200</f>
        <v>8.7200035285807959E-3</v>
      </c>
      <c r="DT2" t="s">
        <v>195</v>
      </c>
      <c r="DU2">
        <f>AVERAGE(Cycle!CY:CY)/200</f>
        <v>6.9230769230769233E-3</v>
      </c>
      <c r="DV2">
        <f>STDEV(Cycle!CY:CY)/200</f>
        <v>1.3196736193235288E-2</v>
      </c>
    </row>
    <row r="3" spans="1:126" x14ac:dyDescent="0.25">
      <c r="A3">
        <v>2</v>
      </c>
      <c r="J3" t="s">
        <v>287</v>
      </c>
      <c r="K3">
        <v>91.525423728813564</v>
      </c>
      <c r="M3" t="s">
        <v>278</v>
      </c>
      <c r="N3">
        <v>58</v>
      </c>
      <c r="O3">
        <f xml:space="preserve"> (N3/N$2)*100</f>
        <v>55.769230769230774</v>
      </c>
      <c r="R3" t="s">
        <v>239</v>
      </c>
      <c r="S3">
        <v>31.950844854070663</v>
      </c>
      <c r="W3" t="s">
        <v>222</v>
      </c>
      <c r="X3">
        <f>AVERAGE(Coordination!AU:AU)</f>
        <v>0.52210479730989956</v>
      </c>
      <c r="Y3">
        <f>STDEV(Coordination!AU:AU)</f>
        <v>0.11858686297394726</v>
      </c>
      <c r="Z3" t="s">
        <v>225</v>
      </c>
      <c r="AA3">
        <f>AVERAGE(Coordination!AX:AX)</f>
        <v>0.43060297474045062</v>
      </c>
      <c r="AB3">
        <f>STDEV(Coordination!AX:AX)</f>
        <v>0.1245531583774843</v>
      </c>
      <c r="AC3" t="s">
        <v>228</v>
      </c>
      <c r="AD3">
        <f>AVERAGE(Coordination!BA:BA)</f>
        <v>0.59320206665315356</v>
      </c>
      <c r="AE3">
        <f>STDEV(Coordination!BA:BA)</f>
        <v>0.11169644111198923</v>
      </c>
      <c r="AF3" t="s">
        <v>231</v>
      </c>
      <c r="AG3">
        <f>AVERAGE(Coordination!BD:BD)</f>
        <v>0.60286667407638161</v>
      </c>
      <c r="AH3">
        <f>STDEV(Coordination!BD:BD)</f>
        <v>8.9712966113461107E-2</v>
      </c>
      <c r="AK3" t="s">
        <v>302</v>
      </c>
      <c r="AL3">
        <f>AVERAGE(Coordination!BR:BR)</f>
        <v>0.40985469100182209</v>
      </c>
      <c r="AM3">
        <f>STDEV(Coordination!BR:BR)</f>
        <v>7.8304133333012088E-2</v>
      </c>
      <c r="AN3" t="s">
        <v>305</v>
      </c>
      <c r="AO3">
        <f>AVERAGE(Coordination!BU:BU)</f>
        <v>0.37821536235283826</v>
      </c>
      <c r="AP3">
        <f>STDEV(Coordination!BU:BU)</f>
        <v>7.1395492685124476E-2</v>
      </c>
      <c r="AQ3" t="s">
        <v>308</v>
      </c>
      <c r="AR3">
        <f>AVERAGE(Coordination!BX:BX)</f>
        <v>0.36957571112462423</v>
      </c>
      <c r="AS3">
        <f>STDEV(Coordination!BX:BX)</f>
        <v>6.1565555872492544E-2</v>
      </c>
      <c r="AT3" t="s">
        <v>311</v>
      </c>
      <c r="AU3">
        <f>AVERAGE(Coordination!CA:CA)</f>
        <v>0.37640868824245893</v>
      </c>
      <c r="AV3">
        <f>STDEV(Coordination!CA:CA)</f>
        <v>5.6134675670369422E-2</v>
      </c>
      <c r="AX3" t="s">
        <v>107</v>
      </c>
      <c r="AY3">
        <f>AVERAGE(Cycle!$BU:$BU)</f>
        <v>13.346153846153847</v>
      </c>
      <c r="AZ3">
        <f>STDEV(Cycle!$BU:$BU)</f>
        <v>1.9584138008563485</v>
      </c>
      <c r="BA3" t="s">
        <v>108</v>
      </c>
      <c r="BB3">
        <f>AVERAGE(Cycle!$BY:$BY)</f>
        <v>15</v>
      </c>
      <c r="BC3">
        <f>STDEV(Cycle!$BY:$BY)</f>
        <v>2.2271057451320089</v>
      </c>
      <c r="BD3" t="s">
        <v>109</v>
      </c>
      <c r="BE3">
        <f>AVERAGE(Cycle!$CC:$CC)</f>
        <v>14.25</v>
      </c>
      <c r="BF3">
        <f>STDEV(Cycle!$CC:$CC)</f>
        <v>0.98907071009368053</v>
      </c>
      <c r="BG3" t="s">
        <v>110</v>
      </c>
      <c r="BH3">
        <f>AVERAGE(Cycle!$CG:$CG)</f>
        <v>14.416666666666666</v>
      </c>
      <c r="BI3">
        <f>STDEV(Cycle!$CG:$CG)</f>
        <v>1.0179547554081032</v>
      </c>
      <c r="BK3" t="s">
        <v>295</v>
      </c>
      <c r="BL3">
        <v>208.26251507357892</v>
      </c>
      <c r="BO3" t="s">
        <v>33</v>
      </c>
      <c r="BP3">
        <f>AVERAGE(Cycle!BG:BG)</f>
        <v>2.3743896666666666</v>
      </c>
      <c r="BQ3">
        <f>STDEV(Cycle!BG:BG)</f>
        <v>0.47911988936839928</v>
      </c>
      <c r="BS3" t="s">
        <v>207</v>
      </c>
      <c r="BT3">
        <v>207</v>
      </c>
      <c r="BU3">
        <v>31.944444444444443</v>
      </c>
      <c r="BV3">
        <v>1.0349999999999999</v>
      </c>
      <c r="BX3" t="s">
        <v>141</v>
      </c>
      <c r="BY3">
        <f>AVERAGE(Cycle!DD:DD)</f>
        <v>36.380549754418531</v>
      </c>
      <c r="BZ3">
        <f>STDEV(Cycle!DD:DD)</f>
        <v>11.214657077528289</v>
      </c>
      <c r="CA3" t="s">
        <v>144</v>
      </c>
      <c r="CB3">
        <f>AVERAGE(Cycle!DG:DG)</f>
        <v>40.298695377285526</v>
      </c>
      <c r="CC3">
        <f>STDEV(Cycle!DG:DG)</f>
        <v>11.980897365570403</v>
      </c>
      <c r="CD3" t="s">
        <v>147</v>
      </c>
      <c r="CE3">
        <f>AVERAGE(Cycle!DJ:DJ)</f>
        <v>42.763592616533799</v>
      </c>
      <c r="CF3">
        <f>STDEV(Cycle!DJ:DJ)</f>
        <v>9.2331543592053205</v>
      </c>
      <c r="CG3" t="s">
        <v>150</v>
      </c>
      <c r="CH3">
        <f>AVERAGE(Cycle!DM:DM)</f>
        <v>41.496108058608051</v>
      </c>
      <c r="CI3">
        <f>STDEV(Cycle!DM:DM)</f>
        <v>10.479108368962832</v>
      </c>
      <c r="CK3" t="s">
        <v>153</v>
      </c>
      <c r="CL3">
        <f>AVERAGE(Cycle!DQ:DQ)</f>
        <v>5.618894993894993</v>
      </c>
      <c r="CM3">
        <f>STDEV(Cycle!DQ:DQ)</f>
        <v>10.731106680425462</v>
      </c>
      <c r="CN3" t="s">
        <v>156</v>
      </c>
      <c r="CO3">
        <f>AVERAGE(Cycle!DT:DT)</f>
        <v>3.7860082304526745</v>
      </c>
      <c r="CP3">
        <f>STDEV(Cycle!DT:DT)</f>
        <v>11.428207132277539</v>
      </c>
      <c r="CQ3" t="s">
        <v>159</v>
      </c>
      <c r="CR3">
        <f>AVERAGE(Cycle!DW:DW)</f>
        <v>4.3589743589743586</v>
      </c>
      <c r="CS3">
        <f>STDEV(Cycle!DW:DW)</f>
        <v>13.589840347986458</v>
      </c>
      <c r="CT3" t="s">
        <v>162</v>
      </c>
      <c r="CU3">
        <f>AVERAGE(Cycle!DZ:DZ)</f>
        <v>3.7618791464945316</v>
      </c>
      <c r="CV3">
        <f>STDEV(Cycle!DZ:DZ)</f>
        <v>10.448279655284701</v>
      </c>
      <c r="CX3" t="s">
        <v>180</v>
      </c>
      <c r="CY3">
        <f>AVERAGE(Cycle!BW:BW)/200</f>
        <v>2.4807692307692308E-2</v>
      </c>
      <c r="CZ3">
        <f>STDEV(Cycle!BW:BW)/200</f>
        <v>9.9479414182803913E-3</v>
      </c>
      <c r="DA3" t="s">
        <v>181</v>
      </c>
      <c r="DB3">
        <f>AVERAGE(Cycle!CA:CA)/200</f>
        <v>3.0769230769230771E-2</v>
      </c>
      <c r="DC3">
        <f>STDEV(Cycle!CA:CA)/200</f>
        <v>1.1286479317511523E-2</v>
      </c>
      <c r="DD3" t="s">
        <v>182</v>
      </c>
      <c r="DE3">
        <f>AVERAGE(Cycle!CE:CE)/200</f>
        <v>3.0624999999999999E-2</v>
      </c>
      <c r="DF3">
        <f>STDEV(Cycle!CE:CE)/200</f>
        <v>7.5631400196295284E-3</v>
      </c>
      <c r="DG3" t="s">
        <v>183</v>
      </c>
      <c r="DH3">
        <f>AVERAGE(Cycle!CI:CI)/200</f>
        <v>0.03</v>
      </c>
      <c r="DI3">
        <f>STDEV(Cycle!CI:CI)/200</f>
        <v>8.3405765622829916E-3</v>
      </c>
      <c r="DK3" t="s">
        <v>196</v>
      </c>
      <c r="DL3">
        <f>AVERAGE(Cycle!CN:CN)/200</f>
        <v>3.7499999999999999E-3</v>
      </c>
      <c r="DM3">
        <f>STDEV(Cycle!CN:CN)/200</f>
        <v>8.4574096375768498E-3</v>
      </c>
      <c r="DN3" t="s">
        <v>197</v>
      </c>
      <c r="DO3">
        <f>AVERAGE(Cycle!CR:CR)/200</f>
        <v>2.4074074074074072E-3</v>
      </c>
      <c r="DP3">
        <f>STDEV(Cycle!CR:CR)/200</f>
        <v>7.7670866692496308E-3</v>
      </c>
      <c r="DQ3" t="s">
        <v>198</v>
      </c>
      <c r="DR3">
        <f>AVERAGE(Cycle!CV:CV)/200</f>
        <v>2.3076923076923079E-3</v>
      </c>
      <c r="DS3">
        <f>STDEV(Cycle!CV:CV)/200</f>
        <v>7.1036285419170432E-3</v>
      </c>
      <c r="DT3" t="s">
        <v>199</v>
      </c>
      <c r="DU3">
        <f>AVERAGE(Cycle!CZ:CZ)/200</f>
        <v>2.1153846153846153E-3</v>
      </c>
      <c r="DV3">
        <f>STDEV(Cycle!CZ:CZ)/200</f>
        <v>5.5087343234316404E-3</v>
      </c>
    </row>
    <row r="4" spans="1:126" x14ac:dyDescent="0.25">
      <c r="A4">
        <v>3</v>
      </c>
      <c r="F4" t="s">
        <v>22</v>
      </c>
      <c r="J4" t="s">
        <v>288</v>
      </c>
      <c r="K4">
        <v>0</v>
      </c>
      <c r="M4" t="s">
        <v>279</v>
      </c>
      <c r="N4">
        <v>0</v>
      </c>
      <c r="O4">
        <f xml:space="preserve"> (N4/N$2)*100</f>
        <v>0</v>
      </c>
      <c r="W4" t="s">
        <v>223</v>
      </c>
      <c r="X4">
        <f>AVERAGE(Coordination!AV:AV)</f>
        <v>0.50781221178585356</v>
      </c>
      <c r="Y4">
        <f>STDEV(Coordination!AV:AV)</f>
        <v>0.17072272866218763</v>
      </c>
      <c r="Z4" t="s">
        <v>226</v>
      </c>
      <c r="AA4">
        <f>AVERAGE(Coordination!AY:AY)</f>
        <v>0.41007369354227302</v>
      </c>
      <c r="AB4">
        <f>STDEV(Coordination!AY:AY)</f>
        <v>9.7855643103120407E-2</v>
      </c>
      <c r="AC4" t="s">
        <v>229</v>
      </c>
      <c r="AD4">
        <f>AVERAGE(Coordination!BB:BB)</f>
        <v>0.35239502592269389</v>
      </c>
      <c r="AE4">
        <f>STDEV(Coordination!BB:BB)</f>
        <v>0.4576218448176978</v>
      </c>
      <c r="AF4" t="s">
        <v>232</v>
      </c>
      <c r="AG4">
        <f>AVERAGE(Coordination!BE:BE)</f>
        <v>0.21371125785758469</v>
      </c>
      <c r="AH4">
        <f>STDEV(Coordination!BE:BE)</f>
        <v>0.36609042380269102</v>
      </c>
      <c r="AK4" t="s">
        <v>303</v>
      </c>
      <c r="AL4">
        <f>AVERAGE(Coordination!BS:BS)</f>
        <v>0.3734081185488084</v>
      </c>
      <c r="AM4">
        <f>STDEV(Coordination!BS:BS)</f>
        <v>0.11210601260664081</v>
      </c>
      <c r="AN4" t="s">
        <v>306</v>
      </c>
      <c r="AO4">
        <f>AVERAGE(Coordination!BV:BV)</f>
        <v>0.37943766290624242</v>
      </c>
      <c r="AP4">
        <f>STDEV(Coordination!BV:BV)</f>
        <v>5.3565370282022677E-2</v>
      </c>
      <c r="AQ4" t="s">
        <v>309</v>
      </c>
      <c r="AR4">
        <f>AVERAGE(Coordination!BY:BY)</f>
        <v>3.0286686304472864E-2</v>
      </c>
      <c r="AS4">
        <f>STDEV(Coordination!BY:BY)</f>
        <v>3.3251350671502394E-2</v>
      </c>
      <c r="AT4" t="s">
        <v>312</v>
      </c>
      <c r="AU4">
        <f>AVERAGE(Coordination!CB:CB)</f>
        <v>4.3704827506326753E-2</v>
      </c>
      <c r="AV4">
        <f>STDEV(Coordination!CB:CB)</f>
        <v>5.0179572334515428E-2</v>
      </c>
      <c r="AX4" t="s">
        <v>112</v>
      </c>
      <c r="AY4">
        <f>AVERAGE(Cycle!$K$2:$K$33)</f>
        <v>6.6730769230769246E-2</v>
      </c>
      <c r="AZ4">
        <f>STDEV(Cycle!$K$2:$K$33)</f>
        <v>9.7920690042817542E-3</v>
      </c>
      <c r="BA4" t="s">
        <v>113</v>
      </c>
      <c r="BB4">
        <f>AVERAGE(Cycle!$L$2:$L$32)</f>
        <v>7.5000000000000011E-2</v>
      </c>
      <c r="BC4">
        <f>STDEV(Cycle!$L$2:$L$32)</f>
        <v>1.1135528725659979E-2</v>
      </c>
      <c r="BD4" t="s">
        <v>114</v>
      </c>
      <c r="BE4">
        <f>AVERAGE(Cycle!$M$2:$M$32)</f>
        <v>7.1249999999999994E-2</v>
      </c>
      <c r="BF4">
        <f>STDEV(Cycle!$M$2:$M$32)</f>
        <v>4.9453535504684013E-3</v>
      </c>
      <c r="BG4" t="s">
        <v>115</v>
      </c>
      <c r="BH4">
        <f>AVERAGE(Cycle!$N$2:$N$32)</f>
        <v>7.2083333333333346E-2</v>
      </c>
      <c r="BI4">
        <f>STDEV(Cycle!$N$2:$N$32)</f>
        <v>5.0897737770405132E-3</v>
      </c>
      <c r="BO4" t="s">
        <v>36</v>
      </c>
      <c r="BS4" t="s">
        <v>208</v>
      </c>
      <c r="BT4">
        <v>362</v>
      </c>
      <c r="BU4">
        <v>55.864197530864203</v>
      </c>
      <c r="BV4">
        <v>1.81</v>
      </c>
      <c r="BX4" t="s">
        <v>142</v>
      </c>
      <c r="BY4">
        <f>AVERAGE(Cycle!DE:DE)</f>
        <v>39.845858955021853</v>
      </c>
      <c r="BZ4">
        <f>STDEV(Cycle!DE:DE)</f>
        <v>12.898285835699712</v>
      </c>
      <c r="CA4" t="s">
        <v>145</v>
      </c>
      <c r="CB4">
        <f>AVERAGE(Cycle!DH:DH)</f>
        <v>37.12023977980158</v>
      </c>
      <c r="CC4">
        <f>STDEV(Cycle!DH:DH)</f>
        <v>12.919571256408616</v>
      </c>
      <c r="CD4" t="s">
        <v>148</v>
      </c>
      <c r="CE4">
        <f>AVERAGE(Cycle!DK:DK)</f>
        <v>95.749748617395653</v>
      </c>
      <c r="CF4">
        <f>STDEV(Cycle!DK:DK)</f>
        <v>6.490835640923053</v>
      </c>
      <c r="CG4" t="s">
        <v>151</v>
      </c>
      <c r="CH4">
        <f>AVERAGE(Cycle!DN:DN)</f>
        <v>94.758852258852258</v>
      </c>
      <c r="CI4">
        <f>STDEV(Cycle!DN:DN)</f>
        <v>7.5256503068181999</v>
      </c>
      <c r="CK4" t="s">
        <v>154</v>
      </c>
      <c r="CL4">
        <f>AVERAGE(Cycle!DR:DR)</f>
        <v>10.538112680969826</v>
      </c>
      <c r="CM4">
        <f>STDEV(Cycle!DR:DR)</f>
        <v>18.386921573678677</v>
      </c>
      <c r="CN4" t="s">
        <v>157</v>
      </c>
      <c r="CO4">
        <f>AVERAGE(Cycle!DU:DU)</f>
        <v>1.9341563786008231</v>
      </c>
      <c r="CP4">
        <f>STDEV(Cycle!DU:DU)</f>
        <v>4.809698501612087</v>
      </c>
      <c r="CQ4" t="s">
        <v>160</v>
      </c>
      <c r="CR4">
        <f>AVERAGE(Cycle!DX:DX)</f>
        <v>94.07467532467534</v>
      </c>
      <c r="CS4">
        <f>STDEV(Cycle!DX:DX)</f>
        <v>6.9537231353823072</v>
      </c>
      <c r="CT4" t="s">
        <v>163</v>
      </c>
      <c r="CU4">
        <f>AVERAGE(Cycle!EA:EA)</f>
        <v>90.889367043213213</v>
      </c>
      <c r="CV4">
        <f>STDEV(Cycle!EA:EA)</f>
        <v>10.637900636114209</v>
      </c>
      <c r="CX4" t="s">
        <v>184</v>
      </c>
      <c r="CY4">
        <f>AVERAGE(Cycle!BX:BX)/200</f>
        <v>2.6538461538461539E-2</v>
      </c>
      <c r="CZ4">
        <f>STDEV(Cycle!BX:BX)/200</f>
        <v>9.1399377207102214E-3</v>
      </c>
      <c r="DA4" t="s">
        <v>185</v>
      </c>
      <c r="DB4">
        <f>AVERAGE(Cycle!CB:CB)/200</f>
        <v>2.8461538461538462E-2</v>
      </c>
      <c r="DC4">
        <f>STDEV(Cycle!CB:CB)/200</f>
        <v>1.1642098674142112E-2</v>
      </c>
      <c r="DD4" t="s">
        <v>186</v>
      </c>
      <c r="DE4">
        <f>AVERAGE(Cycle!CF:CF)/200</f>
        <v>6.8125000000000005E-2</v>
      </c>
      <c r="DF4">
        <f>STDEV(Cycle!CF:CF)/200</f>
        <v>5.4797056410945547E-3</v>
      </c>
      <c r="DG4" t="s">
        <v>187</v>
      </c>
      <c r="DH4">
        <f>AVERAGE(Cycle!CJ:CJ)/200</f>
        <v>6.8125000000000005E-2</v>
      </c>
      <c r="DI4">
        <f>STDEV(Cycle!CJ:CJ)/200</f>
        <v>5.4797056410945547E-3</v>
      </c>
      <c r="DK4" t="s">
        <v>200</v>
      </c>
      <c r="DL4">
        <f>AVERAGE(Cycle!CO:CO)/200</f>
        <v>6.4285714285714293E-3</v>
      </c>
      <c r="DM4">
        <f>STDEV(Cycle!CO:CO)/200</f>
        <v>1.2827714704898319E-2</v>
      </c>
      <c r="DN4" t="s">
        <v>201</v>
      </c>
      <c r="DO4">
        <f>AVERAGE(Cycle!CS:CS)/200</f>
        <v>1.1111111111111111E-3</v>
      </c>
      <c r="DP4">
        <f>STDEV(Cycle!CS:CS)/200</f>
        <v>2.8867513459481286E-3</v>
      </c>
      <c r="DQ4" t="s">
        <v>202</v>
      </c>
      <c r="DR4">
        <f>AVERAGE(Cycle!CW:CW)/200</f>
        <v>4.3653846153846147E-2</v>
      </c>
      <c r="DS4">
        <f>STDEV(Cycle!CW:CW)/200</f>
        <v>6.0922397043603367E-3</v>
      </c>
      <c r="DT4" t="s">
        <v>203</v>
      </c>
      <c r="DU4">
        <f>AVERAGE(Cycle!DA:DA)/200</f>
        <v>4.3653846153846147E-2</v>
      </c>
      <c r="DV4">
        <f>STDEV(Cycle!DA:DA)/200</f>
        <v>6.0922397043603367E-3</v>
      </c>
    </row>
    <row r="5" spans="1:126" x14ac:dyDescent="0.25">
      <c r="A5">
        <v>4</v>
      </c>
      <c r="C5" s="2">
        <v>2</v>
      </c>
      <c r="J5" t="s">
        <v>289</v>
      </c>
      <c r="K5">
        <v>0</v>
      </c>
      <c r="M5" t="s">
        <v>280</v>
      </c>
      <c r="N5">
        <v>10</v>
      </c>
      <c r="O5">
        <f xml:space="preserve"> (N5/N$2)*100</f>
        <v>9.6153846153846168</v>
      </c>
      <c r="AX5" t="s">
        <v>116</v>
      </c>
      <c r="AY5">
        <f>AVERAGE(Cycle!$P$2:$P$33)</f>
        <v>4.7500000000000021E-2</v>
      </c>
      <c r="AZ5">
        <f>STDEV(Cycle!$P$2:$P$33)</f>
        <v>1.2285191326386564E-2</v>
      </c>
      <c r="BA5" t="s">
        <v>117</v>
      </c>
      <c r="BB5">
        <f>AVERAGE(Cycle!$Q$2:$Q$33)</f>
        <v>4.444444444444446E-2</v>
      </c>
      <c r="BC5">
        <f>STDEV(Cycle!$Q$2:$Q$33)</f>
        <v>1.0032000081789469E-2</v>
      </c>
      <c r="BD5" t="s">
        <v>118</v>
      </c>
      <c r="BE5">
        <f>AVERAGE(Cycle!$R$2:$R$32)</f>
        <v>4.6538461538461556E-2</v>
      </c>
      <c r="BF5">
        <f>STDEV(Cycle!$R$2:$R$32)</f>
        <v>6.5983680966176439E-3</v>
      </c>
      <c r="BG5" t="s">
        <v>119</v>
      </c>
      <c r="BH5">
        <f>AVERAGE(Cycle!$S$2:$S$32)</f>
        <v>4.8653846153846166E-2</v>
      </c>
      <c r="BI5">
        <f>STDEV(Cycle!$S$2:$S$32)</f>
        <v>9.006407975179858E-3</v>
      </c>
      <c r="BO5" t="s">
        <v>32</v>
      </c>
      <c r="BP5">
        <f>AVERAGE(Cycle!BI:BI)</f>
        <v>2.2510931666666667</v>
      </c>
      <c r="BQ5">
        <f>STDEV(Cycle!BI:BI)</f>
        <v>0.58731243881564743</v>
      </c>
      <c r="BS5" t="s">
        <v>209</v>
      </c>
      <c r="BT5">
        <v>33</v>
      </c>
      <c r="BU5">
        <v>5.0925925925925926</v>
      </c>
      <c r="BV5">
        <v>0.16500000000000001</v>
      </c>
    </row>
    <row r="6" spans="1:126" x14ac:dyDescent="0.25">
      <c r="A6">
        <v>5</v>
      </c>
      <c r="C6" s="2">
        <v>2</v>
      </c>
      <c r="J6" t="s">
        <v>290</v>
      </c>
      <c r="K6">
        <v>0</v>
      </c>
      <c r="M6" t="s">
        <v>281</v>
      </c>
      <c r="N6">
        <v>24</v>
      </c>
      <c r="O6">
        <f xml:space="preserve"> (N6/N$2)*100</f>
        <v>23.076923076923077</v>
      </c>
      <c r="AX6" t="s">
        <v>120</v>
      </c>
      <c r="AY6">
        <f>AVERAGE(Cycle!$U$2:$U$33)</f>
        <v>0.11269230769230773</v>
      </c>
      <c r="AZ6">
        <f>STDEV(Cycle!$U$2:$U$33)</f>
        <v>9.0808335774607406E-3</v>
      </c>
      <c r="BA6" t="s">
        <v>121</v>
      </c>
      <c r="BB6">
        <f>AVERAGE(Cycle!$V$2:$V$32)</f>
        <v>0.11826923076923079</v>
      </c>
      <c r="BC6">
        <f>STDEV(Cycle!$V$2:$V$32)</f>
        <v>1.4895791868330238E-2</v>
      </c>
      <c r="BD6" t="s">
        <v>122</v>
      </c>
      <c r="BE6">
        <f>AVERAGE(Cycle!$W$2:$W$32)</f>
        <v>0.11708333333333336</v>
      </c>
      <c r="BF6">
        <f>STDEV(Cycle!$W$2:$W$32)</f>
        <v>6.7432198905829554E-3</v>
      </c>
      <c r="BG6" t="s">
        <v>123</v>
      </c>
      <c r="BH6">
        <f>AVERAGE(Cycle!$X$2:$X$32)</f>
        <v>0.11958333333333336</v>
      </c>
      <c r="BI6">
        <f>STDEV(Cycle!$X$2:$X$32)</f>
        <v>9.9909379229234634E-3</v>
      </c>
      <c r="BO6" t="s">
        <v>33</v>
      </c>
      <c r="BP6">
        <f>AVERAGE(Cycle!BJ:BJ)</f>
        <v>2.4882355</v>
      </c>
      <c r="BQ6">
        <f>STDEV(Cycle!BJ:BJ)</f>
        <v>6.9485510577745324E-2</v>
      </c>
      <c r="BS6" t="s">
        <v>210</v>
      </c>
      <c r="BT6">
        <v>0</v>
      </c>
      <c r="BU6">
        <v>0</v>
      </c>
      <c r="BV6">
        <v>0</v>
      </c>
    </row>
    <row r="7" spans="1:126" x14ac:dyDescent="0.25">
      <c r="A7">
        <v>6</v>
      </c>
      <c r="C7" s="2">
        <v>2</v>
      </c>
      <c r="M7" t="s">
        <v>282</v>
      </c>
      <c r="N7">
        <v>0</v>
      </c>
      <c r="O7">
        <f xml:space="preserve"> (N7/N$2)*100</f>
        <v>0</v>
      </c>
      <c r="AX7" t="s">
        <v>23</v>
      </c>
      <c r="AY7">
        <f>AVERAGE(Cycle!Z:Z)</f>
        <v>23.530192671270438</v>
      </c>
      <c r="AZ7">
        <f>STDEV(Cycle!Z:Z)</f>
        <v>4.9454627893628098</v>
      </c>
      <c r="BA7" t="s">
        <v>24</v>
      </c>
      <c r="BB7">
        <f>AVERAGE(Cycle!AA:AA)</f>
        <v>24.472756287464684</v>
      </c>
      <c r="BC7">
        <f>STDEV(Cycle!AA:AA)</f>
        <v>4.4039576647033396</v>
      </c>
      <c r="BD7" t="s">
        <v>25</v>
      </c>
      <c r="BE7">
        <f>AVERAGE(Cycle!AB:AB)</f>
        <v>24.527739796948296</v>
      </c>
      <c r="BF7">
        <f>STDEV(Cycle!AB:AB)</f>
        <v>4.1527457909005268</v>
      </c>
      <c r="BG7" t="s">
        <v>26</v>
      </c>
      <c r="BH7">
        <f>AVERAGE(Cycle!AC:AC)</f>
        <v>24.866877524204046</v>
      </c>
      <c r="BI7">
        <f>STDEV(Cycle!AC:AC)</f>
        <v>3.8647826188723395</v>
      </c>
      <c r="BO7" t="s">
        <v>39</v>
      </c>
      <c r="BS7" t="s">
        <v>211</v>
      </c>
      <c r="BT7">
        <v>648</v>
      </c>
    </row>
    <row r="8" spans="1:126" x14ac:dyDescent="0.25">
      <c r="A8">
        <v>7</v>
      </c>
      <c r="C8" s="2">
        <v>2</v>
      </c>
      <c r="M8" t="s">
        <v>283</v>
      </c>
      <c r="N8">
        <v>0</v>
      </c>
      <c r="O8">
        <f xml:space="preserve"> (N8/N$2)*100</f>
        <v>0</v>
      </c>
      <c r="AX8" t="s">
        <v>136</v>
      </c>
      <c r="AY8">
        <f>AVERAGE(Cycle!$AJ$2:$AJ$33)</f>
        <v>8.9281378195301802</v>
      </c>
      <c r="AZ8">
        <f>STDEV(Cycle!$AJ$2:$AJ$33)</f>
        <v>0.70675538401881166</v>
      </c>
      <c r="BA8" t="s">
        <v>137</v>
      </c>
      <c r="BB8">
        <f>AVERAGE(Cycle!$AK$2:$AK$32)</f>
        <v>8.5818552743389915</v>
      </c>
      <c r="BC8">
        <f>STDEV(Cycle!$AK$2:$AK$32)</f>
        <v>1.0563162332823803</v>
      </c>
      <c r="BD8" t="s">
        <v>138</v>
      </c>
      <c r="BE8">
        <f>AVERAGE(Cycle!$AL$2:$AL$32)</f>
        <v>8.5678246873899049</v>
      </c>
      <c r="BF8">
        <f>STDEV(Cycle!$AL$2:$AL$32)</f>
        <v>0.48829346929124046</v>
      </c>
      <c r="BG8" t="s">
        <v>139</v>
      </c>
      <c r="BH8">
        <f>AVERAGE(Cycle!$AM$2:$AM$32)</f>
        <v>8.4153732324646846</v>
      </c>
      <c r="BI8">
        <f>STDEV(Cycle!$AM$2:$AM$32)</f>
        <v>0.66532683768205925</v>
      </c>
      <c r="BO8" t="s">
        <v>40</v>
      </c>
      <c r="BP8">
        <f>AVERAGE(Cycle!BL:BL)</f>
        <v>3.1396525377051043</v>
      </c>
      <c r="BQ8">
        <f>STDEV(Cycle!BL:BL)</f>
        <v>1.5405695172287823</v>
      </c>
    </row>
    <row r="9" spans="1:126" x14ac:dyDescent="0.25">
      <c r="A9">
        <v>8</v>
      </c>
      <c r="C9" s="2">
        <v>2</v>
      </c>
      <c r="M9" t="s">
        <v>275</v>
      </c>
      <c r="N9">
        <v>12</v>
      </c>
      <c r="O9">
        <f xml:space="preserve"> (N9/N$2)*100</f>
        <v>11.538461538461538</v>
      </c>
      <c r="AX9" t="s">
        <v>128</v>
      </c>
      <c r="AY9">
        <v>9</v>
      </c>
      <c r="BA9" t="s">
        <v>129</v>
      </c>
      <c r="BB9">
        <v>8.4112149532710276</v>
      </c>
      <c r="BD9" t="s">
        <v>130</v>
      </c>
      <c r="BE9">
        <v>8.6021505376344098</v>
      </c>
      <c r="BG9" t="s">
        <v>131</v>
      </c>
      <c r="BH9">
        <v>8.4656084656084669</v>
      </c>
      <c r="BO9" t="s">
        <v>41</v>
      </c>
      <c r="BP9">
        <f>AVERAGE(Cycle!BM:BM)</f>
        <v>1.4703787517150639</v>
      </c>
      <c r="BQ9">
        <f>STDEV(Cycle!BM:BM)</f>
        <v>1.3543558858890528</v>
      </c>
    </row>
    <row r="10" spans="1:126" x14ac:dyDescent="0.25">
      <c r="A10">
        <v>9</v>
      </c>
      <c r="B10" s="3">
        <v>1</v>
      </c>
      <c r="C10" s="2">
        <v>2</v>
      </c>
      <c r="AX10" t="s">
        <v>91</v>
      </c>
      <c r="AY10">
        <f>AVERAGE(Cycle!$AV$2:$AV$31)</f>
        <v>60.129039667849739</v>
      </c>
      <c r="AZ10">
        <f>STDEV(Cycle!$AV$2:$AV$31)</f>
        <v>5.7971011099098257</v>
      </c>
      <c r="BA10" t="s">
        <v>92</v>
      </c>
      <c r="BB10">
        <f>AVERAGE(Cycle!$AW$2:$AW$31)</f>
        <v>63.409953597420589</v>
      </c>
      <c r="BC10">
        <f>STDEV(Cycle!$AW$2:$AW$31)</f>
        <v>5.1084167410515642</v>
      </c>
      <c r="BD10" t="s">
        <v>93</v>
      </c>
      <c r="BE10">
        <f>AVERAGE(Cycle!$AX$2:$AX$31)</f>
        <v>60.936110688828073</v>
      </c>
      <c r="BF10">
        <f>STDEV(Cycle!$AX$2:$AX$31)</f>
        <v>3.9601251093590082</v>
      </c>
      <c r="BG10" t="s">
        <v>94</v>
      </c>
      <c r="BH10">
        <f>AVERAGE(Cycle!$AY$2:$AY$31)</f>
        <v>60.436338992092352</v>
      </c>
      <c r="BI10">
        <f>STDEV(Cycle!$AY$2:$AY$31)</f>
        <v>3.7396330513623859</v>
      </c>
      <c r="BO10" t="s">
        <v>315</v>
      </c>
    </row>
    <row r="11" spans="1:126" x14ac:dyDescent="0.25">
      <c r="A11">
        <v>10</v>
      </c>
      <c r="B11" s="3">
        <v>1</v>
      </c>
      <c r="C11" s="2">
        <v>2</v>
      </c>
      <c r="AX11" t="s">
        <v>95</v>
      </c>
      <c r="AY11">
        <f>AVERAGE(Cycle!$BA$2:$BA$31)</f>
        <v>39.870960332150268</v>
      </c>
      <c r="AZ11">
        <f>STDEV(Cycle!$BA$2:$BA$31)</f>
        <v>5.797101109909832</v>
      </c>
      <c r="BA11" t="s">
        <v>96</v>
      </c>
      <c r="BB11">
        <f>AVERAGE(Cycle!$BB$2:$BB$31)</f>
        <v>36.590046402579418</v>
      </c>
      <c r="BC11">
        <f>STDEV(Cycle!$BB$2:$BB$31)</f>
        <v>5.1084167410515295</v>
      </c>
      <c r="BD11" t="s">
        <v>97</v>
      </c>
      <c r="BE11">
        <f>AVERAGE(Cycle!$BC$2:$BC$31)</f>
        <v>39.063889311171913</v>
      </c>
      <c r="BF11">
        <f>STDEV(Cycle!$BC$2:$BC$31)</f>
        <v>3.9601251093590113</v>
      </c>
      <c r="BG11" t="s">
        <v>98</v>
      </c>
      <c r="BH11">
        <f>AVERAGE(Cycle!$BD$2:$BD$31)</f>
        <v>39.563661007907626</v>
      </c>
      <c r="BI11">
        <f>STDEV(Cycle!$BD$2:$BD$31)</f>
        <v>3.7396330513623877</v>
      </c>
      <c r="BO11" t="s">
        <v>316</v>
      </c>
      <c r="BP11">
        <f>AVERAGE(Cycle!$BR:$BR)</f>
        <v>22.527473534516215</v>
      </c>
      <c r="BQ11">
        <f>STDEV(Cycle!$BR:$BR)</f>
        <v>40.465613955663109</v>
      </c>
    </row>
    <row r="12" spans="1:126" x14ac:dyDescent="0.25">
      <c r="A12">
        <v>11</v>
      </c>
      <c r="B12" s="3">
        <v>1</v>
      </c>
      <c r="C12" s="2">
        <v>2</v>
      </c>
      <c r="BO12" t="s">
        <v>317</v>
      </c>
      <c r="BP12">
        <f>AVERAGE(Cycle!$BS:$BS)</f>
        <v>33.838379117868122</v>
      </c>
      <c r="BQ12">
        <f>STDEV(Cycle!$BS:$BS)</f>
        <v>32.251064429587707</v>
      </c>
    </row>
    <row r="13" spans="1:126" x14ac:dyDescent="0.25">
      <c r="A13">
        <v>12</v>
      </c>
      <c r="B13" s="3">
        <v>1</v>
      </c>
      <c r="C13" s="2">
        <v>2</v>
      </c>
      <c r="BO13" t="s">
        <v>44</v>
      </c>
    </row>
    <row r="14" spans="1:126" x14ac:dyDescent="0.25">
      <c r="A14">
        <v>13</v>
      </c>
      <c r="B14" s="3">
        <v>1</v>
      </c>
      <c r="C14" s="2">
        <v>2</v>
      </c>
      <c r="BO14" t="s">
        <v>45</v>
      </c>
      <c r="BP14">
        <f>AVERAGE(Cycle!BO:BO)</f>
        <v>3.737428817703361</v>
      </c>
      <c r="BQ14">
        <f>STDEV(Cycle!BO:BO)</f>
        <v>1.4756829341247273</v>
      </c>
    </row>
    <row r="15" spans="1:126" x14ac:dyDescent="0.25">
      <c r="A15">
        <v>14</v>
      </c>
      <c r="B15" s="3">
        <v>1</v>
      </c>
      <c r="C15" s="2">
        <v>2</v>
      </c>
      <c r="BO15" t="s">
        <v>46</v>
      </c>
      <c r="BP15">
        <f>AVERAGE(Cycle!BP:BP)</f>
        <v>3.2457110489288974</v>
      </c>
      <c r="BQ15">
        <f>STDEV(Cycle!BP:BP)</f>
        <v>1.3143959470361022</v>
      </c>
    </row>
    <row r="16" spans="1:126" x14ac:dyDescent="0.25">
      <c r="A16">
        <v>15</v>
      </c>
      <c r="B16" s="3">
        <v>1</v>
      </c>
    </row>
    <row r="17" spans="1:5" x14ac:dyDescent="0.25">
      <c r="A17">
        <v>16</v>
      </c>
      <c r="B17" s="3">
        <v>1</v>
      </c>
      <c r="E17" s="4">
        <v>4</v>
      </c>
    </row>
    <row r="18" spans="1:5" x14ac:dyDescent="0.25">
      <c r="A18">
        <v>17</v>
      </c>
      <c r="B18" s="3">
        <v>1</v>
      </c>
      <c r="E18" s="4">
        <v>4</v>
      </c>
    </row>
    <row r="19" spans="1:5" x14ac:dyDescent="0.25">
      <c r="A19">
        <v>18</v>
      </c>
      <c r="B19" s="3">
        <v>1</v>
      </c>
      <c r="E19" s="4">
        <v>4</v>
      </c>
    </row>
    <row r="20" spans="1:5" x14ac:dyDescent="0.25">
      <c r="A20">
        <v>19</v>
      </c>
      <c r="D20" s="5">
        <v>3</v>
      </c>
      <c r="E20" s="4">
        <v>4</v>
      </c>
    </row>
    <row r="21" spans="1:5" x14ac:dyDescent="0.25">
      <c r="A21">
        <v>20</v>
      </c>
      <c r="D21" s="5">
        <v>3</v>
      </c>
      <c r="E21" s="4">
        <v>4</v>
      </c>
    </row>
    <row r="22" spans="1:5" x14ac:dyDescent="0.25">
      <c r="A22">
        <v>21</v>
      </c>
      <c r="D22" s="5">
        <v>3</v>
      </c>
      <c r="E22" s="4">
        <v>4</v>
      </c>
    </row>
    <row r="23" spans="1:5" x14ac:dyDescent="0.25">
      <c r="A23">
        <v>22</v>
      </c>
      <c r="D23" s="5">
        <v>3</v>
      </c>
      <c r="E23" s="4">
        <v>4</v>
      </c>
    </row>
    <row r="24" spans="1:5" x14ac:dyDescent="0.25">
      <c r="A24">
        <v>23</v>
      </c>
      <c r="D24" s="5">
        <v>3</v>
      </c>
      <c r="E24" s="4">
        <v>4</v>
      </c>
    </row>
    <row r="25" spans="1:5" x14ac:dyDescent="0.25">
      <c r="A25">
        <v>24</v>
      </c>
      <c r="D25" s="5">
        <v>3</v>
      </c>
      <c r="E25" s="4">
        <v>4</v>
      </c>
    </row>
    <row r="26" spans="1:5" x14ac:dyDescent="0.25">
      <c r="A26">
        <v>25</v>
      </c>
      <c r="D26" s="5">
        <v>3</v>
      </c>
      <c r="E26" s="4">
        <v>4</v>
      </c>
    </row>
    <row r="27" spans="1:5" x14ac:dyDescent="0.25">
      <c r="A27">
        <v>26</v>
      </c>
      <c r="D27" s="5">
        <v>3</v>
      </c>
      <c r="E27" s="4">
        <v>4</v>
      </c>
    </row>
    <row r="28" spans="1:5" x14ac:dyDescent="0.25">
      <c r="A28">
        <v>27</v>
      </c>
      <c r="D28" s="5">
        <v>3</v>
      </c>
    </row>
    <row r="29" spans="1:5" x14ac:dyDescent="0.25">
      <c r="A29">
        <v>28</v>
      </c>
      <c r="D29" s="5">
        <v>3</v>
      </c>
    </row>
    <row r="30" spans="1:5" x14ac:dyDescent="0.25">
      <c r="A30">
        <v>29</v>
      </c>
    </row>
    <row r="31" spans="1:5" x14ac:dyDescent="0.25">
      <c r="A31">
        <v>30</v>
      </c>
    </row>
    <row r="32" spans="1:5" x14ac:dyDescent="0.25">
      <c r="A32">
        <v>31</v>
      </c>
      <c r="B32" s="3">
        <v>1</v>
      </c>
    </row>
    <row r="33" spans="1:5" x14ac:dyDescent="0.25">
      <c r="A33">
        <v>32</v>
      </c>
      <c r="B33" s="3">
        <v>1</v>
      </c>
    </row>
    <row r="34" spans="1:5" x14ac:dyDescent="0.25">
      <c r="A34">
        <v>33</v>
      </c>
      <c r="B34" s="3">
        <v>1</v>
      </c>
    </row>
    <row r="35" spans="1:5" x14ac:dyDescent="0.25">
      <c r="A35">
        <v>34</v>
      </c>
      <c r="B35" s="3">
        <v>1</v>
      </c>
      <c r="C35" s="2">
        <v>2</v>
      </c>
    </row>
    <row r="36" spans="1:5" x14ac:dyDescent="0.25">
      <c r="A36">
        <v>35</v>
      </c>
      <c r="B36" s="3">
        <v>1</v>
      </c>
      <c r="C36" s="2">
        <v>2</v>
      </c>
    </row>
    <row r="37" spans="1:5" x14ac:dyDescent="0.25">
      <c r="A37">
        <v>36</v>
      </c>
      <c r="B37" s="3">
        <v>1</v>
      </c>
      <c r="C37" s="2">
        <v>2</v>
      </c>
    </row>
    <row r="38" spans="1:5" x14ac:dyDescent="0.25">
      <c r="A38">
        <v>37</v>
      </c>
      <c r="B38" s="3">
        <v>1</v>
      </c>
      <c r="C38" s="2">
        <v>2</v>
      </c>
    </row>
    <row r="39" spans="1:5" x14ac:dyDescent="0.25">
      <c r="A39">
        <v>38</v>
      </c>
      <c r="B39" s="3">
        <v>1</v>
      </c>
      <c r="C39" s="2">
        <v>2</v>
      </c>
    </row>
    <row r="40" spans="1:5" x14ac:dyDescent="0.25">
      <c r="A40">
        <v>39</v>
      </c>
      <c r="B40" s="3">
        <v>1</v>
      </c>
      <c r="C40" s="2">
        <v>2</v>
      </c>
    </row>
    <row r="41" spans="1:5" x14ac:dyDescent="0.25">
      <c r="A41">
        <v>40</v>
      </c>
      <c r="C41" s="2">
        <v>2</v>
      </c>
    </row>
    <row r="42" spans="1:5" x14ac:dyDescent="0.25">
      <c r="A42">
        <v>41</v>
      </c>
      <c r="C42" s="2">
        <v>2</v>
      </c>
    </row>
    <row r="43" spans="1:5" x14ac:dyDescent="0.25">
      <c r="A43">
        <v>42</v>
      </c>
      <c r="D43" s="5">
        <v>3</v>
      </c>
      <c r="E43" s="4">
        <v>4</v>
      </c>
    </row>
    <row r="44" spans="1:5" x14ac:dyDescent="0.25">
      <c r="A44">
        <v>43</v>
      </c>
      <c r="D44" s="5">
        <v>3</v>
      </c>
      <c r="E44" s="4">
        <v>4</v>
      </c>
    </row>
    <row r="45" spans="1:5" x14ac:dyDescent="0.25">
      <c r="A45">
        <v>44</v>
      </c>
      <c r="D45" s="5">
        <v>3</v>
      </c>
      <c r="E45" s="4">
        <v>4</v>
      </c>
    </row>
    <row r="46" spans="1:5" x14ac:dyDescent="0.25">
      <c r="A46">
        <v>45</v>
      </c>
      <c r="D46" s="5">
        <v>3</v>
      </c>
      <c r="E46" s="4">
        <v>4</v>
      </c>
    </row>
    <row r="47" spans="1:5" x14ac:dyDescent="0.25">
      <c r="A47">
        <v>46</v>
      </c>
      <c r="D47" s="5">
        <v>3</v>
      </c>
      <c r="E47" s="4">
        <v>4</v>
      </c>
    </row>
    <row r="48" spans="1:5" x14ac:dyDescent="0.25">
      <c r="A48">
        <v>47</v>
      </c>
      <c r="D48" s="5">
        <v>3</v>
      </c>
      <c r="E48" s="4">
        <v>4</v>
      </c>
    </row>
    <row r="49" spans="1:5" x14ac:dyDescent="0.25">
      <c r="A49">
        <v>48</v>
      </c>
      <c r="D49" s="5">
        <v>3</v>
      </c>
      <c r="E49" s="4">
        <v>4</v>
      </c>
    </row>
    <row r="50" spans="1:5" x14ac:dyDescent="0.25">
      <c r="A50">
        <v>49</v>
      </c>
      <c r="D50" s="5">
        <v>3</v>
      </c>
      <c r="E50" s="4">
        <v>4</v>
      </c>
    </row>
    <row r="51" spans="1:5" x14ac:dyDescent="0.25">
      <c r="A51">
        <v>50</v>
      </c>
    </row>
    <row r="52" spans="1:5" x14ac:dyDescent="0.25">
      <c r="A52">
        <v>51</v>
      </c>
    </row>
    <row r="53" spans="1:5" x14ac:dyDescent="0.25">
      <c r="A53">
        <v>52</v>
      </c>
    </row>
    <row r="54" spans="1:5" x14ac:dyDescent="0.25">
      <c r="A54">
        <v>53</v>
      </c>
    </row>
    <row r="55" spans="1:5" x14ac:dyDescent="0.25">
      <c r="A55">
        <v>54</v>
      </c>
      <c r="B55" s="3">
        <v>1</v>
      </c>
    </row>
    <row r="56" spans="1:5" x14ac:dyDescent="0.25">
      <c r="A56">
        <v>55</v>
      </c>
      <c r="B56" s="3">
        <v>1</v>
      </c>
    </row>
    <row r="57" spans="1:5" x14ac:dyDescent="0.25">
      <c r="A57">
        <v>56</v>
      </c>
      <c r="B57" s="3">
        <v>1</v>
      </c>
    </row>
    <row r="58" spans="1:5" x14ac:dyDescent="0.25">
      <c r="A58">
        <v>57</v>
      </c>
      <c r="B58" s="3">
        <v>1</v>
      </c>
    </row>
    <row r="59" spans="1:5" x14ac:dyDescent="0.25">
      <c r="A59">
        <v>58</v>
      </c>
      <c r="B59" s="3">
        <v>1</v>
      </c>
    </row>
    <row r="60" spans="1:5" x14ac:dyDescent="0.25">
      <c r="A60">
        <v>59</v>
      </c>
      <c r="B60" s="3">
        <v>1</v>
      </c>
      <c r="C60" s="2">
        <v>2</v>
      </c>
    </row>
    <row r="61" spans="1:5" x14ac:dyDescent="0.25">
      <c r="A61">
        <v>60</v>
      </c>
      <c r="B61" s="3">
        <v>1</v>
      </c>
      <c r="C61" s="2">
        <v>2</v>
      </c>
    </row>
    <row r="62" spans="1:5" x14ac:dyDescent="0.25">
      <c r="A62">
        <v>61</v>
      </c>
      <c r="B62" s="3">
        <v>1</v>
      </c>
      <c r="C62" s="2">
        <v>2</v>
      </c>
    </row>
    <row r="63" spans="1:5" x14ac:dyDescent="0.25">
      <c r="A63">
        <v>62</v>
      </c>
      <c r="B63" s="3">
        <v>1</v>
      </c>
      <c r="C63" s="2">
        <v>2</v>
      </c>
    </row>
    <row r="64" spans="1:5" x14ac:dyDescent="0.25">
      <c r="A64">
        <v>63</v>
      </c>
      <c r="C64" s="2">
        <v>2</v>
      </c>
    </row>
    <row r="65" spans="1:5" x14ac:dyDescent="0.25">
      <c r="A65">
        <v>64</v>
      </c>
      <c r="C65" s="2">
        <v>2</v>
      </c>
    </row>
    <row r="66" spans="1:5" x14ac:dyDescent="0.25">
      <c r="A66">
        <v>65</v>
      </c>
      <c r="D66" s="5">
        <v>3</v>
      </c>
      <c r="E66" s="4">
        <v>4</v>
      </c>
    </row>
    <row r="67" spans="1:5" x14ac:dyDescent="0.25">
      <c r="A67">
        <v>66</v>
      </c>
      <c r="D67" s="5">
        <v>3</v>
      </c>
      <c r="E67" s="4">
        <v>4</v>
      </c>
    </row>
    <row r="68" spans="1:5" x14ac:dyDescent="0.25">
      <c r="A68">
        <v>67</v>
      </c>
      <c r="D68" s="5">
        <v>3</v>
      </c>
      <c r="E68" s="4">
        <v>4</v>
      </c>
    </row>
    <row r="69" spans="1:5" x14ac:dyDescent="0.25">
      <c r="A69">
        <v>68</v>
      </c>
      <c r="D69" s="5">
        <v>3</v>
      </c>
      <c r="E69" s="4">
        <v>4</v>
      </c>
    </row>
    <row r="70" spans="1:5" x14ac:dyDescent="0.25">
      <c r="A70">
        <v>69</v>
      </c>
      <c r="D70" s="5">
        <v>3</v>
      </c>
      <c r="E70" s="4">
        <v>4</v>
      </c>
    </row>
    <row r="71" spans="1:5" x14ac:dyDescent="0.25">
      <c r="A71">
        <v>70</v>
      </c>
      <c r="D71" s="5">
        <v>3</v>
      </c>
      <c r="E71" s="4">
        <v>4</v>
      </c>
    </row>
    <row r="72" spans="1:5" x14ac:dyDescent="0.25">
      <c r="A72">
        <v>71</v>
      </c>
      <c r="D72" s="5">
        <v>3</v>
      </c>
      <c r="E72" s="4">
        <v>4</v>
      </c>
    </row>
    <row r="73" spans="1:5" x14ac:dyDescent="0.25">
      <c r="A73">
        <v>72</v>
      </c>
      <c r="D73" s="5">
        <v>3</v>
      </c>
      <c r="E73" s="4">
        <v>4</v>
      </c>
    </row>
    <row r="74" spans="1:5" x14ac:dyDescent="0.25">
      <c r="A74">
        <v>73</v>
      </c>
    </row>
    <row r="75" spans="1:5" x14ac:dyDescent="0.25">
      <c r="A75">
        <v>74</v>
      </c>
    </row>
    <row r="76" spans="1:5" x14ac:dyDescent="0.25">
      <c r="A76">
        <v>75</v>
      </c>
    </row>
    <row r="77" spans="1:5" x14ac:dyDescent="0.25">
      <c r="A77">
        <v>76</v>
      </c>
    </row>
    <row r="78" spans="1:5" x14ac:dyDescent="0.25">
      <c r="A78">
        <v>77</v>
      </c>
      <c r="B78" s="3">
        <v>1</v>
      </c>
    </row>
    <row r="79" spans="1:5" x14ac:dyDescent="0.25">
      <c r="A79">
        <v>78</v>
      </c>
      <c r="B79" s="3">
        <v>1</v>
      </c>
    </row>
    <row r="80" spans="1:5" x14ac:dyDescent="0.25">
      <c r="A80">
        <v>79</v>
      </c>
      <c r="B80" s="3">
        <v>1</v>
      </c>
    </row>
    <row r="81" spans="1:5" x14ac:dyDescent="0.25">
      <c r="A81">
        <v>80</v>
      </c>
      <c r="B81" s="3">
        <v>1</v>
      </c>
    </row>
    <row r="82" spans="1:5" x14ac:dyDescent="0.25">
      <c r="A82">
        <v>81</v>
      </c>
      <c r="B82" s="3">
        <v>1</v>
      </c>
      <c r="C82" s="2">
        <v>2</v>
      </c>
    </row>
    <row r="83" spans="1:5" x14ac:dyDescent="0.25">
      <c r="A83">
        <v>82</v>
      </c>
      <c r="B83" s="3">
        <v>1</v>
      </c>
      <c r="C83" s="2">
        <v>2</v>
      </c>
    </row>
    <row r="84" spans="1:5" x14ac:dyDescent="0.25">
      <c r="A84">
        <v>83</v>
      </c>
      <c r="B84" s="3">
        <v>1</v>
      </c>
      <c r="C84" s="2">
        <v>2</v>
      </c>
    </row>
    <row r="85" spans="1:5" x14ac:dyDescent="0.25">
      <c r="A85">
        <v>84</v>
      </c>
      <c r="B85" s="3">
        <v>1</v>
      </c>
      <c r="C85" s="2">
        <v>2</v>
      </c>
    </row>
    <row r="86" spans="1:5" x14ac:dyDescent="0.25">
      <c r="A86">
        <v>85</v>
      </c>
      <c r="C86" s="2">
        <v>2</v>
      </c>
    </row>
    <row r="87" spans="1:5" x14ac:dyDescent="0.25">
      <c r="A87">
        <v>86</v>
      </c>
      <c r="C87" s="2">
        <v>2</v>
      </c>
    </row>
    <row r="88" spans="1:5" x14ac:dyDescent="0.25">
      <c r="A88">
        <v>87</v>
      </c>
      <c r="C88" s="2">
        <v>2</v>
      </c>
    </row>
    <row r="89" spans="1:5" x14ac:dyDescent="0.25">
      <c r="A89">
        <v>88</v>
      </c>
      <c r="D89" s="5">
        <v>3</v>
      </c>
      <c r="E89" s="4">
        <v>4</v>
      </c>
    </row>
    <row r="90" spans="1:5" x14ac:dyDescent="0.25">
      <c r="A90">
        <v>89</v>
      </c>
      <c r="D90" s="5">
        <v>3</v>
      </c>
      <c r="E90" s="4">
        <v>4</v>
      </c>
    </row>
    <row r="91" spans="1:5" x14ac:dyDescent="0.25">
      <c r="A91">
        <v>90</v>
      </c>
      <c r="D91" s="5">
        <v>3</v>
      </c>
      <c r="E91" s="4">
        <v>4</v>
      </c>
    </row>
    <row r="92" spans="1:5" x14ac:dyDescent="0.25">
      <c r="A92">
        <v>91</v>
      </c>
      <c r="D92" s="5">
        <v>3</v>
      </c>
      <c r="E92" s="4">
        <v>4</v>
      </c>
    </row>
    <row r="93" spans="1:5" x14ac:dyDescent="0.25">
      <c r="A93">
        <v>92</v>
      </c>
      <c r="D93" s="5">
        <v>3</v>
      </c>
      <c r="E93" s="4">
        <v>4</v>
      </c>
    </row>
    <row r="94" spans="1:5" x14ac:dyDescent="0.25">
      <c r="A94">
        <v>93</v>
      </c>
      <c r="D94" s="5">
        <v>3</v>
      </c>
      <c r="E94" s="4">
        <v>4</v>
      </c>
    </row>
    <row r="95" spans="1:5" x14ac:dyDescent="0.25">
      <c r="A95">
        <v>94</v>
      </c>
      <c r="D95" s="5">
        <v>3</v>
      </c>
      <c r="E95" s="4">
        <v>4</v>
      </c>
    </row>
    <row r="96" spans="1:5" x14ac:dyDescent="0.25">
      <c r="A96">
        <v>95</v>
      </c>
      <c r="D96" s="5">
        <v>3</v>
      </c>
      <c r="E96" s="4">
        <v>4</v>
      </c>
    </row>
    <row r="97" spans="1:5" x14ac:dyDescent="0.25">
      <c r="A97">
        <v>96</v>
      </c>
    </row>
    <row r="98" spans="1:5" x14ac:dyDescent="0.25">
      <c r="A98">
        <v>97</v>
      </c>
    </row>
    <row r="99" spans="1:5" x14ac:dyDescent="0.25">
      <c r="A99">
        <v>98</v>
      </c>
      <c r="B99" s="3">
        <v>1</v>
      </c>
    </row>
    <row r="100" spans="1:5" x14ac:dyDescent="0.25">
      <c r="A100">
        <v>99</v>
      </c>
      <c r="B100" s="3">
        <v>1</v>
      </c>
    </row>
    <row r="101" spans="1:5" x14ac:dyDescent="0.25">
      <c r="A101">
        <v>100</v>
      </c>
      <c r="B101" s="3">
        <v>1</v>
      </c>
    </row>
    <row r="102" spans="1:5" x14ac:dyDescent="0.25">
      <c r="A102">
        <v>101</v>
      </c>
      <c r="B102" s="3">
        <v>1</v>
      </c>
      <c r="C102" s="2">
        <v>2</v>
      </c>
    </row>
    <row r="103" spans="1:5" x14ac:dyDescent="0.25">
      <c r="A103">
        <v>102</v>
      </c>
      <c r="B103" s="3">
        <v>1</v>
      </c>
      <c r="C103" s="2">
        <v>2</v>
      </c>
    </row>
    <row r="104" spans="1:5" x14ac:dyDescent="0.25">
      <c r="A104">
        <v>103</v>
      </c>
      <c r="B104" s="3">
        <v>1</v>
      </c>
      <c r="C104" s="2">
        <v>2</v>
      </c>
    </row>
    <row r="105" spans="1:5" x14ac:dyDescent="0.25">
      <c r="A105">
        <v>104</v>
      </c>
      <c r="B105" s="3">
        <v>1</v>
      </c>
      <c r="C105" s="2">
        <v>2</v>
      </c>
    </row>
    <row r="106" spans="1:5" x14ac:dyDescent="0.25">
      <c r="A106">
        <v>105</v>
      </c>
      <c r="B106" s="3">
        <v>1</v>
      </c>
      <c r="C106" s="2">
        <v>2</v>
      </c>
    </row>
    <row r="107" spans="1:5" x14ac:dyDescent="0.25">
      <c r="A107">
        <v>106</v>
      </c>
      <c r="C107" s="2">
        <v>2</v>
      </c>
    </row>
    <row r="108" spans="1:5" x14ac:dyDescent="0.25">
      <c r="A108">
        <v>107</v>
      </c>
      <c r="C108" s="2">
        <v>2</v>
      </c>
    </row>
    <row r="109" spans="1:5" x14ac:dyDescent="0.25">
      <c r="A109">
        <v>108</v>
      </c>
    </row>
    <row r="110" spans="1:5" x14ac:dyDescent="0.25">
      <c r="A110">
        <v>109</v>
      </c>
    </row>
    <row r="111" spans="1:5" x14ac:dyDescent="0.25">
      <c r="A111">
        <v>110</v>
      </c>
      <c r="D111" s="5">
        <v>3</v>
      </c>
      <c r="E111" s="4">
        <v>4</v>
      </c>
    </row>
    <row r="112" spans="1:5" x14ac:dyDescent="0.25">
      <c r="A112">
        <v>111</v>
      </c>
      <c r="D112" s="5">
        <v>3</v>
      </c>
      <c r="E112" s="4">
        <v>4</v>
      </c>
    </row>
    <row r="113" spans="1:5" x14ac:dyDescent="0.25">
      <c r="A113">
        <v>112</v>
      </c>
      <c r="D113" s="5">
        <v>3</v>
      </c>
      <c r="E113" s="4">
        <v>4</v>
      </c>
    </row>
    <row r="114" spans="1:5" x14ac:dyDescent="0.25">
      <c r="A114">
        <v>113</v>
      </c>
      <c r="D114" s="5">
        <v>3</v>
      </c>
      <c r="E114" s="4">
        <v>4</v>
      </c>
    </row>
    <row r="115" spans="1:5" x14ac:dyDescent="0.25">
      <c r="A115">
        <v>114</v>
      </c>
      <c r="D115" s="5">
        <v>3</v>
      </c>
      <c r="E115" s="4">
        <v>4</v>
      </c>
    </row>
    <row r="116" spans="1:5" x14ac:dyDescent="0.25">
      <c r="A116">
        <v>115</v>
      </c>
      <c r="D116" s="5">
        <v>3</v>
      </c>
      <c r="E116" s="4">
        <v>4</v>
      </c>
    </row>
    <row r="117" spans="1:5" x14ac:dyDescent="0.25">
      <c r="A117">
        <v>116</v>
      </c>
      <c r="D117" s="5">
        <v>3</v>
      </c>
      <c r="E117" s="4">
        <v>4</v>
      </c>
    </row>
    <row r="118" spans="1:5" x14ac:dyDescent="0.25">
      <c r="A118">
        <v>117</v>
      </c>
      <c r="D118" s="5">
        <v>3</v>
      </c>
      <c r="E118" s="4">
        <v>4</v>
      </c>
    </row>
    <row r="119" spans="1:5" x14ac:dyDescent="0.25">
      <c r="A119">
        <v>118</v>
      </c>
      <c r="D119" s="5">
        <v>3</v>
      </c>
      <c r="E119" s="4">
        <v>4</v>
      </c>
    </row>
    <row r="120" spans="1:5" x14ac:dyDescent="0.25">
      <c r="A120">
        <v>119</v>
      </c>
    </row>
    <row r="121" spans="1:5" x14ac:dyDescent="0.25">
      <c r="A121">
        <v>120</v>
      </c>
    </row>
    <row r="122" spans="1:5" x14ac:dyDescent="0.25">
      <c r="A122">
        <v>121</v>
      </c>
    </row>
    <row r="123" spans="1:5" x14ac:dyDescent="0.25">
      <c r="A123">
        <v>122</v>
      </c>
      <c r="B123" s="3">
        <v>1</v>
      </c>
    </row>
    <row r="124" spans="1:5" x14ac:dyDescent="0.25">
      <c r="A124">
        <v>123</v>
      </c>
      <c r="B124" s="3">
        <v>1</v>
      </c>
    </row>
    <row r="125" spans="1:5" x14ac:dyDescent="0.25">
      <c r="A125">
        <v>124</v>
      </c>
      <c r="B125" s="3">
        <v>1</v>
      </c>
    </row>
    <row r="126" spans="1:5" x14ac:dyDescent="0.25">
      <c r="A126">
        <v>125</v>
      </c>
      <c r="B126" s="3">
        <v>1</v>
      </c>
      <c r="C126" s="2">
        <v>2</v>
      </c>
    </row>
    <row r="127" spans="1:5" x14ac:dyDescent="0.25">
      <c r="A127">
        <v>126</v>
      </c>
      <c r="B127" s="3">
        <v>1</v>
      </c>
      <c r="C127" s="2">
        <v>2</v>
      </c>
    </row>
    <row r="128" spans="1:5" x14ac:dyDescent="0.25">
      <c r="A128">
        <v>127</v>
      </c>
      <c r="B128" s="3">
        <v>1</v>
      </c>
      <c r="C128" s="2">
        <v>2</v>
      </c>
    </row>
    <row r="129" spans="1:5" x14ac:dyDescent="0.25">
      <c r="A129">
        <v>128</v>
      </c>
      <c r="B129" s="3">
        <v>1</v>
      </c>
      <c r="C129" s="2">
        <v>2</v>
      </c>
    </row>
    <row r="130" spans="1:5" x14ac:dyDescent="0.25">
      <c r="A130">
        <v>129</v>
      </c>
      <c r="B130" s="3">
        <v>1</v>
      </c>
      <c r="C130" s="2">
        <v>2</v>
      </c>
    </row>
    <row r="131" spans="1:5" x14ac:dyDescent="0.25">
      <c r="A131">
        <v>130</v>
      </c>
      <c r="B131" s="3">
        <v>1</v>
      </c>
      <c r="C131" s="2">
        <v>2</v>
      </c>
    </row>
    <row r="132" spans="1:5" x14ac:dyDescent="0.25">
      <c r="A132">
        <v>131</v>
      </c>
      <c r="C132" s="2">
        <v>2</v>
      </c>
    </row>
    <row r="133" spans="1:5" x14ac:dyDescent="0.25">
      <c r="A133">
        <v>132</v>
      </c>
      <c r="C133" s="2">
        <v>2</v>
      </c>
    </row>
    <row r="134" spans="1:5" x14ac:dyDescent="0.25">
      <c r="A134">
        <v>133</v>
      </c>
      <c r="E134" s="4">
        <v>4</v>
      </c>
    </row>
    <row r="135" spans="1:5" x14ac:dyDescent="0.25">
      <c r="A135">
        <v>134</v>
      </c>
      <c r="D135" s="5">
        <v>3</v>
      </c>
      <c r="E135" s="4">
        <v>4</v>
      </c>
    </row>
    <row r="136" spans="1:5" x14ac:dyDescent="0.25">
      <c r="A136">
        <v>135</v>
      </c>
      <c r="D136" s="5">
        <v>3</v>
      </c>
      <c r="E136" s="4">
        <v>4</v>
      </c>
    </row>
    <row r="137" spans="1:5" x14ac:dyDescent="0.25">
      <c r="A137">
        <v>136</v>
      </c>
      <c r="D137" s="5">
        <v>3</v>
      </c>
      <c r="E137" s="4">
        <v>4</v>
      </c>
    </row>
    <row r="138" spans="1:5" x14ac:dyDescent="0.25">
      <c r="A138">
        <v>137</v>
      </c>
      <c r="D138" s="5">
        <v>3</v>
      </c>
      <c r="E138" s="4">
        <v>4</v>
      </c>
    </row>
    <row r="139" spans="1:5" x14ac:dyDescent="0.25">
      <c r="A139">
        <v>138</v>
      </c>
      <c r="D139" s="5">
        <v>3</v>
      </c>
      <c r="E139" s="4">
        <v>4</v>
      </c>
    </row>
    <row r="140" spans="1:5" x14ac:dyDescent="0.25">
      <c r="A140">
        <v>139</v>
      </c>
      <c r="D140" s="5">
        <v>3</v>
      </c>
      <c r="E140" s="4">
        <v>4</v>
      </c>
    </row>
    <row r="141" spans="1:5" x14ac:dyDescent="0.25">
      <c r="A141">
        <v>140</v>
      </c>
      <c r="D141" s="5">
        <v>3</v>
      </c>
      <c r="E141" s="4">
        <v>4</v>
      </c>
    </row>
    <row r="142" spans="1:5" x14ac:dyDescent="0.25">
      <c r="A142">
        <v>141</v>
      </c>
      <c r="D142" s="5">
        <v>3</v>
      </c>
      <c r="E142" s="4">
        <v>4</v>
      </c>
    </row>
    <row r="143" spans="1:5" x14ac:dyDescent="0.25">
      <c r="A143">
        <v>142</v>
      </c>
      <c r="D143" s="5">
        <v>3</v>
      </c>
      <c r="E143" s="4">
        <v>4</v>
      </c>
    </row>
    <row r="144" spans="1:5" x14ac:dyDescent="0.25">
      <c r="A144">
        <v>143</v>
      </c>
      <c r="B144" s="3">
        <v>1</v>
      </c>
    </row>
    <row r="145" spans="1:5" x14ac:dyDescent="0.25">
      <c r="A145">
        <v>144</v>
      </c>
      <c r="B145" s="3">
        <v>1</v>
      </c>
    </row>
    <row r="146" spans="1:5" x14ac:dyDescent="0.25">
      <c r="A146">
        <v>145</v>
      </c>
      <c r="B146" s="3">
        <v>1</v>
      </c>
    </row>
    <row r="147" spans="1:5" x14ac:dyDescent="0.25">
      <c r="A147">
        <v>146</v>
      </c>
      <c r="B147" s="3">
        <v>1</v>
      </c>
    </row>
    <row r="148" spans="1:5" x14ac:dyDescent="0.25">
      <c r="A148">
        <v>147</v>
      </c>
      <c r="B148" s="3">
        <v>1</v>
      </c>
      <c r="C148" s="2">
        <v>2</v>
      </c>
    </row>
    <row r="149" spans="1:5" x14ac:dyDescent="0.25">
      <c r="A149">
        <v>148</v>
      </c>
      <c r="B149" s="3">
        <v>1</v>
      </c>
      <c r="C149" s="2">
        <v>2</v>
      </c>
    </row>
    <row r="150" spans="1:5" x14ac:dyDescent="0.25">
      <c r="A150">
        <v>149</v>
      </c>
      <c r="B150" s="3">
        <v>1</v>
      </c>
      <c r="C150" s="2">
        <v>2</v>
      </c>
    </row>
    <row r="151" spans="1:5" x14ac:dyDescent="0.25">
      <c r="A151">
        <v>150</v>
      </c>
      <c r="B151" s="3">
        <v>1</v>
      </c>
      <c r="C151" s="2">
        <v>2</v>
      </c>
    </row>
    <row r="152" spans="1:5" x14ac:dyDescent="0.25">
      <c r="A152">
        <v>151</v>
      </c>
      <c r="B152" s="3">
        <v>1</v>
      </c>
      <c r="C152" s="2">
        <v>2</v>
      </c>
    </row>
    <row r="153" spans="1:5" x14ac:dyDescent="0.25">
      <c r="A153">
        <v>152</v>
      </c>
      <c r="B153" s="3">
        <v>1</v>
      </c>
      <c r="C153" s="2">
        <v>2</v>
      </c>
    </row>
    <row r="154" spans="1:5" x14ac:dyDescent="0.25">
      <c r="A154">
        <v>153</v>
      </c>
      <c r="C154" s="2">
        <v>2</v>
      </c>
    </row>
    <row r="155" spans="1:5" x14ac:dyDescent="0.25">
      <c r="A155">
        <v>154</v>
      </c>
      <c r="C155" s="2">
        <v>2</v>
      </c>
    </row>
    <row r="156" spans="1:5" x14ac:dyDescent="0.25">
      <c r="A156">
        <v>155</v>
      </c>
      <c r="C156" s="2">
        <v>2</v>
      </c>
    </row>
    <row r="157" spans="1:5" x14ac:dyDescent="0.25">
      <c r="A157">
        <v>156</v>
      </c>
      <c r="D157" s="5">
        <v>3</v>
      </c>
      <c r="E157" s="4">
        <v>4</v>
      </c>
    </row>
    <row r="158" spans="1:5" x14ac:dyDescent="0.25">
      <c r="A158">
        <v>157</v>
      </c>
      <c r="D158" s="5">
        <v>3</v>
      </c>
      <c r="E158" s="4">
        <v>4</v>
      </c>
    </row>
    <row r="159" spans="1:5" x14ac:dyDescent="0.25">
      <c r="A159">
        <v>158</v>
      </c>
      <c r="D159" s="5">
        <v>3</v>
      </c>
      <c r="E159" s="4">
        <v>4</v>
      </c>
    </row>
    <row r="160" spans="1:5" x14ac:dyDescent="0.25">
      <c r="A160">
        <v>159</v>
      </c>
      <c r="D160" s="5">
        <v>3</v>
      </c>
      <c r="E160" s="4">
        <v>4</v>
      </c>
    </row>
    <row r="161" spans="1:5" x14ac:dyDescent="0.25">
      <c r="A161">
        <v>160</v>
      </c>
      <c r="D161" s="5">
        <v>3</v>
      </c>
      <c r="E161" s="4">
        <v>4</v>
      </c>
    </row>
    <row r="162" spans="1:5" x14ac:dyDescent="0.25">
      <c r="A162">
        <v>161</v>
      </c>
      <c r="D162" s="5">
        <v>3</v>
      </c>
      <c r="E162" s="4">
        <v>4</v>
      </c>
    </row>
    <row r="163" spans="1:5" x14ac:dyDescent="0.25">
      <c r="A163">
        <v>162</v>
      </c>
      <c r="D163" s="5">
        <v>3</v>
      </c>
      <c r="E163" s="4">
        <v>4</v>
      </c>
    </row>
    <row r="164" spans="1:5" x14ac:dyDescent="0.25">
      <c r="A164">
        <v>163</v>
      </c>
      <c r="D164" s="5">
        <v>3</v>
      </c>
      <c r="E164" s="4">
        <v>4</v>
      </c>
    </row>
    <row r="165" spans="1:5" x14ac:dyDescent="0.25">
      <c r="A165">
        <v>164</v>
      </c>
      <c r="D165" s="5">
        <v>3</v>
      </c>
      <c r="E165" s="4">
        <v>4</v>
      </c>
    </row>
    <row r="166" spans="1:5" x14ac:dyDescent="0.25">
      <c r="A166">
        <v>165</v>
      </c>
      <c r="B166" s="3">
        <v>1</v>
      </c>
      <c r="D166" s="5">
        <v>3</v>
      </c>
      <c r="E166" s="4">
        <v>4</v>
      </c>
    </row>
    <row r="167" spans="1:5" x14ac:dyDescent="0.25">
      <c r="A167">
        <v>166</v>
      </c>
      <c r="B167" s="3">
        <v>1</v>
      </c>
    </row>
    <row r="168" spans="1:5" x14ac:dyDescent="0.25">
      <c r="A168">
        <v>167</v>
      </c>
      <c r="B168" s="3">
        <v>1</v>
      </c>
    </row>
    <row r="169" spans="1:5" x14ac:dyDescent="0.25">
      <c r="A169">
        <v>168</v>
      </c>
      <c r="B169" s="3">
        <v>1</v>
      </c>
    </row>
    <row r="170" spans="1:5" x14ac:dyDescent="0.25">
      <c r="A170">
        <v>169</v>
      </c>
      <c r="B170" s="3">
        <v>1</v>
      </c>
    </row>
    <row r="171" spans="1:5" x14ac:dyDescent="0.25">
      <c r="A171">
        <v>170</v>
      </c>
      <c r="B171" s="3">
        <v>1</v>
      </c>
    </row>
    <row r="172" spans="1:5" x14ac:dyDescent="0.25">
      <c r="A172">
        <v>171</v>
      </c>
      <c r="B172" s="3">
        <v>1</v>
      </c>
      <c r="C172" s="2">
        <v>2</v>
      </c>
    </row>
    <row r="173" spans="1:5" x14ac:dyDescent="0.25">
      <c r="A173">
        <v>172</v>
      </c>
      <c r="B173" s="3">
        <v>1</v>
      </c>
      <c r="C173" s="2">
        <v>2</v>
      </c>
    </row>
    <row r="174" spans="1:5" x14ac:dyDescent="0.25">
      <c r="A174">
        <v>173</v>
      </c>
      <c r="B174" s="3">
        <v>1</v>
      </c>
      <c r="C174" s="2">
        <v>2</v>
      </c>
    </row>
    <row r="175" spans="1:5" x14ac:dyDescent="0.25">
      <c r="A175">
        <v>174</v>
      </c>
      <c r="B175" s="3">
        <v>1</v>
      </c>
      <c r="C175" s="2">
        <v>2</v>
      </c>
    </row>
    <row r="176" spans="1:5" x14ac:dyDescent="0.25">
      <c r="A176">
        <v>175</v>
      </c>
      <c r="C176" s="2">
        <v>2</v>
      </c>
    </row>
    <row r="177" spans="1:5" x14ac:dyDescent="0.25">
      <c r="A177">
        <v>176</v>
      </c>
      <c r="C177" s="2">
        <v>2</v>
      </c>
    </row>
    <row r="178" spans="1:5" x14ac:dyDescent="0.25">
      <c r="A178">
        <v>177</v>
      </c>
      <c r="C178" s="2">
        <v>2</v>
      </c>
    </row>
    <row r="179" spans="1:5" x14ac:dyDescent="0.25">
      <c r="A179">
        <v>178</v>
      </c>
      <c r="C179" s="2">
        <v>2</v>
      </c>
    </row>
    <row r="180" spans="1:5" x14ac:dyDescent="0.25">
      <c r="A180">
        <v>179</v>
      </c>
    </row>
    <row r="181" spans="1:5" x14ac:dyDescent="0.25">
      <c r="A181">
        <v>180</v>
      </c>
      <c r="D181" s="5">
        <v>3</v>
      </c>
      <c r="E181" s="4">
        <v>4</v>
      </c>
    </row>
    <row r="182" spans="1:5" x14ac:dyDescent="0.25">
      <c r="A182">
        <v>181</v>
      </c>
      <c r="D182" s="5">
        <v>3</v>
      </c>
      <c r="E182" s="4">
        <v>4</v>
      </c>
    </row>
    <row r="183" spans="1:5" x14ac:dyDescent="0.25">
      <c r="A183">
        <v>182</v>
      </c>
      <c r="D183" s="5">
        <v>3</v>
      </c>
      <c r="E183" s="4">
        <v>4</v>
      </c>
    </row>
    <row r="184" spans="1:5" x14ac:dyDescent="0.25">
      <c r="A184">
        <v>183</v>
      </c>
      <c r="D184" s="5">
        <v>3</v>
      </c>
      <c r="E184" s="4">
        <v>4</v>
      </c>
    </row>
    <row r="185" spans="1:5" x14ac:dyDescent="0.25">
      <c r="A185">
        <v>184</v>
      </c>
      <c r="D185" s="5">
        <v>3</v>
      </c>
      <c r="E185" s="4">
        <v>4</v>
      </c>
    </row>
    <row r="186" spans="1:5" x14ac:dyDescent="0.25">
      <c r="A186">
        <v>185</v>
      </c>
      <c r="D186" s="5">
        <v>3</v>
      </c>
      <c r="E186" s="4">
        <v>4</v>
      </c>
    </row>
    <row r="187" spans="1:5" x14ac:dyDescent="0.25">
      <c r="A187">
        <v>186</v>
      </c>
      <c r="D187" s="5">
        <v>3</v>
      </c>
      <c r="E187" s="4">
        <v>4</v>
      </c>
    </row>
    <row r="188" spans="1:5" x14ac:dyDescent="0.25">
      <c r="A188">
        <v>187</v>
      </c>
      <c r="B188" s="3">
        <v>1</v>
      </c>
      <c r="D188" s="5">
        <v>3</v>
      </c>
      <c r="E188" s="4">
        <v>4</v>
      </c>
    </row>
    <row r="189" spans="1:5" x14ac:dyDescent="0.25">
      <c r="A189">
        <v>188</v>
      </c>
      <c r="B189" s="3">
        <v>1</v>
      </c>
      <c r="D189" s="5">
        <v>3</v>
      </c>
      <c r="E189" s="4">
        <v>4</v>
      </c>
    </row>
    <row r="190" spans="1:5" x14ac:dyDescent="0.25">
      <c r="A190">
        <v>189</v>
      </c>
      <c r="B190" s="3">
        <v>1</v>
      </c>
      <c r="D190" s="5">
        <v>3</v>
      </c>
      <c r="E190" s="4">
        <v>4</v>
      </c>
    </row>
    <row r="191" spans="1:5" x14ac:dyDescent="0.25">
      <c r="A191">
        <v>190</v>
      </c>
      <c r="B191" s="3">
        <v>1</v>
      </c>
    </row>
    <row r="192" spans="1:5" x14ac:dyDescent="0.25">
      <c r="A192">
        <v>191</v>
      </c>
      <c r="B192" s="3">
        <v>1</v>
      </c>
    </row>
    <row r="193" spans="1:5" x14ac:dyDescent="0.25">
      <c r="A193">
        <v>192</v>
      </c>
      <c r="B193" s="3">
        <v>1</v>
      </c>
    </row>
    <row r="194" spans="1:5" x14ac:dyDescent="0.25">
      <c r="A194">
        <v>193</v>
      </c>
      <c r="B194" s="3">
        <v>1</v>
      </c>
    </row>
    <row r="195" spans="1:5" x14ac:dyDescent="0.25">
      <c r="A195">
        <v>194</v>
      </c>
      <c r="B195" s="3">
        <v>1</v>
      </c>
    </row>
    <row r="196" spans="1:5" x14ac:dyDescent="0.25">
      <c r="A196">
        <v>195</v>
      </c>
      <c r="B196" s="3">
        <v>1</v>
      </c>
    </row>
    <row r="197" spans="1:5" x14ac:dyDescent="0.25">
      <c r="A197">
        <v>196</v>
      </c>
      <c r="B197" s="3">
        <v>1</v>
      </c>
      <c r="C197" s="2">
        <v>2</v>
      </c>
    </row>
    <row r="198" spans="1:5" x14ac:dyDescent="0.25">
      <c r="A198">
        <v>197</v>
      </c>
      <c r="B198" s="3">
        <v>1</v>
      </c>
      <c r="C198" s="2">
        <v>2</v>
      </c>
    </row>
    <row r="199" spans="1:5" x14ac:dyDescent="0.25">
      <c r="A199">
        <v>198</v>
      </c>
      <c r="B199" s="3">
        <v>1</v>
      </c>
      <c r="C199" s="2">
        <v>2</v>
      </c>
    </row>
    <row r="200" spans="1:5" x14ac:dyDescent="0.25">
      <c r="A200">
        <v>199</v>
      </c>
      <c r="C200" s="2">
        <v>2</v>
      </c>
    </row>
    <row r="201" spans="1:5" x14ac:dyDescent="0.25">
      <c r="A201">
        <v>200</v>
      </c>
      <c r="C201" s="2">
        <v>2</v>
      </c>
    </row>
    <row r="202" spans="1:5" x14ac:dyDescent="0.25">
      <c r="A202">
        <v>201</v>
      </c>
      <c r="C202" s="2">
        <v>2</v>
      </c>
    </row>
    <row r="203" spans="1:5" x14ac:dyDescent="0.25">
      <c r="A203">
        <v>202</v>
      </c>
      <c r="C203" s="2">
        <v>2</v>
      </c>
    </row>
    <row r="204" spans="1:5" x14ac:dyDescent="0.25">
      <c r="A204">
        <v>203</v>
      </c>
      <c r="C204" s="2">
        <v>2</v>
      </c>
    </row>
    <row r="205" spans="1:5" x14ac:dyDescent="0.25">
      <c r="A205">
        <v>204</v>
      </c>
      <c r="C205" s="2">
        <v>2</v>
      </c>
    </row>
    <row r="206" spans="1:5" x14ac:dyDescent="0.25">
      <c r="A206">
        <v>205</v>
      </c>
      <c r="D206" s="5">
        <v>3</v>
      </c>
      <c r="E206" s="4">
        <v>4</v>
      </c>
    </row>
    <row r="207" spans="1:5" x14ac:dyDescent="0.25">
      <c r="A207">
        <v>206</v>
      </c>
      <c r="D207" s="5">
        <v>3</v>
      </c>
      <c r="E207" s="4">
        <v>4</v>
      </c>
    </row>
    <row r="208" spans="1:5" x14ac:dyDescent="0.25">
      <c r="A208">
        <v>207</v>
      </c>
      <c r="D208" s="5">
        <v>3</v>
      </c>
      <c r="E208" s="4">
        <v>4</v>
      </c>
    </row>
    <row r="209" spans="1:5" x14ac:dyDescent="0.25">
      <c r="A209">
        <v>208</v>
      </c>
      <c r="D209" s="5">
        <v>3</v>
      </c>
      <c r="E209" s="4">
        <v>4</v>
      </c>
    </row>
    <row r="210" spans="1:5" x14ac:dyDescent="0.25">
      <c r="A210">
        <v>209</v>
      </c>
      <c r="B210" s="3">
        <v>1</v>
      </c>
      <c r="D210" s="5">
        <v>3</v>
      </c>
      <c r="E210" s="4">
        <v>4</v>
      </c>
    </row>
    <row r="211" spans="1:5" x14ac:dyDescent="0.25">
      <c r="A211">
        <v>210</v>
      </c>
      <c r="B211" s="3">
        <v>1</v>
      </c>
      <c r="D211" s="5">
        <v>3</v>
      </c>
      <c r="E211" s="4">
        <v>4</v>
      </c>
    </row>
    <row r="212" spans="1:5" x14ac:dyDescent="0.25">
      <c r="A212">
        <v>211</v>
      </c>
      <c r="B212" s="3">
        <v>1</v>
      </c>
      <c r="D212" s="5">
        <v>3</v>
      </c>
      <c r="E212" s="4">
        <v>4</v>
      </c>
    </row>
    <row r="213" spans="1:5" x14ac:dyDescent="0.25">
      <c r="A213">
        <v>212</v>
      </c>
      <c r="B213" s="3">
        <v>1</v>
      </c>
      <c r="D213" s="5">
        <v>3</v>
      </c>
      <c r="E213" s="4">
        <v>4</v>
      </c>
    </row>
    <row r="214" spans="1:5" x14ac:dyDescent="0.25">
      <c r="A214">
        <v>213</v>
      </c>
      <c r="B214" s="3">
        <v>1</v>
      </c>
      <c r="D214" s="5">
        <v>3</v>
      </c>
      <c r="E214" s="4">
        <v>4</v>
      </c>
    </row>
    <row r="215" spans="1:5" x14ac:dyDescent="0.25">
      <c r="A215">
        <v>214</v>
      </c>
      <c r="B215" s="3">
        <v>1</v>
      </c>
      <c r="D215" s="5">
        <v>3</v>
      </c>
      <c r="E215" s="4">
        <v>4</v>
      </c>
    </row>
    <row r="216" spans="1:5" x14ac:dyDescent="0.25">
      <c r="A216">
        <v>215</v>
      </c>
      <c r="B216" s="3">
        <v>1</v>
      </c>
      <c r="D216" s="5">
        <v>3</v>
      </c>
      <c r="E216" s="4">
        <v>4</v>
      </c>
    </row>
    <row r="217" spans="1:5" x14ac:dyDescent="0.25">
      <c r="A217">
        <v>216</v>
      </c>
      <c r="B217" s="3">
        <v>1</v>
      </c>
      <c r="D217" s="5">
        <v>3</v>
      </c>
      <c r="E217" s="4">
        <v>4</v>
      </c>
    </row>
    <row r="218" spans="1:5" x14ac:dyDescent="0.25">
      <c r="A218">
        <v>217</v>
      </c>
      <c r="B218" s="3">
        <v>1</v>
      </c>
      <c r="E218" s="4">
        <v>4</v>
      </c>
    </row>
    <row r="219" spans="1:5" x14ac:dyDescent="0.25">
      <c r="A219">
        <v>218</v>
      </c>
      <c r="B219" s="3">
        <v>1</v>
      </c>
      <c r="C219" s="2">
        <v>2</v>
      </c>
      <c r="E219" s="4">
        <v>4</v>
      </c>
    </row>
    <row r="220" spans="1:5" x14ac:dyDescent="0.25">
      <c r="A220">
        <v>219</v>
      </c>
      <c r="B220" s="3">
        <v>1</v>
      </c>
      <c r="C220" s="2">
        <v>2</v>
      </c>
      <c r="E220" s="4">
        <v>4</v>
      </c>
    </row>
    <row r="221" spans="1:5" x14ac:dyDescent="0.25">
      <c r="A221">
        <v>220</v>
      </c>
      <c r="B221" s="3">
        <v>1</v>
      </c>
      <c r="C221" s="2">
        <v>2</v>
      </c>
    </row>
    <row r="222" spans="1:5" x14ac:dyDescent="0.25">
      <c r="A222">
        <v>221</v>
      </c>
      <c r="B222" s="3">
        <v>1</v>
      </c>
      <c r="C222" s="2">
        <v>2</v>
      </c>
    </row>
    <row r="223" spans="1:5" x14ac:dyDescent="0.25">
      <c r="A223">
        <v>222</v>
      </c>
      <c r="B223" s="3">
        <v>1</v>
      </c>
      <c r="C223" s="2">
        <v>2</v>
      </c>
    </row>
    <row r="224" spans="1:5" x14ac:dyDescent="0.25">
      <c r="A224">
        <v>223</v>
      </c>
      <c r="B224" s="3">
        <v>1</v>
      </c>
      <c r="C224" s="2">
        <v>2</v>
      </c>
    </row>
    <row r="225" spans="1:6" x14ac:dyDescent="0.25">
      <c r="A225">
        <v>224</v>
      </c>
      <c r="B225" s="3">
        <v>1</v>
      </c>
      <c r="C225" s="2">
        <v>2</v>
      </c>
    </row>
    <row r="226" spans="1:6" x14ac:dyDescent="0.25">
      <c r="A226">
        <v>225</v>
      </c>
      <c r="B226" s="3">
        <v>1</v>
      </c>
      <c r="C226" s="2">
        <v>2</v>
      </c>
    </row>
    <row r="227" spans="1:6" x14ac:dyDescent="0.25">
      <c r="A227">
        <v>226</v>
      </c>
      <c r="B227" s="3">
        <v>1</v>
      </c>
      <c r="C227" s="2">
        <v>2</v>
      </c>
    </row>
    <row r="228" spans="1:6" x14ac:dyDescent="0.25">
      <c r="A228">
        <v>227</v>
      </c>
      <c r="C228" s="2">
        <v>2</v>
      </c>
    </row>
    <row r="229" spans="1:6" x14ac:dyDescent="0.25">
      <c r="A229">
        <v>228</v>
      </c>
      <c r="C229" s="2">
        <v>2</v>
      </c>
      <c r="F229" t="s">
        <v>22</v>
      </c>
    </row>
    <row r="230" spans="1:6" x14ac:dyDescent="0.25">
      <c r="A230">
        <v>229</v>
      </c>
    </row>
    <row r="231" spans="1:6" x14ac:dyDescent="0.25">
      <c r="A231">
        <v>230</v>
      </c>
      <c r="F231" t="s">
        <v>22</v>
      </c>
    </row>
    <row r="232" spans="1:6" x14ac:dyDescent="0.25">
      <c r="A232">
        <v>231</v>
      </c>
      <c r="C232" s="2">
        <v>2</v>
      </c>
    </row>
    <row r="233" spans="1:6" x14ac:dyDescent="0.25">
      <c r="A233">
        <v>232</v>
      </c>
      <c r="C233" s="2">
        <v>2</v>
      </c>
    </row>
    <row r="234" spans="1:6" x14ac:dyDescent="0.25">
      <c r="A234">
        <v>233</v>
      </c>
      <c r="C234" s="2">
        <v>2</v>
      </c>
    </row>
    <row r="235" spans="1:6" x14ac:dyDescent="0.25">
      <c r="A235">
        <v>234</v>
      </c>
      <c r="C235" s="2">
        <v>2</v>
      </c>
    </row>
    <row r="236" spans="1:6" x14ac:dyDescent="0.25">
      <c r="A236">
        <v>235</v>
      </c>
      <c r="C236" s="2">
        <v>2</v>
      </c>
    </row>
    <row r="237" spans="1:6" x14ac:dyDescent="0.25">
      <c r="A237">
        <v>236</v>
      </c>
      <c r="C237" s="2">
        <v>2</v>
      </c>
    </row>
    <row r="238" spans="1:6" x14ac:dyDescent="0.25">
      <c r="A238">
        <v>237</v>
      </c>
      <c r="B238" s="3">
        <v>1</v>
      </c>
      <c r="C238" s="2">
        <v>2</v>
      </c>
    </row>
    <row r="239" spans="1:6" x14ac:dyDescent="0.25">
      <c r="A239">
        <v>238</v>
      </c>
      <c r="B239" s="3">
        <v>1</v>
      </c>
      <c r="C239" s="2">
        <v>2</v>
      </c>
    </row>
    <row r="240" spans="1:6" x14ac:dyDescent="0.25">
      <c r="A240">
        <v>239</v>
      </c>
      <c r="B240" s="3">
        <v>1</v>
      </c>
      <c r="C240" s="2">
        <v>2</v>
      </c>
    </row>
    <row r="241" spans="1:5" x14ac:dyDescent="0.25">
      <c r="A241">
        <v>240</v>
      </c>
      <c r="B241" s="3">
        <v>1</v>
      </c>
    </row>
    <row r="242" spans="1:5" x14ac:dyDescent="0.25">
      <c r="A242">
        <v>241</v>
      </c>
      <c r="B242" s="3">
        <v>1</v>
      </c>
    </row>
    <row r="243" spans="1:5" x14ac:dyDescent="0.25">
      <c r="A243">
        <v>242</v>
      </c>
      <c r="B243" s="3">
        <v>1</v>
      </c>
    </row>
    <row r="244" spans="1:5" x14ac:dyDescent="0.25">
      <c r="A244">
        <v>243</v>
      </c>
      <c r="B244" s="3">
        <v>1</v>
      </c>
      <c r="E244" s="4">
        <v>4</v>
      </c>
    </row>
    <row r="245" spans="1:5" x14ac:dyDescent="0.25">
      <c r="A245">
        <v>244</v>
      </c>
      <c r="B245" s="3">
        <v>1</v>
      </c>
      <c r="D245" s="5">
        <v>3</v>
      </c>
      <c r="E245" s="4">
        <v>4</v>
      </c>
    </row>
    <row r="246" spans="1:5" x14ac:dyDescent="0.25">
      <c r="A246">
        <v>245</v>
      </c>
      <c r="D246" s="5">
        <v>3</v>
      </c>
      <c r="E246" s="4">
        <v>4</v>
      </c>
    </row>
    <row r="247" spans="1:5" x14ac:dyDescent="0.25">
      <c r="A247">
        <v>246</v>
      </c>
      <c r="D247" s="5">
        <v>3</v>
      </c>
      <c r="E247" s="4">
        <v>4</v>
      </c>
    </row>
    <row r="248" spans="1:5" x14ac:dyDescent="0.25">
      <c r="A248">
        <v>247</v>
      </c>
      <c r="D248" s="5">
        <v>3</v>
      </c>
      <c r="E248" s="4">
        <v>4</v>
      </c>
    </row>
    <row r="249" spans="1:5" x14ac:dyDescent="0.25">
      <c r="A249">
        <v>248</v>
      </c>
      <c r="D249" s="5">
        <v>3</v>
      </c>
      <c r="E249" s="4">
        <v>4</v>
      </c>
    </row>
    <row r="250" spans="1:5" x14ac:dyDescent="0.25">
      <c r="A250">
        <v>249</v>
      </c>
      <c r="D250" s="5">
        <v>3</v>
      </c>
      <c r="E250" s="4">
        <v>4</v>
      </c>
    </row>
    <row r="251" spans="1:5" x14ac:dyDescent="0.25">
      <c r="A251">
        <v>250</v>
      </c>
      <c r="D251" s="5">
        <v>3</v>
      </c>
      <c r="E251" s="4">
        <v>4</v>
      </c>
    </row>
    <row r="252" spans="1:5" x14ac:dyDescent="0.25">
      <c r="A252">
        <v>251</v>
      </c>
      <c r="D252" s="5">
        <v>3</v>
      </c>
      <c r="E252" s="4">
        <v>4</v>
      </c>
    </row>
    <row r="253" spans="1:5" x14ac:dyDescent="0.25">
      <c r="A253">
        <v>252</v>
      </c>
      <c r="D253" s="5">
        <v>3</v>
      </c>
      <c r="E253" s="4">
        <v>4</v>
      </c>
    </row>
    <row r="254" spans="1:5" x14ac:dyDescent="0.25">
      <c r="A254">
        <v>253</v>
      </c>
      <c r="D254" s="5">
        <v>3</v>
      </c>
    </row>
    <row r="255" spans="1:5" x14ac:dyDescent="0.25">
      <c r="A255">
        <v>254</v>
      </c>
    </row>
    <row r="256" spans="1:5" x14ac:dyDescent="0.25">
      <c r="A256">
        <v>255</v>
      </c>
    </row>
    <row r="257" spans="1:5" x14ac:dyDescent="0.25">
      <c r="A257">
        <v>256</v>
      </c>
      <c r="C257" s="2">
        <v>2</v>
      </c>
    </row>
    <row r="258" spans="1:5" x14ac:dyDescent="0.25">
      <c r="A258">
        <v>257</v>
      </c>
      <c r="C258" s="2">
        <v>2</v>
      </c>
    </row>
    <row r="259" spans="1:5" x14ac:dyDescent="0.25">
      <c r="A259">
        <v>258</v>
      </c>
      <c r="C259" s="2">
        <v>2</v>
      </c>
    </row>
    <row r="260" spans="1:5" x14ac:dyDescent="0.25">
      <c r="A260">
        <v>259</v>
      </c>
      <c r="B260" s="3">
        <v>1</v>
      </c>
      <c r="C260" s="2">
        <v>2</v>
      </c>
    </row>
    <row r="261" spans="1:5" x14ac:dyDescent="0.25">
      <c r="A261">
        <v>260</v>
      </c>
      <c r="B261" s="3">
        <v>1</v>
      </c>
      <c r="C261" s="2">
        <v>2</v>
      </c>
    </row>
    <row r="262" spans="1:5" x14ac:dyDescent="0.25">
      <c r="A262">
        <v>261</v>
      </c>
      <c r="B262" s="3">
        <v>1</v>
      </c>
      <c r="C262" s="2">
        <v>2</v>
      </c>
    </row>
    <row r="263" spans="1:5" x14ac:dyDescent="0.25">
      <c r="A263">
        <v>262</v>
      </c>
      <c r="B263" s="3">
        <v>1</v>
      </c>
      <c r="C263" s="2">
        <v>2</v>
      </c>
    </row>
    <row r="264" spans="1:5" x14ac:dyDescent="0.25">
      <c r="A264">
        <v>263</v>
      </c>
      <c r="B264" s="3">
        <v>1</v>
      </c>
      <c r="C264" s="2">
        <v>2</v>
      </c>
    </row>
    <row r="265" spans="1:5" x14ac:dyDescent="0.25">
      <c r="A265">
        <v>264</v>
      </c>
      <c r="B265" s="3">
        <v>1</v>
      </c>
    </row>
    <row r="266" spans="1:5" x14ac:dyDescent="0.25">
      <c r="A266">
        <v>265</v>
      </c>
      <c r="B266" s="3">
        <v>1</v>
      </c>
    </row>
    <row r="267" spans="1:5" x14ac:dyDescent="0.25">
      <c r="A267">
        <v>266</v>
      </c>
      <c r="E267" s="4">
        <v>4</v>
      </c>
    </row>
    <row r="268" spans="1:5" x14ac:dyDescent="0.25">
      <c r="A268">
        <v>267</v>
      </c>
      <c r="D268" s="5">
        <v>3</v>
      </c>
      <c r="E268" s="4">
        <v>4</v>
      </c>
    </row>
    <row r="269" spans="1:5" x14ac:dyDescent="0.25">
      <c r="A269">
        <v>268</v>
      </c>
      <c r="D269" s="5">
        <v>3</v>
      </c>
      <c r="E269" s="4">
        <v>4</v>
      </c>
    </row>
    <row r="270" spans="1:5" x14ac:dyDescent="0.25">
      <c r="A270">
        <v>269</v>
      </c>
      <c r="D270" s="5">
        <v>3</v>
      </c>
      <c r="E270" s="4">
        <v>4</v>
      </c>
    </row>
    <row r="271" spans="1:5" x14ac:dyDescent="0.25">
      <c r="A271">
        <v>270</v>
      </c>
      <c r="D271" s="5">
        <v>3</v>
      </c>
      <c r="E271" s="4">
        <v>4</v>
      </c>
    </row>
    <row r="272" spans="1:5" x14ac:dyDescent="0.25">
      <c r="A272">
        <v>271</v>
      </c>
      <c r="D272" s="5">
        <v>3</v>
      </c>
      <c r="E272" s="4">
        <v>4</v>
      </c>
    </row>
    <row r="273" spans="1:5" x14ac:dyDescent="0.25">
      <c r="A273">
        <v>272</v>
      </c>
      <c r="D273" s="5">
        <v>3</v>
      </c>
      <c r="E273" s="4">
        <v>4</v>
      </c>
    </row>
    <row r="274" spans="1:5" x14ac:dyDescent="0.25">
      <c r="A274">
        <v>273</v>
      </c>
      <c r="D274" s="5">
        <v>3</v>
      </c>
      <c r="E274" s="4">
        <v>4</v>
      </c>
    </row>
    <row r="275" spans="1:5" x14ac:dyDescent="0.25">
      <c r="A275">
        <v>274</v>
      </c>
      <c r="D275" s="5">
        <v>3</v>
      </c>
      <c r="E275" s="4">
        <v>4</v>
      </c>
    </row>
    <row r="276" spans="1:5" x14ac:dyDescent="0.25">
      <c r="A276">
        <v>275</v>
      </c>
      <c r="D276" s="5">
        <v>3</v>
      </c>
    </row>
    <row r="277" spans="1:5" x14ac:dyDescent="0.25">
      <c r="A277">
        <v>276</v>
      </c>
    </row>
    <row r="278" spans="1:5" x14ac:dyDescent="0.25">
      <c r="A278">
        <v>277</v>
      </c>
    </row>
    <row r="279" spans="1:5" x14ac:dyDescent="0.25">
      <c r="A279">
        <v>278</v>
      </c>
    </row>
    <row r="280" spans="1:5" x14ac:dyDescent="0.25">
      <c r="A280">
        <v>279</v>
      </c>
      <c r="B280" s="3">
        <v>1</v>
      </c>
    </row>
    <row r="281" spans="1:5" x14ac:dyDescent="0.25">
      <c r="A281">
        <v>280</v>
      </c>
      <c r="B281" s="3">
        <v>1</v>
      </c>
    </row>
    <row r="282" spans="1:5" x14ac:dyDescent="0.25">
      <c r="A282">
        <v>281</v>
      </c>
      <c r="B282" s="3">
        <v>1</v>
      </c>
    </row>
    <row r="283" spans="1:5" x14ac:dyDescent="0.25">
      <c r="A283">
        <v>282</v>
      </c>
      <c r="B283" s="3">
        <v>1</v>
      </c>
      <c r="C283" s="2">
        <v>2</v>
      </c>
    </row>
    <row r="284" spans="1:5" x14ac:dyDescent="0.25">
      <c r="A284">
        <v>283</v>
      </c>
      <c r="B284" s="3">
        <v>1</v>
      </c>
      <c r="C284" s="2">
        <v>2</v>
      </c>
    </row>
    <row r="285" spans="1:5" x14ac:dyDescent="0.25">
      <c r="A285">
        <v>284</v>
      </c>
      <c r="B285" s="3">
        <v>1</v>
      </c>
      <c r="C285" s="2">
        <v>2</v>
      </c>
    </row>
    <row r="286" spans="1:5" x14ac:dyDescent="0.25">
      <c r="A286">
        <v>285</v>
      </c>
      <c r="B286" s="3">
        <v>1</v>
      </c>
      <c r="C286" s="2">
        <v>2</v>
      </c>
    </row>
    <row r="287" spans="1:5" x14ac:dyDescent="0.25">
      <c r="A287">
        <v>286</v>
      </c>
      <c r="B287" s="3">
        <v>1</v>
      </c>
      <c r="C287" s="2">
        <v>2</v>
      </c>
    </row>
    <row r="288" spans="1:5" x14ac:dyDescent="0.25">
      <c r="A288">
        <v>287</v>
      </c>
      <c r="C288" s="2">
        <v>2</v>
      </c>
    </row>
    <row r="289" spans="1:5" x14ac:dyDescent="0.25">
      <c r="A289">
        <v>288</v>
      </c>
      <c r="C289" s="2">
        <v>2</v>
      </c>
    </row>
    <row r="290" spans="1:5" x14ac:dyDescent="0.25">
      <c r="A290">
        <v>289</v>
      </c>
      <c r="D290" s="5">
        <v>3</v>
      </c>
    </row>
    <row r="291" spans="1:5" x14ac:dyDescent="0.25">
      <c r="A291">
        <v>290</v>
      </c>
      <c r="D291" s="5">
        <v>3</v>
      </c>
      <c r="E291" s="4">
        <v>4</v>
      </c>
    </row>
    <row r="292" spans="1:5" x14ac:dyDescent="0.25">
      <c r="A292">
        <v>291</v>
      </c>
      <c r="D292" s="5">
        <v>3</v>
      </c>
      <c r="E292" s="4">
        <v>4</v>
      </c>
    </row>
    <row r="293" spans="1:5" x14ac:dyDescent="0.25">
      <c r="A293">
        <v>292</v>
      </c>
      <c r="D293" s="5">
        <v>3</v>
      </c>
      <c r="E293" s="4">
        <v>4</v>
      </c>
    </row>
    <row r="294" spans="1:5" x14ac:dyDescent="0.25">
      <c r="A294">
        <v>293</v>
      </c>
      <c r="D294" s="5">
        <v>3</v>
      </c>
      <c r="E294" s="4">
        <v>4</v>
      </c>
    </row>
    <row r="295" spans="1:5" x14ac:dyDescent="0.25">
      <c r="A295">
        <v>294</v>
      </c>
      <c r="D295" s="5">
        <v>3</v>
      </c>
      <c r="E295" s="4">
        <v>4</v>
      </c>
    </row>
    <row r="296" spans="1:5" x14ac:dyDescent="0.25">
      <c r="A296">
        <v>295</v>
      </c>
      <c r="D296" s="5">
        <v>3</v>
      </c>
      <c r="E296" s="4">
        <v>4</v>
      </c>
    </row>
    <row r="297" spans="1:5" x14ac:dyDescent="0.25">
      <c r="A297">
        <v>296</v>
      </c>
      <c r="D297" s="5">
        <v>3</v>
      </c>
      <c r="E297" s="4">
        <v>4</v>
      </c>
    </row>
    <row r="298" spans="1:5" x14ac:dyDescent="0.25">
      <c r="A298">
        <v>297</v>
      </c>
    </row>
    <row r="299" spans="1:5" x14ac:dyDescent="0.25">
      <c r="A299">
        <v>298</v>
      </c>
    </row>
    <row r="300" spans="1:5" x14ac:dyDescent="0.25">
      <c r="A300">
        <v>299</v>
      </c>
      <c r="B300" s="3">
        <v>1</v>
      </c>
    </row>
    <row r="301" spans="1:5" x14ac:dyDescent="0.25">
      <c r="A301">
        <v>300</v>
      </c>
      <c r="B301" s="3">
        <v>1</v>
      </c>
    </row>
    <row r="302" spans="1:5" x14ac:dyDescent="0.25">
      <c r="A302">
        <v>301</v>
      </c>
      <c r="B302" s="3">
        <v>1</v>
      </c>
    </row>
    <row r="303" spans="1:5" x14ac:dyDescent="0.25">
      <c r="A303">
        <v>302</v>
      </c>
      <c r="B303" s="3">
        <v>1</v>
      </c>
    </row>
    <row r="304" spans="1:5" x14ac:dyDescent="0.25">
      <c r="A304">
        <v>303</v>
      </c>
      <c r="B304" s="3">
        <v>1</v>
      </c>
    </row>
    <row r="305" spans="1:5" x14ac:dyDescent="0.25">
      <c r="A305">
        <v>304</v>
      </c>
      <c r="B305" s="3">
        <v>1</v>
      </c>
      <c r="C305" s="2">
        <v>2</v>
      </c>
    </row>
    <row r="306" spans="1:5" x14ac:dyDescent="0.25">
      <c r="A306">
        <v>305</v>
      </c>
      <c r="B306" s="3">
        <v>1</v>
      </c>
      <c r="C306" s="2">
        <v>2</v>
      </c>
    </row>
    <row r="307" spans="1:5" x14ac:dyDescent="0.25">
      <c r="A307">
        <v>306</v>
      </c>
      <c r="B307" s="3">
        <v>1</v>
      </c>
      <c r="C307" s="2">
        <v>2</v>
      </c>
    </row>
    <row r="308" spans="1:5" x14ac:dyDescent="0.25">
      <c r="A308">
        <v>307</v>
      </c>
      <c r="C308" s="2">
        <v>2</v>
      </c>
    </row>
    <row r="309" spans="1:5" x14ac:dyDescent="0.25">
      <c r="A309">
        <v>308</v>
      </c>
      <c r="C309" s="2">
        <v>2</v>
      </c>
    </row>
    <row r="310" spans="1:5" x14ac:dyDescent="0.25">
      <c r="A310">
        <v>309</v>
      </c>
      <c r="C310" s="2">
        <v>2</v>
      </c>
    </row>
    <row r="311" spans="1:5" x14ac:dyDescent="0.25">
      <c r="A311">
        <v>310</v>
      </c>
    </row>
    <row r="312" spans="1:5" x14ac:dyDescent="0.25">
      <c r="A312">
        <v>311</v>
      </c>
      <c r="D312" s="5">
        <v>3</v>
      </c>
      <c r="E312" s="4">
        <v>4</v>
      </c>
    </row>
    <row r="313" spans="1:5" x14ac:dyDescent="0.25">
      <c r="A313">
        <v>312</v>
      </c>
      <c r="D313" s="5">
        <v>3</v>
      </c>
      <c r="E313" s="4">
        <v>4</v>
      </c>
    </row>
    <row r="314" spans="1:5" x14ac:dyDescent="0.25">
      <c r="A314">
        <v>313</v>
      </c>
      <c r="D314" s="5">
        <v>3</v>
      </c>
      <c r="E314" s="4">
        <v>4</v>
      </c>
    </row>
    <row r="315" spans="1:5" x14ac:dyDescent="0.25">
      <c r="A315">
        <v>314</v>
      </c>
      <c r="D315" s="5">
        <v>3</v>
      </c>
      <c r="E315" s="4">
        <v>4</v>
      </c>
    </row>
    <row r="316" spans="1:5" x14ac:dyDescent="0.25">
      <c r="A316">
        <v>315</v>
      </c>
      <c r="D316" s="5">
        <v>3</v>
      </c>
      <c r="E316" s="4">
        <v>4</v>
      </c>
    </row>
    <row r="317" spans="1:5" x14ac:dyDescent="0.25">
      <c r="A317">
        <v>316</v>
      </c>
      <c r="D317" s="5">
        <v>3</v>
      </c>
      <c r="E317" s="4">
        <v>4</v>
      </c>
    </row>
    <row r="318" spans="1:5" x14ac:dyDescent="0.25">
      <c r="A318">
        <v>317</v>
      </c>
      <c r="D318" s="5">
        <v>3</v>
      </c>
      <c r="E318" s="4">
        <v>4</v>
      </c>
    </row>
    <row r="319" spans="1:5" x14ac:dyDescent="0.25">
      <c r="A319">
        <v>318</v>
      </c>
      <c r="D319" s="5">
        <v>3</v>
      </c>
      <c r="E319" s="4">
        <v>4</v>
      </c>
    </row>
    <row r="320" spans="1:5" x14ac:dyDescent="0.25">
      <c r="A320">
        <v>319</v>
      </c>
      <c r="E320" s="4">
        <v>4</v>
      </c>
    </row>
    <row r="321" spans="1:5" x14ac:dyDescent="0.25">
      <c r="A321">
        <v>320</v>
      </c>
    </row>
    <row r="322" spans="1:5" x14ac:dyDescent="0.25">
      <c r="A322">
        <v>321</v>
      </c>
      <c r="B322" s="3">
        <v>1</v>
      </c>
    </row>
    <row r="323" spans="1:5" x14ac:dyDescent="0.25">
      <c r="A323">
        <v>322</v>
      </c>
      <c r="B323" s="3">
        <v>1</v>
      </c>
    </row>
    <row r="324" spans="1:5" x14ac:dyDescent="0.25">
      <c r="A324">
        <v>323</v>
      </c>
      <c r="B324" s="3">
        <v>1</v>
      </c>
    </row>
    <row r="325" spans="1:5" x14ac:dyDescent="0.25">
      <c r="A325">
        <v>324</v>
      </c>
      <c r="B325" s="3">
        <v>1</v>
      </c>
      <c r="C325" s="2">
        <v>2</v>
      </c>
    </row>
    <row r="326" spans="1:5" x14ac:dyDescent="0.25">
      <c r="A326">
        <v>325</v>
      </c>
      <c r="B326" s="3">
        <v>1</v>
      </c>
      <c r="C326" s="2">
        <v>2</v>
      </c>
    </row>
    <row r="327" spans="1:5" x14ac:dyDescent="0.25">
      <c r="A327">
        <v>326</v>
      </c>
      <c r="B327" s="3">
        <v>1</v>
      </c>
      <c r="C327" s="2">
        <v>2</v>
      </c>
    </row>
    <row r="328" spans="1:5" x14ac:dyDescent="0.25">
      <c r="A328">
        <v>327</v>
      </c>
      <c r="B328" s="3">
        <v>1</v>
      </c>
      <c r="C328" s="2">
        <v>2</v>
      </c>
    </row>
    <row r="329" spans="1:5" x14ac:dyDescent="0.25">
      <c r="A329">
        <v>328</v>
      </c>
      <c r="B329" s="3">
        <v>1</v>
      </c>
      <c r="C329" s="2">
        <v>2</v>
      </c>
    </row>
    <row r="330" spans="1:5" x14ac:dyDescent="0.25">
      <c r="A330">
        <v>329</v>
      </c>
      <c r="C330" s="2">
        <v>2</v>
      </c>
    </row>
    <row r="331" spans="1:5" x14ac:dyDescent="0.25">
      <c r="A331">
        <v>330</v>
      </c>
      <c r="C331" s="2">
        <v>2</v>
      </c>
    </row>
    <row r="332" spans="1:5" x14ac:dyDescent="0.25">
      <c r="A332">
        <v>331</v>
      </c>
      <c r="C332" s="2">
        <v>2</v>
      </c>
    </row>
    <row r="333" spans="1:5" x14ac:dyDescent="0.25">
      <c r="A333">
        <v>332</v>
      </c>
      <c r="E333" s="4">
        <v>4</v>
      </c>
    </row>
    <row r="334" spans="1:5" x14ac:dyDescent="0.25">
      <c r="A334">
        <v>333</v>
      </c>
      <c r="D334" s="5">
        <v>3</v>
      </c>
      <c r="E334" s="4">
        <v>4</v>
      </c>
    </row>
    <row r="335" spans="1:5" x14ac:dyDescent="0.25">
      <c r="A335">
        <v>334</v>
      </c>
      <c r="D335" s="5">
        <v>3</v>
      </c>
      <c r="E335" s="4">
        <v>4</v>
      </c>
    </row>
    <row r="336" spans="1:5" x14ac:dyDescent="0.25">
      <c r="A336">
        <v>335</v>
      </c>
      <c r="D336" s="5">
        <v>3</v>
      </c>
      <c r="E336" s="4">
        <v>4</v>
      </c>
    </row>
    <row r="337" spans="1:5" x14ac:dyDescent="0.25">
      <c r="A337">
        <v>336</v>
      </c>
      <c r="D337" s="5">
        <v>3</v>
      </c>
      <c r="E337" s="4">
        <v>4</v>
      </c>
    </row>
    <row r="338" spans="1:5" x14ac:dyDescent="0.25">
      <c r="A338">
        <v>337</v>
      </c>
      <c r="D338" s="5">
        <v>3</v>
      </c>
      <c r="E338" s="4">
        <v>4</v>
      </c>
    </row>
    <row r="339" spans="1:5" x14ac:dyDescent="0.25">
      <c r="A339">
        <v>338</v>
      </c>
      <c r="D339" s="5">
        <v>3</v>
      </c>
      <c r="E339" s="4">
        <v>4</v>
      </c>
    </row>
    <row r="340" spans="1:5" x14ac:dyDescent="0.25">
      <c r="A340">
        <v>339</v>
      </c>
      <c r="D340" s="5">
        <v>3</v>
      </c>
      <c r="E340" s="4">
        <v>4</v>
      </c>
    </row>
    <row r="341" spans="1:5" x14ac:dyDescent="0.25">
      <c r="A341">
        <v>340</v>
      </c>
      <c r="D341" s="5">
        <v>3</v>
      </c>
      <c r="E341" s="4">
        <v>4</v>
      </c>
    </row>
    <row r="342" spans="1:5" x14ac:dyDescent="0.25">
      <c r="A342">
        <v>341</v>
      </c>
    </row>
    <row r="343" spans="1:5" x14ac:dyDescent="0.25">
      <c r="A343">
        <v>342</v>
      </c>
    </row>
    <row r="344" spans="1:5" x14ac:dyDescent="0.25">
      <c r="A344">
        <v>343</v>
      </c>
      <c r="C344" s="2">
        <v>2</v>
      </c>
    </row>
    <row r="345" spans="1:5" x14ac:dyDescent="0.25">
      <c r="A345">
        <v>344</v>
      </c>
      <c r="C345" s="2">
        <v>2</v>
      </c>
    </row>
    <row r="346" spans="1:5" x14ac:dyDescent="0.25">
      <c r="A346">
        <v>345</v>
      </c>
      <c r="C346" s="2">
        <v>2</v>
      </c>
    </row>
    <row r="347" spans="1:5" x14ac:dyDescent="0.25">
      <c r="A347">
        <v>346</v>
      </c>
      <c r="C347" s="2">
        <v>2</v>
      </c>
    </row>
    <row r="348" spans="1:5" x14ac:dyDescent="0.25">
      <c r="A348">
        <v>347</v>
      </c>
      <c r="B348" s="3">
        <v>1</v>
      </c>
      <c r="C348" s="2">
        <v>2</v>
      </c>
    </row>
    <row r="349" spans="1:5" x14ac:dyDescent="0.25">
      <c r="A349">
        <v>348</v>
      </c>
      <c r="B349" s="3">
        <v>1</v>
      </c>
      <c r="C349" s="2">
        <v>2</v>
      </c>
    </row>
    <row r="350" spans="1:5" x14ac:dyDescent="0.25">
      <c r="A350">
        <v>349</v>
      </c>
      <c r="B350" s="3">
        <v>1</v>
      </c>
      <c r="C350" s="2">
        <v>2</v>
      </c>
    </row>
    <row r="351" spans="1:5" x14ac:dyDescent="0.25">
      <c r="A351">
        <v>350</v>
      </c>
      <c r="B351" s="3">
        <v>1</v>
      </c>
      <c r="C351" s="2">
        <v>2</v>
      </c>
    </row>
    <row r="352" spans="1:5" x14ac:dyDescent="0.25">
      <c r="A352">
        <v>351</v>
      </c>
      <c r="B352" s="3">
        <v>1</v>
      </c>
      <c r="C352" s="2">
        <v>2</v>
      </c>
    </row>
    <row r="353" spans="1:5" x14ac:dyDescent="0.25">
      <c r="A353">
        <v>352</v>
      </c>
      <c r="B353" s="3">
        <v>1</v>
      </c>
    </row>
    <row r="354" spans="1:5" x14ac:dyDescent="0.25">
      <c r="A354">
        <v>353</v>
      </c>
      <c r="B354" s="3">
        <v>1</v>
      </c>
    </row>
    <row r="355" spans="1:5" x14ac:dyDescent="0.25">
      <c r="A355">
        <v>354</v>
      </c>
      <c r="B355" s="3">
        <v>1</v>
      </c>
    </row>
    <row r="356" spans="1:5" x14ac:dyDescent="0.25">
      <c r="A356">
        <v>355</v>
      </c>
      <c r="E356" s="4">
        <v>4</v>
      </c>
    </row>
    <row r="357" spans="1:5" x14ac:dyDescent="0.25">
      <c r="A357">
        <v>356</v>
      </c>
      <c r="E357" s="4">
        <v>4</v>
      </c>
    </row>
    <row r="358" spans="1:5" x14ac:dyDescent="0.25">
      <c r="A358">
        <v>357</v>
      </c>
      <c r="E358" s="4">
        <v>4</v>
      </c>
    </row>
    <row r="359" spans="1:5" x14ac:dyDescent="0.25">
      <c r="A359">
        <v>358</v>
      </c>
      <c r="D359" s="5">
        <v>3</v>
      </c>
      <c r="E359" s="4">
        <v>4</v>
      </c>
    </row>
    <row r="360" spans="1:5" x14ac:dyDescent="0.25">
      <c r="A360">
        <v>359</v>
      </c>
      <c r="D360" s="5">
        <v>3</v>
      </c>
      <c r="E360" s="4">
        <v>4</v>
      </c>
    </row>
    <row r="361" spans="1:5" x14ac:dyDescent="0.25">
      <c r="A361">
        <v>360</v>
      </c>
      <c r="D361" s="5">
        <v>3</v>
      </c>
      <c r="E361" s="4">
        <v>4</v>
      </c>
    </row>
    <row r="362" spans="1:5" x14ac:dyDescent="0.25">
      <c r="A362">
        <v>361</v>
      </c>
      <c r="D362" s="5">
        <v>3</v>
      </c>
      <c r="E362" s="4">
        <v>4</v>
      </c>
    </row>
    <row r="363" spans="1:5" x14ac:dyDescent="0.25">
      <c r="A363">
        <v>362</v>
      </c>
      <c r="D363" s="5">
        <v>3</v>
      </c>
      <c r="E363" s="4">
        <v>4</v>
      </c>
    </row>
    <row r="364" spans="1:5" x14ac:dyDescent="0.25">
      <c r="A364">
        <v>363</v>
      </c>
      <c r="D364" s="5">
        <v>3</v>
      </c>
      <c r="E364" s="4">
        <v>4</v>
      </c>
    </row>
    <row r="365" spans="1:5" x14ac:dyDescent="0.25">
      <c r="A365">
        <v>364</v>
      </c>
      <c r="D365" s="5">
        <v>3</v>
      </c>
    </row>
    <row r="366" spans="1:5" x14ac:dyDescent="0.25">
      <c r="A366">
        <v>365</v>
      </c>
      <c r="C366" s="2">
        <v>2</v>
      </c>
    </row>
    <row r="367" spans="1:5" x14ac:dyDescent="0.25">
      <c r="A367">
        <v>366</v>
      </c>
      <c r="C367" s="2">
        <v>2</v>
      </c>
    </row>
    <row r="368" spans="1:5" x14ac:dyDescent="0.25">
      <c r="A368">
        <v>367</v>
      </c>
      <c r="C368" s="2">
        <v>2</v>
      </c>
    </row>
    <row r="369" spans="1:5" x14ac:dyDescent="0.25">
      <c r="A369">
        <v>368</v>
      </c>
      <c r="C369" s="2">
        <v>2</v>
      </c>
    </row>
    <row r="370" spans="1:5" x14ac:dyDescent="0.25">
      <c r="A370">
        <v>369</v>
      </c>
      <c r="C370" s="2">
        <v>2</v>
      </c>
    </row>
    <row r="371" spans="1:5" x14ac:dyDescent="0.25">
      <c r="A371">
        <v>370</v>
      </c>
      <c r="B371" s="3">
        <v>1</v>
      </c>
      <c r="C371" s="2">
        <v>2</v>
      </c>
    </row>
    <row r="372" spans="1:5" x14ac:dyDescent="0.25">
      <c r="A372">
        <v>371</v>
      </c>
      <c r="B372" s="3">
        <v>1</v>
      </c>
      <c r="C372" s="2">
        <v>2</v>
      </c>
    </row>
    <row r="373" spans="1:5" x14ac:dyDescent="0.25">
      <c r="A373">
        <v>372</v>
      </c>
      <c r="B373" s="3">
        <v>1</v>
      </c>
      <c r="C373" s="2">
        <v>2</v>
      </c>
    </row>
    <row r="374" spans="1:5" x14ac:dyDescent="0.25">
      <c r="A374">
        <v>373</v>
      </c>
      <c r="B374" s="3">
        <v>1</v>
      </c>
      <c r="C374" s="2">
        <v>2</v>
      </c>
    </row>
    <row r="375" spans="1:5" x14ac:dyDescent="0.25">
      <c r="A375">
        <v>374</v>
      </c>
      <c r="B375" s="3">
        <v>1</v>
      </c>
      <c r="C375" s="2">
        <v>2</v>
      </c>
    </row>
    <row r="376" spans="1:5" x14ac:dyDescent="0.25">
      <c r="A376">
        <v>375</v>
      </c>
      <c r="B376" s="3">
        <v>1</v>
      </c>
    </row>
    <row r="377" spans="1:5" x14ac:dyDescent="0.25">
      <c r="A377">
        <v>376</v>
      </c>
      <c r="B377" s="3">
        <v>1</v>
      </c>
    </row>
    <row r="378" spans="1:5" x14ac:dyDescent="0.25">
      <c r="A378">
        <v>377</v>
      </c>
      <c r="B378" s="3">
        <v>1</v>
      </c>
    </row>
    <row r="379" spans="1:5" x14ac:dyDescent="0.25">
      <c r="A379">
        <v>378</v>
      </c>
      <c r="E379" s="4">
        <v>4</v>
      </c>
    </row>
    <row r="380" spans="1:5" x14ac:dyDescent="0.25">
      <c r="A380">
        <v>379</v>
      </c>
      <c r="D380" s="5">
        <v>3</v>
      </c>
      <c r="E380" s="4">
        <v>4</v>
      </c>
    </row>
    <row r="381" spans="1:5" x14ac:dyDescent="0.25">
      <c r="A381">
        <v>380</v>
      </c>
      <c r="D381" s="5">
        <v>3</v>
      </c>
      <c r="E381" s="4">
        <v>4</v>
      </c>
    </row>
    <row r="382" spans="1:5" x14ac:dyDescent="0.25">
      <c r="A382">
        <v>381</v>
      </c>
      <c r="D382" s="5">
        <v>3</v>
      </c>
      <c r="E382" s="4">
        <v>4</v>
      </c>
    </row>
    <row r="383" spans="1:5" x14ac:dyDescent="0.25">
      <c r="A383">
        <v>382</v>
      </c>
      <c r="D383" s="5">
        <v>3</v>
      </c>
      <c r="E383" s="4">
        <v>4</v>
      </c>
    </row>
    <row r="384" spans="1:5" x14ac:dyDescent="0.25">
      <c r="A384">
        <v>383</v>
      </c>
      <c r="D384" s="5">
        <v>3</v>
      </c>
      <c r="E384" s="4">
        <v>4</v>
      </c>
    </row>
    <row r="385" spans="1:5" x14ac:dyDescent="0.25">
      <c r="A385">
        <v>384</v>
      </c>
      <c r="D385" s="5">
        <v>3</v>
      </c>
      <c r="E385" s="4">
        <v>4</v>
      </c>
    </row>
    <row r="386" spans="1:5" x14ac:dyDescent="0.25">
      <c r="A386">
        <v>385</v>
      </c>
      <c r="D386" s="5">
        <v>3</v>
      </c>
      <c r="E386" s="4">
        <v>4</v>
      </c>
    </row>
    <row r="387" spans="1:5" x14ac:dyDescent="0.25">
      <c r="A387">
        <v>386</v>
      </c>
      <c r="D387" s="5">
        <v>3</v>
      </c>
      <c r="E387" s="4">
        <v>4</v>
      </c>
    </row>
    <row r="388" spans="1:5" x14ac:dyDescent="0.25">
      <c r="A388">
        <v>387</v>
      </c>
      <c r="C388" s="2">
        <v>2</v>
      </c>
      <c r="D388" s="5">
        <v>3</v>
      </c>
      <c r="E388" s="4">
        <v>4</v>
      </c>
    </row>
    <row r="389" spans="1:5" x14ac:dyDescent="0.25">
      <c r="A389">
        <v>388</v>
      </c>
      <c r="C389" s="2">
        <v>2</v>
      </c>
      <c r="D389" s="5">
        <v>3</v>
      </c>
    </row>
    <row r="390" spans="1:5" x14ac:dyDescent="0.25">
      <c r="A390">
        <v>389</v>
      </c>
      <c r="C390" s="2">
        <v>2</v>
      </c>
    </row>
    <row r="391" spans="1:5" x14ac:dyDescent="0.25">
      <c r="A391">
        <v>390</v>
      </c>
      <c r="C391" s="2">
        <v>2</v>
      </c>
    </row>
    <row r="392" spans="1:5" x14ac:dyDescent="0.25">
      <c r="A392">
        <v>391</v>
      </c>
      <c r="C392" s="2">
        <v>2</v>
      </c>
    </row>
    <row r="393" spans="1:5" x14ac:dyDescent="0.25">
      <c r="A393">
        <v>392</v>
      </c>
      <c r="B393" s="3">
        <v>1</v>
      </c>
      <c r="C393" s="2">
        <v>2</v>
      </c>
    </row>
    <row r="394" spans="1:5" x14ac:dyDescent="0.25">
      <c r="A394">
        <v>393</v>
      </c>
      <c r="B394" s="3">
        <v>1</v>
      </c>
      <c r="C394" s="2">
        <v>2</v>
      </c>
    </row>
    <row r="395" spans="1:5" x14ac:dyDescent="0.25">
      <c r="A395">
        <v>394</v>
      </c>
      <c r="B395" s="3">
        <v>1</v>
      </c>
      <c r="C395" s="2">
        <v>2</v>
      </c>
    </row>
    <row r="396" spans="1:5" x14ac:dyDescent="0.25">
      <c r="A396">
        <v>395</v>
      </c>
      <c r="B396" s="3">
        <v>1</v>
      </c>
      <c r="C396" s="2">
        <v>2</v>
      </c>
    </row>
    <row r="397" spans="1:5" x14ac:dyDescent="0.25">
      <c r="A397">
        <v>396</v>
      </c>
      <c r="B397" s="3">
        <v>1</v>
      </c>
    </row>
    <row r="398" spans="1:5" x14ac:dyDescent="0.25">
      <c r="A398">
        <v>397</v>
      </c>
      <c r="B398" s="3">
        <v>1</v>
      </c>
    </row>
    <row r="399" spans="1:5" x14ac:dyDescent="0.25">
      <c r="A399">
        <v>398</v>
      </c>
      <c r="B399" s="3">
        <v>1</v>
      </c>
    </row>
    <row r="400" spans="1:5" x14ac:dyDescent="0.25">
      <c r="A400">
        <v>399</v>
      </c>
      <c r="B400" s="3">
        <v>1</v>
      </c>
    </row>
    <row r="401" spans="1:6" x14ac:dyDescent="0.25">
      <c r="A401">
        <v>400</v>
      </c>
      <c r="B401" s="3">
        <v>1</v>
      </c>
    </row>
    <row r="402" spans="1:6" x14ac:dyDescent="0.25">
      <c r="A402">
        <v>401</v>
      </c>
    </row>
    <row r="403" spans="1:6" x14ac:dyDescent="0.25">
      <c r="A403">
        <v>402</v>
      </c>
    </row>
    <row r="404" spans="1:6" x14ac:dyDescent="0.25">
      <c r="A404">
        <v>403</v>
      </c>
      <c r="E404" s="4">
        <v>4</v>
      </c>
    </row>
    <row r="405" spans="1:6" x14ac:dyDescent="0.25">
      <c r="A405">
        <v>404</v>
      </c>
      <c r="D405" s="5">
        <v>3</v>
      </c>
      <c r="E405" s="4">
        <v>4</v>
      </c>
    </row>
    <row r="406" spans="1:6" x14ac:dyDescent="0.25">
      <c r="A406">
        <v>405</v>
      </c>
      <c r="D406" s="5">
        <v>3</v>
      </c>
      <c r="E406" s="4">
        <v>4</v>
      </c>
    </row>
    <row r="407" spans="1:6" x14ac:dyDescent="0.25">
      <c r="A407">
        <v>406</v>
      </c>
      <c r="D407" s="5">
        <v>3</v>
      </c>
      <c r="E407" s="4">
        <v>4</v>
      </c>
    </row>
    <row r="408" spans="1:6" x14ac:dyDescent="0.25">
      <c r="A408">
        <v>407</v>
      </c>
      <c r="D408" s="5">
        <v>3</v>
      </c>
      <c r="E408" s="4">
        <v>4</v>
      </c>
    </row>
    <row r="409" spans="1:6" x14ac:dyDescent="0.25">
      <c r="A409">
        <v>408</v>
      </c>
      <c r="C409" s="2">
        <v>2</v>
      </c>
      <c r="D409" s="5">
        <v>3</v>
      </c>
      <c r="E409" s="4">
        <v>4</v>
      </c>
    </row>
    <row r="410" spans="1:6" x14ac:dyDescent="0.25">
      <c r="A410">
        <v>409</v>
      </c>
      <c r="C410" s="2">
        <v>2</v>
      </c>
      <c r="D410" s="5">
        <v>3</v>
      </c>
      <c r="E410" s="4">
        <v>4</v>
      </c>
    </row>
    <row r="411" spans="1:6" x14ac:dyDescent="0.25">
      <c r="A411">
        <v>410</v>
      </c>
      <c r="C411" s="2">
        <v>2</v>
      </c>
      <c r="D411" s="5">
        <v>3</v>
      </c>
      <c r="E411" s="4">
        <v>4</v>
      </c>
    </row>
    <row r="412" spans="1:6" x14ac:dyDescent="0.25">
      <c r="A412">
        <v>411</v>
      </c>
      <c r="C412" s="2">
        <v>2</v>
      </c>
      <c r="D412" s="5">
        <v>3</v>
      </c>
      <c r="E412" s="4">
        <v>4</v>
      </c>
    </row>
    <row r="413" spans="1:6" x14ac:dyDescent="0.25">
      <c r="A413">
        <v>412</v>
      </c>
      <c r="C413" s="2">
        <v>2</v>
      </c>
      <c r="D413" s="5">
        <v>3</v>
      </c>
      <c r="E413" s="4">
        <v>4</v>
      </c>
    </row>
    <row r="414" spans="1:6" x14ac:dyDescent="0.25">
      <c r="A414">
        <v>413</v>
      </c>
      <c r="C414" s="2">
        <v>2</v>
      </c>
      <c r="D414" s="5">
        <v>3</v>
      </c>
    </row>
    <row r="415" spans="1:6" x14ac:dyDescent="0.25">
      <c r="A415">
        <v>414</v>
      </c>
      <c r="C415" s="2">
        <v>2</v>
      </c>
    </row>
    <row r="416" spans="1:6" x14ac:dyDescent="0.25">
      <c r="A416">
        <v>415</v>
      </c>
      <c r="B416" s="3">
        <v>1</v>
      </c>
      <c r="C416" s="2">
        <v>2</v>
      </c>
      <c r="F416" t="s">
        <v>22</v>
      </c>
    </row>
    <row r="417" spans="1:6" x14ac:dyDescent="0.25">
      <c r="A417">
        <v>416</v>
      </c>
    </row>
    <row r="418" spans="1:6" x14ac:dyDescent="0.25">
      <c r="A418">
        <v>417</v>
      </c>
      <c r="F418" t="s">
        <v>22</v>
      </c>
    </row>
    <row r="419" spans="1:6" x14ac:dyDescent="0.25">
      <c r="A419">
        <v>418</v>
      </c>
      <c r="C419" s="2">
        <v>2</v>
      </c>
    </row>
    <row r="420" spans="1:6" x14ac:dyDescent="0.25">
      <c r="A420">
        <v>419</v>
      </c>
      <c r="C420" s="2">
        <v>2</v>
      </c>
    </row>
    <row r="421" spans="1:6" x14ac:dyDescent="0.25">
      <c r="A421">
        <v>420</v>
      </c>
      <c r="C421" s="2">
        <v>2</v>
      </c>
    </row>
    <row r="422" spans="1:6" x14ac:dyDescent="0.25">
      <c r="A422">
        <v>421</v>
      </c>
      <c r="C422" s="2">
        <v>2</v>
      </c>
    </row>
    <row r="423" spans="1:6" x14ac:dyDescent="0.25">
      <c r="A423">
        <v>422</v>
      </c>
      <c r="C423" s="2">
        <v>2</v>
      </c>
    </row>
    <row r="424" spans="1:6" x14ac:dyDescent="0.25">
      <c r="A424">
        <v>423</v>
      </c>
      <c r="C424" s="2">
        <v>2</v>
      </c>
    </row>
    <row r="425" spans="1:6" x14ac:dyDescent="0.25">
      <c r="A425">
        <v>424</v>
      </c>
      <c r="C425" s="2">
        <v>2</v>
      </c>
    </row>
    <row r="426" spans="1:6" x14ac:dyDescent="0.25">
      <c r="A426">
        <v>425</v>
      </c>
      <c r="C426" s="2">
        <v>2</v>
      </c>
    </row>
    <row r="427" spans="1:6" x14ac:dyDescent="0.25">
      <c r="A427">
        <v>426</v>
      </c>
      <c r="B427" s="3">
        <v>1</v>
      </c>
      <c r="C427" s="2">
        <v>2</v>
      </c>
    </row>
    <row r="428" spans="1:6" x14ac:dyDescent="0.25">
      <c r="A428">
        <v>427</v>
      </c>
      <c r="B428" s="3">
        <v>1</v>
      </c>
      <c r="C428" s="2">
        <v>2</v>
      </c>
    </row>
    <row r="429" spans="1:6" x14ac:dyDescent="0.25">
      <c r="A429">
        <v>428</v>
      </c>
      <c r="B429" s="3">
        <v>1</v>
      </c>
      <c r="C429" s="2">
        <v>2</v>
      </c>
    </row>
    <row r="430" spans="1:6" x14ac:dyDescent="0.25">
      <c r="A430">
        <v>429</v>
      </c>
      <c r="B430" s="3">
        <v>1</v>
      </c>
      <c r="C430" s="2">
        <v>2</v>
      </c>
    </row>
    <row r="431" spans="1:6" x14ac:dyDescent="0.25">
      <c r="A431">
        <v>430</v>
      </c>
      <c r="B431" s="3">
        <v>1</v>
      </c>
      <c r="E431" s="4">
        <v>4</v>
      </c>
    </row>
    <row r="432" spans="1:6" x14ac:dyDescent="0.25">
      <c r="A432">
        <v>431</v>
      </c>
      <c r="B432" s="3">
        <v>1</v>
      </c>
      <c r="E432" s="4">
        <v>4</v>
      </c>
    </row>
    <row r="433" spans="1:5" x14ac:dyDescent="0.25">
      <c r="A433">
        <v>432</v>
      </c>
      <c r="B433" s="3">
        <v>1</v>
      </c>
      <c r="E433" s="4">
        <v>4</v>
      </c>
    </row>
    <row r="434" spans="1:5" x14ac:dyDescent="0.25">
      <c r="A434">
        <v>433</v>
      </c>
      <c r="B434" s="3">
        <v>1</v>
      </c>
      <c r="E434" s="4">
        <v>4</v>
      </c>
    </row>
    <row r="435" spans="1:5" x14ac:dyDescent="0.25">
      <c r="A435">
        <v>434</v>
      </c>
      <c r="B435" s="3">
        <v>1</v>
      </c>
      <c r="D435" s="5">
        <v>3</v>
      </c>
      <c r="E435" s="4">
        <v>4</v>
      </c>
    </row>
    <row r="436" spans="1:5" x14ac:dyDescent="0.25">
      <c r="A436">
        <v>435</v>
      </c>
      <c r="B436" s="3">
        <v>1</v>
      </c>
      <c r="D436" s="5">
        <v>3</v>
      </c>
      <c r="E436" s="4">
        <v>4</v>
      </c>
    </row>
    <row r="437" spans="1:5" x14ac:dyDescent="0.25">
      <c r="A437">
        <v>436</v>
      </c>
      <c r="D437" s="5">
        <v>3</v>
      </c>
      <c r="E437" s="4">
        <v>4</v>
      </c>
    </row>
    <row r="438" spans="1:5" x14ac:dyDescent="0.25">
      <c r="A438">
        <v>437</v>
      </c>
      <c r="D438" s="5">
        <v>3</v>
      </c>
      <c r="E438" s="4">
        <v>4</v>
      </c>
    </row>
    <row r="439" spans="1:5" x14ac:dyDescent="0.25">
      <c r="A439">
        <v>438</v>
      </c>
      <c r="D439" s="5">
        <v>3</v>
      </c>
      <c r="E439" s="4">
        <v>4</v>
      </c>
    </row>
    <row r="440" spans="1:5" x14ac:dyDescent="0.25">
      <c r="A440">
        <v>439</v>
      </c>
      <c r="D440" s="5">
        <v>3</v>
      </c>
      <c r="E440" s="4">
        <v>4</v>
      </c>
    </row>
    <row r="441" spans="1:5" x14ac:dyDescent="0.25">
      <c r="A441">
        <v>440</v>
      </c>
      <c r="D441" s="5">
        <v>3</v>
      </c>
      <c r="E441" s="4">
        <v>4</v>
      </c>
    </row>
    <row r="442" spans="1:5" x14ac:dyDescent="0.25">
      <c r="A442">
        <v>441</v>
      </c>
      <c r="D442" s="5">
        <v>3</v>
      </c>
      <c r="E442" s="4">
        <v>4</v>
      </c>
    </row>
    <row r="443" spans="1:5" x14ac:dyDescent="0.25">
      <c r="A443">
        <v>442</v>
      </c>
      <c r="D443" s="5">
        <v>3</v>
      </c>
      <c r="E443" s="4">
        <v>4</v>
      </c>
    </row>
    <row r="444" spans="1:5" x14ac:dyDescent="0.25">
      <c r="A444">
        <v>443</v>
      </c>
      <c r="D444" s="5">
        <v>3</v>
      </c>
    </row>
    <row r="445" spans="1:5" x14ac:dyDescent="0.25">
      <c r="A445">
        <v>444</v>
      </c>
      <c r="D445" s="5">
        <v>3</v>
      </c>
    </row>
    <row r="446" spans="1:5" x14ac:dyDescent="0.25">
      <c r="A446">
        <v>445</v>
      </c>
    </row>
    <row r="447" spans="1:5" x14ac:dyDescent="0.25">
      <c r="A447">
        <v>446</v>
      </c>
    </row>
    <row r="448" spans="1:5" x14ac:dyDescent="0.25">
      <c r="A448">
        <v>447</v>
      </c>
    </row>
    <row r="449" spans="1:5" x14ac:dyDescent="0.25">
      <c r="A449">
        <v>448</v>
      </c>
      <c r="C449" s="2">
        <v>2</v>
      </c>
    </row>
    <row r="450" spans="1:5" x14ac:dyDescent="0.25">
      <c r="A450">
        <v>449</v>
      </c>
      <c r="C450" s="2">
        <v>2</v>
      </c>
    </row>
    <row r="451" spans="1:5" x14ac:dyDescent="0.25">
      <c r="A451">
        <v>450</v>
      </c>
      <c r="C451" s="2">
        <v>2</v>
      </c>
    </row>
    <row r="452" spans="1:5" x14ac:dyDescent="0.25">
      <c r="A452">
        <v>451</v>
      </c>
      <c r="C452" s="2">
        <v>2</v>
      </c>
    </row>
    <row r="453" spans="1:5" x14ac:dyDescent="0.25">
      <c r="A453">
        <v>452</v>
      </c>
      <c r="C453" s="2">
        <v>2</v>
      </c>
    </row>
    <row r="454" spans="1:5" x14ac:dyDescent="0.25">
      <c r="A454">
        <v>453</v>
      </c>
      <c r="B454" s="3">
        <v>1</v>
      </c>
      <c r="C454" s="2">
        <v>2</v>
      </c>
    </row>
    <row r="455" spans="1:5" x14ac:dyDescent="0.25">
      <c r="A455">
        <v>454</v>
      </c>
      <c r="B455" s="3">
        <v>1</v>
      </c>
      <c r="C455" s="2">
        <v>2</v>
      </c>
    </row>
    <row r="456" spans="1:5" x14ac:dyDescent="0.25">
      <c r="A456">
        <v>455</v>
      </c>
      <c r="B456" s="3">
        <v>1</v>
      </c>
      <c r="C456" s="2">
        <v>2</v>
      </c>
    </row>
    <row r="457" spans="1:5" x14ac:dyDescent="0.25">
      <c r="A457">
        <v>456</v>
      </c>
      <c r="B457" s="3">
        <v>1</v>
      </c>
      <c r="C457" s="2">
        <v>2</v>
      </c>
    </row>
    <row r="458" spans="1:5" x14ac:dyDescent="0.25">
      <c r="A458">
        <v>457</v>
      </c>
      <c r="B458" s="3">
        <v>1</v>
      </c>
    </row>
    <row r="459" spans="1:5" x14ac:dyDescent="0.25">
      <c r="A459">
        <v>458</v>
      </c>
      <c r="B459" s="3">
        <v>1</v>
      </c>
      <c r="E459" s="4">
        <v>4</v>
      </c>
    </row>
    <row r="460" spans="1:5" x14ac:dyDescent="0.25">
      <c r="A460">
        <v>459</v>
      </c>
      <c r="B460" s="3">
        <v>1</v>
      </c>
      <c r="E460" s="4">
        <v>4</v>
      </c>
    </row>
    <row r="461" spans="1:5" x14ac:dyDescent="0.25">
      <c r="A461">
        <v>460</v>
      </c>
      <c r="D461" s="5">
        <v>3</v>
      </c>
      <c r="E461" s="4">
        <v>4</v>
      </c>
    </row>
    <row r="462" spans="1:5" x14ac:dyDescent="0.25">
      <c r="A462">
        <v>461</v>
      </c>
      <c r="D462" s="5">
        <v>3</v>
      </c>
      <c r="E462" s="4">
        <v>4</v>
      </c>
    </row>
    <row r="463" spans="1:5" x14ac:dyDescent="0.25">
      <c r="A463">
        <v>462</v>
      </c>
      <c r="D463" s="5">
        <v>3</v>
      </c>
      <c r="E463" s="4">
        <v>4</v>
      </c>
    </row>
    <row r="464" spans="1:5" x14ac:dyDescent="0.25">
      <c r="A464">
        <v>463</v>
      </c>
      <c r="D464" s="5">
        <v>3</v>
      </c>
      <c r="E464" s="4">
        <v>4</v>
      </c>
    </row>
    <row r="465" spans="1:5" x14ac:dyDescent="0.25">
      <c r="A465">
        <v>464</v>
      </c>
      <c r="D465" s="5">
        <v>3</v>
      </c>
      <c r="E465" s="4">
        <v>4</v>
      </c>
    </row>
    <row r="466" spans="1:5" x14ac:dyDescent="0.25">
      <c r="A466">
        <v>465</v>
      </c>
      <c r="D466" s="5">
        <v>3</v>
      </c>
      <c r="E466" s="4">
        <v>4</v>
      </c>
    </row>
    <row r="467" spans="1:5" x14ac:dyDescent="0.25">
      <c r="A467">
        <v>466</v>
      </c>
      <c r="D467" s="5">
        <v>3</v>
      </c>
      <c r="E467" s="4">
        <v>4</v>
      </c>
    </row>
    <row r="468" spans="1:5" x14ac:dyDescent="0.25">
      <c r="A468">
        <v>467</v>
      </c>
      <c r="D468" s="5">
        <v>3</v>
      </c>
      <c r="E468" s="4">
        <v>4</v>
      </c>
    </row>
    <row r="469" spans="1:5" x14ac:dyDescent="0.25">
      <c r="A469">
        <v>468</v>
      </c>
    </row>
    <row r="470" spans="1:5" x14ac:dyDescent="0.25">
      <c r="A470">
        <v>469</v>
      </c>
    </row>
    <row r="471" spans="1:5" x14ac:dyDescent="0.25">
      <c r="A471">
        <v>470</v>
      </c>
    </row>
    <row r="472" spans="1:5" x14ac:dyDescent="0.25">
      <c r="A472">
        <v>471</v>
      </c>
    </row>
    <row r="473" spans="1:5" x14ac:dyDescent="0.25">
      <c r="A473">
        <v>472</v>
      </c>
    </row>
    <row r="474" spans="1:5" x14ac:dyDescent="0.25">
      <c r="A474">
        <v>473</v>
      </c>
    </row>
    <row r="475" spans="1:5" x14ac:dyDescent="0.25">
      <c r="A475">
        <v>474</v>
      </c>
      <c r="B475" s="3">
        <v>1</v>
      </c>
    </row>
    <row r="476" spans="1:5" x14ac:dyDescent="0.25">
      <c r="A476">
        <v>475</v>
      </c>
      <c r="B476" s="3">
        <v>1</v>
      </c>
    </row>
    <row r="477" spans="1:5" x14ac:dyDescent="0.25">
      <c r="A477">
        <v>476</v>
      </c>
      <c r="B477" s="3">
        <v>1</v>
      </c>
      <c r="C477" s="2">
        <v>2</v>
      </c>
    </row>
    <row r="478" spans="1:5" x14ac:dyDescent="0.25">
      <c r="A478">
        <v>477</v>
      </c>
      <c r="B478" s="3">
        <v>1</v>
      </c>
      <c r="C478" s="2">
        <v>2</v>
      </c>
    </row>
    <row r="479" spans="1:5" x14ac:dyDescent="0.25">
      <c r="A479">
        <v>478</v>
      </c>
      <c r="B479" s="3">
        <v>1</v>
      </c>
      <c r="C479" s="2">
        <v>2</v>
      </c>
    </row>
    <row r="480" spans="1:5" x14ac:dyDescent="0.25">
      <c r="A480">
        <v>479</v>
      </c>
      <c r="B480" s="3">
        <v>1</v>
      </c>
      <c r="C480" s="2">
        <v>2</v>
      </c>
    </row>
    <row r="481" spans="1:5" x14ac:dyDescent="0.25">
      <c r="A481">
        <v>480</v>
      </c>
      <c r="B481" s="3">
        <v>1</v>
      </c>
      <c r="C481" s="2">
        <v>2</v>
      </c>
    </row>
    <row r="482" spans="1:5" x14ac:dyDescent="0.25">
      <c r="A482">
        <v>481</v>
      </c>
      <c r="C482" s="2">
        <v>2</v>
      </c>
    </row>
    <row r="483" spans="1:5" x14ac:dyDescent="0.25">
      <c r="A483">
        <v>482</v>
      </c>
      <c r="C483" s="2">
        <v>2</v>
      </c>
    </row>
    <row r="484" spans="1:5" x14ac:dyDescent="0.25">
      <c r="A484">
        <v>483</v>
      </c>
      <c r="D484" s="5">
        <v>3</v>
      </c>
    </row>
    <row r="485" spans="1:5" x14ac:dyDescent="0.25">
      <c r="A485">
        <v>484</v>
      </c>
      <c r="D485" s="5">
        <v>3</v>
      </c>
      <c r="E485" s="4">
        <v>4</v>
      </c>
    </row>
    <row r="486" spans="1:5" x14ac:dyDescent="0.25">
      <c r="A486">
        <v>485</v>
      </c>
      <c r="D486" s="5">
        <v>3</v>
      </c>
      <c r="E486" s="4">
        <v>4</v>
      </c>
    </row>
    <row r="487" spans="1:5" x14ac:dyDescent="0.25">
      <c r="A487">
        <v>486</v>
      </c>
      <c r="D487" s="5">
        <v>3</v>
      </c>
      <c r="E487" s="4">
        <v>4</v>
      </c>
    </row>
    <row r="488" spans="1:5" x14ac:dyDescent="0.25">
      <c r="A488">
        <v>487</v>
      </c>
      <c r="D488" s="5">
        <v>3</v>
      </c>
      <c r="E488" s="4">
        <v>4</v>
      </c>
    </row>
    <row r="489" spans="1:5" x14ac:dyDescent="0.25">
      <c r="A489">
        <v>488</v>
      </c>
      <c r="D489" s="5">
        <v>3</v>
      </c>
      <c r="E489" s="4">
        <v>4</v>
      </c>
    </row>
    <row r="490" spans="1:5" x14ac:dyDescent="0.25">
      <c r="A490">
        <v>489</v>
      </c>
      <c r="D490" s="5">
        <v>3</v>
      </c>
      <c r="E490" s="4">
        <v>4</v>
      </c>
    </row>
    <row r="491" spans="1:5" x14ac:dyDescent="0.25">
      <c r="A491">
        <v>490</v>
      </c>
      <c r="D491" s="5">
        <v>3</v>
      </c>
      <c r="E491" s="4">
        <v>4</v>
      </c>
    </row>
    <row r="492" spans="1:5" x14ac:dyDescent="0.25">
      <c r="A492">
        <v>491</v>
      </c>
      <c r="D492" s="5">
        <v>3</v>
      </c>
      <c r="E492" s="4">
        <v>4</v>
      </c>
    </row>
    <row r="493" spans="1:5" x14ac:dyDescent="0.25">
      <c r="A493">
        <v>492</v>
      </c>
    </row>
    <row r="494" spans="1:5" x14ac:dyDescent="0.25">
      <c r="A494">
        <v>493</v>
      </c>
      <c r="B494" s="3">
        <v>1</v>
      </c>
    </row>
    <row r="495" spans="1:5" x14ac:dyDescent="0.25">
      <c r="A495">
        <v>494</v>
      </c>
      <c r="B495" s="3">
        <v>1</v>
      </c>
    </row>
    <row r="496" spans="1:5" x14ac:dyDescent="0.25">
      <c r="A496">
        <v>495</v>
      </c>
      <c r="B496" s="3">
        <v>1</v>
      </c>
    </row>
    <row r="497" spans="1:5" x14ac:dyDescent="0.25">
      <c r="A497">
        <v>496</v>
      </c>
      <c r="B497" s="3">
        <v>1</v>
      </c>
    </row>
    <row r="498" spans="1:5" x14ac:dyDescent="0.25">
      <c r="A498">
        <v>497</v>
      </c>
      <c r="B498" s="3">
        <v>1</v>
      </c>
    </row>
    <row r="499" spans="1:5" x14ac:dyDescent="0.25">
      <c r="A499">
        <v>498</v>
      </c>
      <c r="B499" s="3">
        <v>1</v>
      </c>
      <c r="C499" s="2">
        <v>2</v>
      </c>
    </row>
    <row r="500" spans="1:5" x14ac:dyDescent="0.25">
      <c r="A500">
        <v>499</v>
      </c>
      <c r="B500" s="3">
        <v>1</v>
      </c>
      <c r="C500" s="2">
        <v>2</v>
      </c>
    </row>
    <row r="501" spans="1:5" x14ac:dyDescent="0.25">
      <c r="A501">
        <v>500</v>
      </c>
      <c r="B501" s="3">
        <v>1</v>
      </c>
      <c r="C501" s="2">
        <v>2</v>
      </c>
    </row>
    <row r="502" spans="1:5" x14ac:dyDescent="0.25">
      <c r="A502">
        <v>501</v>
      </c>
      <c r="C502" s="2">
        <v>2</v>
      </c>
    </row>
    <row r="503" spans="1:5" x14ac:dyDescent="0.25">
      <c r="A503">
        <v>502</v>
      </c>
      <c r="C503" s="2">
        <v>2</v>
      </c>
    </row>
    <row r="504" spans="1:5" x14ac:dyDescent="0.25">
      <c r="A504">
        <v>503</v>
      </c>
      <c r="C504" s="2">
        <v>2</v>
      </c>
    </row>
    <row r="505" spans="1:5" x14ac:dyDescent="0.25">
      <c r="A505">
        <v>504</v>
      </c>
      <c r="C505" s="2">
        <v>2</v>
      </c>
    </row>
    <row r="506" spans="1:5" x14ac:dyDescent="0.25">
      <c r="A506">
        <v>505</v>
      </c>
      <c r="D506" s="5">
        <v>3</v>
      </c>
    </row>
    <row r="507" spans="1:5" x14ac:dyDescent="0.25">
      <c r="A507">
        <v>506</v>
      </c>
      <c r="D507" s="5">
        <v>3</v>
      </c>
      <c r="E507" s="4">
        <v>4</v>
      </c>
    </row>
    <row r="508" spans="1:5" x14ac:dyDescent="0.25">
      <c r="A508">
        <v>507</v>
      </c>
      <c r="D508" s="5">
        <v>3</v>
      </c>
      <c r="E508" s="4">
        <v>4</v>
      </c>
    </row>
    <row r="509" spans="1:5" x14ac:dyDescent="0.25">
      <c r="A509">
        <v>508</v>
      </c>
      <c r="D509" s="5">
        <v>3</v>
      </c>
      <c r="E509" s="4">
        <v>4</v>
      </c>
    </row>
    <row r="510" spans="1:5" x14ac:dyDescent="0.25">
      <c r="A510">
        <v>509</v>
      </c>
      <c r="D510" s="5">
        <v>3</v>
      </c>
      <c r="E510" s="4">
        <v>4</v>
      </c>
    </row>
    <row r="511" spans="1:5" x14ac:dyDescent="0.25">
      <c r="A511">
        <v>510</v>
      </c>
      <c r="D511" s="5">
        <v>3</v>
      </c>
      <c r="E511" s="4">
        <v>4</v>
      </c>
    </row>
    <row r="512" spans="1:5" x14ac:dyDescent="0.25">
      <c r="A512">
        <v>511</v>
      </c>
      <c r="D512" s="5">
        <v>3</v>
      </c>
      <c r="E512" s="4">
        <v>4</v>
      </c>
    </row>
    <row r="513" spans="1:5" x14ac:dyDescent="0.25">
      <c r="A513">
        <v>512</v>
      </c>
      <c r="D513" s="5">
        <v>3</v>
      </c>
      <c r="E513" s="4">
        <v>4</v>
      </c>
    </row>
    <row r="514" spans="1:5" x14ac:dyDescent="0.25">
      <c r="A514">
        <v>513</v>
      </c>
      <c r="D514" s="5">
        <v>3</v>
      </c>
      <c r="E514" s="4">
        <v>4</v>
      </c>
    </row>
    <row r="515" spans="1:5" x14ac:dyDescent="0.25">
      <c r="A515">
        <v>514</v>
      </c>
    </row>
    <row r="516" spans="1:5" x14ac:dyDescent="0.25">
      <c r="A516">
        <v>515</v>
      </c>
      <c r="B516" s="3">
        <v>1</v>
      </c>
    </row>
    <row r="517" spans="1:5" x14ac:dyDescent="0.25">
      <c r="A517">
        <v>516</v>
      </c>
      <c r="B517" s="3">
        <v>1</v>
      </c>
    </row>
    <row r="518" spans="1:5" x14ac:dyDescent="0.25">
      <c r="A518">
        <v>517</v>
      </c>
      <c r="B518" s="3">
        <v>1</v>
      </c>
      <c r="C518" s="2">
        <v>2</v>
      </c>
    </row>
    <row r="519" spans="1:5" x14ac:dyDescent="0.25">
      <c r="A519">
        <v>518</v>
      </c>
      <c r="B519" s="3">
        <v>1</v>
      </c>
      <c r="C519" s="2">
        <v>2</v>
      </c>
    </row>
    <row r="520" spans="1:5" x14ac:dyDescent="0.25">
      <c r="A520">
        <v>519</v>
      </c>
      <c r="B520" s="3">
        <v>1</v>
      </c>
      <c r="C520" s="2">
        <v>2</v>
      </c>
    </row>
    <row r="521" spans="1:5" x14ac:dyDescent="0.25">
      <c r="A521">
        <v>520</v>
      </c>
      <c r="B521" s="3">
        <v>1</v>
      </c>
      <c r="C521" s="2">
        <v>2</v>
      </c>
    </row>
    <row r="522" spans="1:5" x14ac:dyDescent="0.25">
      <c r="A522">
        <v>521</v>
      </c>
      <c r="B522" s="3">
        <v>1</v>
      </c>
      <c r="C522" s="2">
        <v>2</v>
      </c>
    </row>
    <row r="523" spans="1:5" x14ac:dyDescent="0.25">
      <c r="A523">
        <v>522</v>
      </c>
      <c r="B523" s="3">
        <v>1</v>
      </c>
      <c r="C523" s="2">
        <v>2</v>
      </c>
    </row>
    <row r="524" spans="1:5" x14ac:dyDescent="0.25">
      <c r="A524">
        <v>523</v>
      </c>
      <c r="B524" s="3">
        <v>1</v>
      </c>
      <c r="C524" s="2">
        <v>2</v>
      </c>
    </row>
    <row r="525" spans="1:5" x14ac:dyDescent="0.25">
      <c r="A525">
        <v>524</v>
      </c>
      <c r="C525" s="2">
        <v>2</v>
      </c>
    </row>
    <row r="526" spans="1:5" x14ac:dyDescent="0.25">
      <c r="A526">
        <v>525</v>
      </c>
      <c r="C526" s="2">
        <v>2</v>
      </c>
    </row>
    <row r="527" spans="1:5" x14ac:dyDescent="0.25">
      <c r="A527">
        <v>526</v>
      </c>
      <c r="C527" s="2">
        <v>2</v>
      </c>
    </row>
    <row r="528" spans="1:5" x14ac:dyDescent="0.25">
      <c r="A528">
        <v>527</v>
      </c>
    </row>
    <row r="529" spans="1:5" x14ac:dyDescent="0.25">
      <c r="A529">
        <v>528</v>
      </c>
    </row>
    <row r="530" spans="1:5" x14ac:dyDescent="0.25">
      <c r="A530">
        <v>529</v>
      </c>
      <c r="D530" s="5">
        <v>3</v>
      </c>
      <c r="E530" s="4">
        <v>4</v>
      </c>
    </row>
    <row r="531" spans="1:5" x14ac:dyDescent="0.25">
      <c r="A531">
        <v>530</v>
      </c>
      <c r="D531" s="5">
        <v>3</v>
      </c>
      <c r="E531" s="4">
        <v>4</v>
      </c>
    </row>
    <row r="532" spans="1:5" x14ac:dyDescent="0.25">
      <c r="A532">
        <v>531</v>
      </c>
      <c r="D532" s="5">
        <v>3</v>
      </c>
      <c r="E532" s="4">
        <v>4</v>
      </c>
    </row>
    <row r="533" spans="1:5" x14ac:dyDescent="0.25">
      <c r="A533">
        <v>532</v>
      </c>
      <c r="D533" s="5">
        <v>3</v>
      </c>
      <c r="E533" s="4">
        <v>4</v>
      </c>
    </row>
    <row r="534" spans="1:5" x14ac:dyDescent="0.25">
      <c r="A534">
        <v>533</v>
      </c>
      <c r="D534" s="5">
        <v>3</v>
      </c>
      <c r="E534" s="4">
        <v>4</v>
      </c>
    </row>
    <row r="535" spans="1:5" x14ac:dyDescent="0.25">
      <c r="A535">
        <v>534</v>
      </c>
      <c r="D535" s="5">
        <v>3</v>
      </c>
      <c r="E535" s="4">
        <v>4</v>
      </c>
    </row>
    <row r="536" spans="1:5" x14ac:dyDescent="0.25">
      <c r="A536">
        <v>535</v>
      </c>
      <c r="D536" s="5">
        <v>3</v>
      </c>
      <c r="E536" s="4">
        <v>4</v>
      </c>
    </row>
    <row r="537" spans="1:5" x14ac:dyDescent="0.25">
      <c r="A537">
        <v>536</v>
      </c>
      <c r="D537" s="5">
        <v>3</v>
      </c>
      <c r="E537" s="4">
        <v>4</v>
      </c>
    </row>
    <row r="538" spans="1:5" x14ac:dyDescent="0.25">
      <c r="A538">
        <v>537</v>
      </c>
    </row>
    <row r="539" spans="1:5" x14ac:dyDescent="0.25">
      <c r="A539">
        <v>538</v>
      </c>
    </row>
    <row r="540" spans="1:5" x14ac:dyDescent="0.25">
      <c r="A540">
        <v>539</v>
      </c>
      <c r="B540" s="3">
        <v>1</v>
      </c>
    </row>
    <row r="541" spans="1:5" x14ac:dyDescent="0.25">
      <c r="A541">
        <v>540</v>
      </c>
      <c r="B541" s="3">
        <v>1</v>
      </c>
    </row>
    <row r="542" spans="1:5" x14ac:dyDescent="0.25">
      <c r="A542">
        <v>541</v>
      </c>
      <c r="B542" s="3">
        <v>1</v>
      </c>
    </row>
    <row r="543" spans="1:5" x14ac:dyDescent="0.25">
      <c r="A543">
        <v>542</v>
      </c>
      <c r="B543" s="3">
        <v>1</v>
      </c>
      <c r="C543" s="2">
        <v>2</v>
      </c>
    </row>
    <row r="544" spans="1:5" x14ac:dyDescent="0.25">
      <c r="A544">
        <v>543</v>
      </c>
      <c r="B544" s="3">
        <v>1</v>
      </c>
      <c r="C544" s="2">
        <v>2</v>
      </c>
    </row>
    <row r="545" spans="1:5" x14ac:dyDescent="0.25">
      <c r="A545">
        <v>544</v>
      </c>
      <c r="B545" s="3">
        <v>1</v>
      </c>
      <c r="C545" s="2">
        <v>2</v>
      </c>
    </row>
    <row r="546" spans="1:5" x14ac:dyDescent="0.25">
      <c r="A546">
        <v>545</v>
      </c>
      <c r="B546" s="3">
        <v>1</v>
      </c>
      <c r="C546" s="2">
        <v>2</v>
      </c>
    </row>
    <row r="547" spans="1:5" x14ac:dyDescent="0.25">
      <c r="A547">
        <v>546</v>
      </c>
      <c r="B547" s="3">
        <v>1</v>
      </c>
      <c r="C547" s="2">
        <v>2</v>
      </c>
    </row>
    <row r="548" spans="1:5" x14ac:dyDescent="0.25">
      <c r="A548">
        <v>547</v>
      </c>
      <c r="B548" s="3">
        <v>1</v>
      </c>
      <c r="C548" s="2">
        <v>2</v>
      </c>
    </row>
    <row r="549" spans="1:5" x14ac:dyDescent="0.25">
      <c r="A549">
        <v>548</v>
      </c>
      <c r="B549" s="3">
        <v>1</v>
      </c>
      <c r="C549" s="2">
        <v>2</v>
      </c>
    </row>
    <row r="550" spans="1:5" x14ac:dyDescent="0.25">
      <c r="A550">
        <v>549</v>
      </c>
      <c r="C550" s="2">
        <v>2</v>
      </c>
    </row>
    <row r="551" spans="1:5" x14ac:dyDescent="0.25">
      <c r="A551">
        <v>550</v>
      </c>
      <c r="C551" s="2">
        <v>2</v>
      </c>
    </row>
    <row r="552" spans="1:5" x14ac:dyDescent="0.25">
      <c r="A552">
        <v>551</v>
      </c>
      <c r="C552" s="2">
        <v>2</v>
      </c>
    </row>
    <row r="553" spans="1:5" x14ac:dyDescent="0.25">
      <c r="A553">
        <v>552</v>
      </c>
      <c r="D553" s="5">
        <v>3</v>
      </c>
      <c r="E553" s="4">
        <v>4</v>
      </c>
    </row>
    <row r="554" spans="1:5" x14ac:dyDescent="0.25">
      <c r="A554">
        <v>553</v>
      </c>
      <c r="D554" s="5">
        <v>3</v>
      </c>
      <c r="E554" s="4">
        <v>4</v>
      </c>
    </row>
    <row r="555" spans="1:5" x14ac:dyDescent="0.25">
      <c r="A555">
        <v>554</v>
      </c>
      <c r="D555" s="5">
        <v>3</v>
      </c>
      <c r="E555" s="4">
        <v>4</v>
      </c>
    </row>
    <row r="556" spans="1:5" x14ac:dyDescent="0.25">
      <c r="A556">
        <v>555</v>
      </c>
      <c r="D556" s="5">
        <v>3</v>
      </c>
      <c r="E556" s="4">
        <v>4</v>
      </c>
    </row>
    <row r="557" spans="1:5" x14ac:dyDescent="0.25">
      <c r="A557">
        <v>556</v>
      </c>
      <c r="D557" s="5">
        <v>3</v>
      </c>
      <c r="E557" s="4">
        <v>4</v>
      </c>
    </row>
    <row r="558" spans="1:5" x14ac:dyDescent="0.25">
      <c r="A558">
        <v>557</v>
      </c>
      <c r="D558" s="5">
        <v>3</v>
      </c>
      <c r="E558" s="4">
        <v>4</v>
      </c>
    </row>
    <row r="559" spans="1:5" x14ac:dyDescent="0.25">
      <c r="A559">
        <v>558</v>
      </c>
      <c r="D559" s="5">
        <v>3</v>
      </c>
      <c r="E559" s="4">
        <v>4</v>
      </c>
    </row>
    <row r="560" spans="1:5" x14ac:dyDescent="0.25">
      <c r="A560">
        <v>559</v>
      </c>
      <c r="D560" s="5">
        <v>3</v>
      </c>
      <c r="E560" s="4">
        <v>4</v>
      </c>
    </row>
    <row r="561" spans="1:5" x14ac:dyDescent="0.25">
      <c r="A561">
        <v>560</v>
      </c>
      <c r="D561" s="5">
        <v>3</v>
      </c>
      <c r="E561" s="4">
        <v>4</v>
      </c>
    </row>
    <row r="562" spans="1:5" x14ac:dyDescent="0.25">
      <c r="A562">
        <v>561</v>
      </c>
      <c r="D562" s="5">
        <v>3</v>
      </c>
      <c r="E562" s="4">
        <v>4</v>
      </c>
    </row>
    <row r="563" spans="1:5" x14ac:dyDescent="0.25">
      <c r="A563">
        <v>562</v>
      </c>
      <c r="B563" s="3">
        <v>1</v>
      </c>
    </row>
    <row r="564" spans="1:5" x14ac:dyDescent="0.25">
      <c r="A564">
        <v>563</v>
      </c>
      <c r="B564" s="3">
        <v>1</v>
      </c>
    </row>
    <row r="565" spans="1:5" x14ac:dyDescent="0.25">
      <c r="A565">
        <v>564</v>
      </c>
      <c r="B565" s="3">
        <v>1</v>
      </c>
    </row>
    <row r="566" spans="1:5" x14ac:dyDescent="0.25">
      <c r="A566">
        <v>565</v>
      </c>
      <c r="B566" s="3">
        <v>1</v>
      </c>
    </row>
    <row r="567" spans="1:5" x14ac:dyDescent="0.25">
      <c r="A567">
        <v>566</v>
      </c>
      <c r="B567" s="3">
        <v>1</v>
      </c>
    </row>
    <row r="568" spans="1:5" x14ac:dyDescent="0.25">
      <c r="A568">
        <v>567</v>
      </c>
      <c r="B568" s="3">
        <v>1</v>
      </c>
      <c r="C568" s="2">
        <v>2</v>
      </c>
    </row>
    <row r="569" spans="1:5" x14ac:dyDescent="0.25">
      <c r="A569">
        <v>568</v>
      </c>
      <c r="B569" s="3">
        <v>1</v>
      </c>
      <c r="C569" s="2">
        <v>2</v>
      </c>
    </row>
    <row r="570" spans="1:5" x14ac:dyDescent="0.25">
      <c r="A570">
        <v>569</v>
      </c>
      <c r="B570" s="3">
        <v>1</v>
      </c>
      <c r="C570" s="2">
        <v>2</v>
      </c>
    </row>
    <row r="571" spans="1:5" x14ac:dyDescent="0.25">
      <c r="A571">
        <v>570</v>
      </c>
      <c r="B571" s="3">
        <v>1</v>
      </c>
      <c r="C571" s="2">
        <v>2</v>
      </c>
    </row>
    <row r="572" spans="1:5" x14ac:dyDescent="0.25">
      <c r="A572">
        <v>571</v>
      </c>
      <c r="B572" s="3">
        <v>1</v>
      </c>
      <c r="C572" s="2">
        <v>2</v>
      </c>
    </row>
    <row r="573" spans="1:5" x14ac:dyDescent="0.25">
      <c r="A573">
        <v>572</v>
      </c>
      <c r="C573" s="2">
        <v>2</v>
      </c>
    </row>
    <row r="574" spans="1:5" x14ac:dyDescent="0.25">
      <c r="A574">
        <v>573</v>
      </c>
      <c r="C574" s="2">
        <v>2</v>
      </c>
    </row>
    <row r="575" spans="1:5" x14ac:dyDescent="0.25">
      <c r="A575">
        <v>574</v>
      </c>
      <c r="C575" s="2">
        <v>2</v>
      </c>
    </row>
    <row r="576" spans="1:5" x14ac:dyDescent="0.25">
      <c r="A576">
        <v>575</v>
      </c>
      <c r="C576" s="2">
        <v>2</v>
      </c>
      <c r="E576" s="4">
        <v>4</v>
      </c>
    </row>
    <row r="577" spans="1:5" x14ac:dyDescent="0.25">
      <c r="A577">
        <v>576</v>
      </c>
      <c r="D577" s="5">
        <v>3</v>
      </c>
      <c r="E577" s="4">
        <v>4</v>
      </c>
    </row>
    <row r="578" spans="1:5" x14ac:dyDescent="0.25">
      <c r="A578">
        <v>577</v>
      </c>
      <c r="D578" s="5">
        <v>3</v>
      </c>
      <c r="E578" s="4">
        <v>4</v>
      </c>
    </row>
    <row r="579" spans="1:5" x14ac:dyDescent="0.25">
      <c r="A579">
        <v>578</v>
      </c>
      <c r="D579" s="5">
        <v>3</v>
      </c>
      <c r="E579" s="4">
        <v>4</v>
      </c>
    </row>
    <row r="580" spans="1:5" x14ac:dyDescent="0.25">
      <c r="A580">
        <v>579</v>
      </c>
      <c r="D580" s="5">
        <v>3</v>
      </c>
      <c r="E580" s="4">
        <v>4</v>
      </c>
    </row>
    <row r="581" spans="1:5" x14ac:dyDescent="0.25">
      <c r="A581">
        <v>580</v>
      </c>
      <c r="D581" s="5">
        <v>3</v>
      </c>
      <c r="E581" s="4">
        <v>4</v>
      </c>
    </row>
    <row r="582" spans="1:5" x14ac:dyDescent="0.25">
      <c r="A582">
        <v>581</v>
      </c>
      <c r="D582" s="5">
        <v>3</v>
      </c>
      <c r="E582" s="4">
        <v>4</v>
      </c>
    </row>
    <row r="583" spans="1:5" x14ac:dyDescent="0.25">
      <c r="A583">
        <v>582</v>
      </c>
      <c r="D583" s="5">
        <v>3</v>
      </c>
      <c r="E583" s="4">
        <v>4</v>
      </c>
    </row>
    <row r="584" spans="1:5" x14ac:dyDescent="0.25">
      <c r="A584">
        <v>583</v>
      </c>
      <c r="D584" s="5">
        <v>3</v>
      </c>
      <c r="E584" s="4">
        <v>4</v>
      </c>
    </row>
    <row r="585" spans="1:5" x14ac:dyDescent="0.25">
      <c r="A585">
        <v>584</v>
      </c>
      <c r="D585" s="5">
        <v>3</v>
      </c>
      <c r="E585" s="4">
        <v>4</v>
      </c>
    </row>
    <row r="586" spans="1:5" x14ac:dyDescent="0.25">
      <c r="A586">
        <v>585</v>
      </c>
      <c r="D586" s="5">
        <v>3</v>
      </c>
      <c r="E586" s="4">
        <v>4</v>
      </c>
    </row>
    <row r="587" spans="1:5" x14ac:dyDescent="0.25">
      <c r="A587">
        <v>586</v>
      </c>
      <c r="B587" s="3">
        <v>1</v>
      </c>
      <c r="D587" s="5">
        <v>3</v>
      </c>
    </row>
    <row r="588" spans="1:5" x14ac:dyDescent="0.25">
      <c r="A588">
        <v>587</v>
      </c>
      <c r="B588" s="3">
        <v>1</v>
      </c>
    </row>
    <row r="589" spans="1:5" x14ac:dyDescent="0.25">
      <c r="A589">
        <v>588</v>
      </c>
      <c r="B589" s="3">
        <v>1</v>
      </c>
    </row>
    <row r="590" spans="1:5" x14ac:dyDescent="0.25">
      <c r="A590">
        <v>589</v>
      </c>
      <c r="B590" s="3">
        <v>1</v>
      </c>
    </row>
    <row r="591" spans="1:5" x14ac:dyDescent="0.25">
      <c r="A591">
        <v>590</v>
      </c>
      <c r="B591" s="3">
        <v>1</v>
      </c>
      <c r="C591" s="2">
        <v>2</v>
      </c>
    </row>
    <row r="592" spans="1:5" x14ac:dyDescent="0.25">
      <c r="A592">
        <v>591</v>
      </c>
      <c r="B592" s="3">
        <v>1</v>
      </c>
      <c r="C592" s="2">
        <v>2</v>
      </c>
    </row>
    <row r="593" spans="1:5" x14ac:dyDescent="0.25">
      <c r="A593">
        <v>592</v>
      </c>
      <c r="B593" s="3">
        <v>1</v>
      </c>
      <c r="C593" s="2">
        <v>2</v>
      </c>
    </row>
    <row r="594" spans="1:5" x14ac:dyDescent="0.25">
      <c r="A594">
        <v>593</v>
      </c>
      <c r="B594" s="3">
        <v>1</v>
      </c>
      <c r="C594" s="2">
        <v>2</v>
      </c>
    </row>
    <row r="595" spans="1:5" x14ac:dyDescent="0.25">
      <c r="A595">
        <v>594</v>
      </c>
      <c r="B595" s="3">
        <v>1</v>
      </c>
      <c r="C595" s="2">
        <v>2</v>
      </c>
    </row>
    <row r="596" spans="1:5" x14ac:dyDescent="0.25">
      <c r="A596">
        <v>595</v>
      </c>
      <c r="B596" s="3">
        <v>1</v>
      </c>
      <c r="C596" s="2">
        <v>2</v>
      </c>
    </row>
    <row r="597" spans="1:5" x14ac:dyDescent="0.25">
      <c r="A597">
        <v>596</v>
      </c>
      <c r="C597" s="2">
        <v>2</v>
      </c>
    </row>
    <row r="598" spans="1:5" x14ac:dyDescent="0.25">
      <c r="A598">
        <v>597</v>
      </c>
      <c r="C598" s="2">
        <v>2</v>
      </c>
    </row>
    <row r="599" spans="1:5" x14ac:dyDescent="0.25">
      <c r="A599">
        <v>598</v>
      </c>
      <c r="C599" s="2">
        <v>2</v>
      </c>
    </row>
    <row r="600" spans="1:5" x14ac:dyDescent="0.25">
      <c r="A600">
        <v>599</v>
      </c>
      <c r="C600" s="2">
        <v>2</v>
      </c>
    </row>
    <row r="601" spans="1:5" x14ac:dyDescent="0.25">
      <c r="A601">
        <v>600</v>
      </c>
      <c r="D601" s="5">
        <v>3</v>
      </c>
      <c r="E601" s="4">
        <v>4</v>
      </c>
    </row>
    <row r="602" spans="1:5" x14ac:dyDescent="0.25">
      <c r="A602">
        <v>601</v>
      </c>
      <c r="D602" s="5">
        <v>3</v>
      </c>
      <c r="E602" s="4">
        <v>4</v>
      </c>
    </row>
    <row r="603" spans="1:5" x14ac:dyDescent="0.25">
      <c r="A603">
        <v>602</v>
      </c>
      <c r="D603" s="5">
        <v>3</v>
      </c>
      <c r="E603" s="4">
        <v>4</v>
      </c>
    </row>
    <row r="604" spans="1:5" x14ac:dyDescent="0.25">
      <c r="A604">
        <v>603</v>
      </c>
      <c r="D604" s="5">
        <v>3</v>
      </c>
      <c r="E604" s="4">
        <v>4</v>
      </c>
    </row>
    <row r="605" spans="1:5" x14ac:dyDescent="0.25">
      <c r="A605">
        <v>604</v>
      </c>
      <c r="D605" s="5">
        <v>3</v>
      </c>
      <c r="E605" s="4">
        <v>4</v>
      </c>
    </row>
    <row r="606" spans="1:5" x14ac:dyDescent="0.25">
      <c r="A606">
        <v>605</v>
      </c>
      <c r="D606" s="5">
        <v>3</v>
      </c>
      <c r="E606" s="4">
        <v>4</v>
      </c>
    </row>
    <row r="607" spans="1:5" x14ac:dyDescent="0.25">
      <c r="A607">
        <v>606</v>
      </c>
      <c r="D607" s="5">
        <v>3</v>
      </c>
      <c r="E607" s="4">
        <v>4</v>
      </c>
    </row>
    <row r="608" spans="1:5" x14ac:dyDescent="0.25">
      <c r="A608">
        <v>607</v>
      </c>
      <c r="D608" s="5">
        <v>3</v>
      </c>
      <c r="E608" s="4">
        <v>4</v>
      </c>
    </row>
    <row r="609" spans="1:5" x14ac:dyDescent="0.25">
      <c r="A609">
        <v>608</v>
      </c>
      <c r="B609" s="3">
        <v>1</v>
      </c>
      <c r="D609" s="5">
        <v>3</v>
      </c>
      <c r="E609" s="4">
        <v>4</v>
      </c>
    </row>
    <row r="610" spans="1:5" x14ac:dyDescent="0.25">
      <c r="A610">
        <v>609</v>
      </c>
      <c r="B610" s="3">
        <v>1</v>
      </c>
      <c r="D610" s="5">
        <v>3</v>
      </c>
      <c r="E610" s="4">
        <v>4</v>
      </c>
    </row>
    <row r="611" spans="1:5" x14ac:dyDescent="0.25">
      <c r="A611">
        <v>610</v>
      </c>
      <c r="B611" s="3">
        <v>1</v>
      </c>
    </row>
    <row r="612" spans="1:5" x14ac:dyDescent="0.25">
      <c r="A612">
        <v>611</v>
      </c>
      <c r="B612" s="3">
        <v>1</v>
      </c>
    </row>
    <row r="613" spans="1:5" x14ac:dyDescent="0.25">
      <c r="A613">
        <v>612</v>
      </c>
      <c r="B613" s="3">
        <v>1</v>
      </c>
    </row>
    <row r="614" spans="1:5" x14ac:dyDescent="0.25">
      <c r="A614">
        <v>613</v>
      </c>
      <c r="B614" s="3">
        <v>1</v>
      </c>
    </row>
    <row r="615" spans="1:5" x14ac:dyDescent="0.25">
      <c r="A615">
        <v>614</v>
      </c>
      <c r="B615" s="3">
        <v>1</v>
      </c>
    </row>
    <row r="616" spans="1:5" x14ac:dyDescent="0.25">
      <c r="A616">
        <v>615</v>
      </c>
      <c r="B616" s="3">
        <v>1</v>
      </c>
    </row>
    <row r="617" spans="1:5" x14ac:dyDescent="0.25">
      <c r="A617">
        <v>616</v>
      </c>
      <c r="B617" s="3">
        <v>1</v>
      </c>
      <c r="C617" s="2">
        <v>2</v>
      </c>
    </row>
    <row r="618" spans="1:5" x14ac:dyDescent="0.25">
      <c r="A618">
        <v>617</v>
      </c>
      <c r="B618" s="3">
        <v>1</v>
      </c>
      <c r="C618" s="2">
        <v>2</v>
      </c>
    </row>
    <row r="619" spans="1:5" x14ac:dyDescent="0.25">
      <c r="A619">
        <v>618</v>
      </c>
      <c r="B619" s="3">
        <v>1</v>
      </c>
      <c r="C619" s="2">
        <v>2</v>
      </c>
    </row>
    <row r="620" spans="1:5" x14ac:dyDescent="0.25">
      <c r="A620">
        <v>619</v>
      </c>
      <c r="B620" s="3">
        <v>1</v>
      </c>
      <c r="C620" s="2">
        <v>2</v>
      </c>
    </row>
    <row r="621" spans="1:5" x14ac:dyDescent="0.25">
      <c r="A621">
        <v>620</v>
      </c>
      <c r="B621" s="3">
        <v>1</v>
      </c>
      <c r="C621" s="2">
        <v>2</v>
      </c>
    </row>
    <row r="622" spans="1:5" x14ac:dyDescent="0.25">
      <c r="A622">
        <v>621</v>
      </c>
      <c r="C622" s="2">
        <v>2</v>
      </c>
    </row>
    <row r="623" spans="1:5" x14ac:dyDescent="0.25">
      <c r="A623">
        <v>622</v>
      </c>
      <c r="C623" s="2">
        <v>2</v>
      </c>
    </row>
    <row r="624" spans="1:5" x14ac:dyDescent="0.25">
      <c r="A624">
        <v>623</v>
      </c>
      <c r="C624" s="2">
        <v>2</v>
      </c>
    </row>
    <row r="625" spans="1:5" x14ac:dyDescent="0.25">
      <c r="A625">
        <v>624</v>
      </c>
      <c r="C625" s="2">
        <v>2</v>
      </c>
      <c r="D625" s="5">
        <v>3</v>
      </c>
    </row>
    <row r="626" spans="1:5" x14ac:dyDescent="0.25">
      <c r="A626">
        <v>625</v>
      </c>
      <c r="C626" s="2">
        <v>2</v>
      </c>
      <c r="D626" s="5">
        <v>3</v>
      </c>
    </row>
    <row r="627" spans="1:5" x14ac:dyDescent="0.25">
      <c r="A627">
        <v>626</v>
      </c>
      <c r="C627" s="2">
        <v>2</v>
      </c>
      <c r="D627" s="5">
        <v>3</v>
      </c>
      <c r="E627" s="4">
        <v>4</v>
      </c>
    </row>
    <row r="628" spans="1:5" x14ac:dyDescent="0.25">
      <c r="A628">
        <v>627</v>
      </c>
      <c r="C628" s="2">
        <v>2</v>
      </c>
      <c r="D628" s="5">
        <v>3</v>
      </c>
      <c r="E628" s="4">
        <v>4</v>
      </c>
    </row>
    <row r="629" spans="1:5" x14ac:dyDescent="0.25">
      <c r="A629">
        <v>628</v>
      </c>
      <c r="D629" s="5">
        <v>3</v>
      </c>
      <c r="E629" s="4">
        <v>4</v>
      </c>
    </row>
    <row r="630" spans="1:5" x14ac:dyDescent="0.25">
      <c r="A630">
        <v>629</v>
      </c>
      <c r="D630" s="5">
        <v>3</v>
      </c>
      <c r="E630" s="4">
        <v>4</v>
      </c>
    </row>
    <row r="631" spans="1:5" x14ac:dyDescent="0.25">
      <c r="A631">
        <v>630</v>
      </c>
      <c r="D631" s="5">
        <v>3</v>
      </c>
      <c r="E631" s="4">
        <v>4</v>
      </c>
    </row>
    <row r="632" spans="1:5" x14ac:dyDescent="0.25">
      <c r="A632">
        <v>631</v>
      </c>
      <c r="D632" s="5">
        <v>3</v>
      </c>
      <c r="E632" s="4">
        <v>4</v>
      </c>
    </row>
    <row r="633" spans="1:5" x14ac:dyDescent="0.25">
      <c r="A633">
        <v>632</v>
      </c>
      <c r="D633" s="5">
        <v>3</v>
      </c>
      <c r="E633" s="4">
        <v>4</v>
      </c>
    </row>
    <row r="634" spans="1:5" x14ac:dyDescent="0.25">
      <c r="A634">
        <v>633</v>
      </c>
      <c r="B634" s="3">
        <v>1</v>
      </c>
      <c r="D634" s="5">
        <v>3</v>
      </c>
      <c r="E634" s="4">
        <v>4</v>
      </c>
    </row>
    <row r="635" spans="1:5" x14ac:dyDescent="0.25">
      <c r="A635">
        <v>634</v>
      </c>
      <c r="B635" s="3">
        <v>1</v>
      </c>
      <c r="D635" s="5">
        <v>3</v>
      </c>
      <c r="E635" s="4">
        <v>4</v>
      </c>
    </row>
    <row r="636" spans="1:5" x14ac:dyDescent="0.25">
      <c r="A636">
        <v>635</v>
      </c>
      <c r="B636" s="3">
        <v>1</v>
      </c>
      <c r="D636" s="5">
        <v>3</v>
      </c>
      <c r="E636" s="4">
        <v>4</v>
      </c>
    </row>
    <row r="637" spans="1:5" x14ac:dyDescent="0.25">
      <c r="A637">
        <v>636</v>
      </c>
      <c r="B637" s="3">
        <v>1</v>
      </c>
      <c r="E637" s="4">
        <v>4</v>
      </c>
    </row>
    <row r="638" spans="1:5" x14ac:dyDescent="0.25">
      <c r="A638">
        <v>637</v>
      </c>
      <c r="B638" s="3">
        <v>1</v>
      </c>
      <c r="E638" s="4">
        <v>4</v>
      </c>
    </row>
    <row r="639" spans="1:5" x14ac:dyDescent="0.25">
      <c r="A639">
        <v>638</v>
      </c>
      <c r="B639" s="3">
        <v>1</v>
      </c>
      <c r="E639" s="4">
        <v>4</v>
      </c>
    </row>
    <row r="640" spans="1:5" x14ac:dyDescent="0.25">
      <c r="A640">
        <v>639</v>
      </c>
      <c r="B640" s="3">
        <v>1</v>
      </c>
    </row>
    <row r="641" spans="1:5" x14ac:dyDescent="0.25">
      <c r="A641">
        <v>640</v>
      </c>
      <c r="B641" s="3">
        <v>1</v>
      </c>
    </row>
    <row r="642" spans="1:5" x14ac:dyDescent="0.25">
      <c r="A642">
        <v>641</v>
      </c>
      <c r="B642" s="3">
        <v>1</v>
      </c>
    </row>
    <row r="643" spans="1:5" x14ac:dyDescent="0.25">
      <c r="A643">
        <v>642</v>
      </c>
      <c r="B643" s="3">
        <v>1</v>
      </c>
      <c r="C643" s="2">
        <v>2</v>
      </c>
    </row>
    <row r="644" spans="1:5" x14ac:dyDescent="0.25">
      <c r="A644">
        <v>643</v>
      </c>
      <c r="B644" s="3">
        <v>1</v>
      </c>
      <c r="C644" s="2">
        <v>2</v>
      </c>
    </row>
    <row r="645" spans="1:5" x14ac:dyDescent="0.25">
      <c r="A645">
        <v>644</v>
      </c>
      <c r="B645" s="3">
        <v>1</v>
      </c>
      <c r="C645" s="2">
        <v>2</v>
      </c>
    </row>
    <row r="646" spans="1:5" x14ac:dyDescent="0.25">
      <c r="A646">
        <v>645</v>
      </c>
      <c r="B646" s="3">
        <v>1</v>
      </c>
      <c r="C646" s="2">
        <v>2</v>
      </c>
    </row>
    <row r="647" spans="1:5" x14ac:dyDescent="0.25">
      <c r="A647">
        <v>646</v>
      </c>
      <c r="B647" s="3">
        <v>1</v>
      </c>
      <c r="C647" s="2">
        <v>2</v>
      </c>
    </row>
    <row r="648" spans="1:5" x14ac:dyDescent="0.25">
      <c r="A648">
        <v>647</v>
      </c>
      <c r="B648" s="3">
        <v>1</v>
      </c>
      <c r="C648" s="2">
        <v>2</v>
      </c>
    </row>
    <row r="649" spans="1:5" x14ac:dyDescent="0.25">
      <c r="A649">
        <v>648</v>
      </c>
      <c r="C649" s="2">
        <v>2</v>
      </c>
    </row>
    <row r="650" spans="1:5" x14ac:dyDescent="0.25">
      <c r="A650">
        <v>649</v>
      </c>
      <c r="C650" s="2">
        <v>2</v>
      </c>
    </row>
    <row r="651" spans="1:5" x14ac:dyDescent="0.25">
      <c r="A651">
        <v>650</v>
      </c>
      <c r="C651" s="2">
        <v>2</v>
      </c>
      <c r="D651" s="5">
        <v>3</v>
      </c>
    </row>
    <row r="652" spans="1:5" x14ac:dyDescent="0.25">
      <c r="A652">
        <v>651</v>
      </c>
      <c r="C652" s="2">
        <v>2</v>
      </c>
      <c r="D652" s="5">
        <v>3</v>
      </c>
    </row>
    <row r="653" spans="1:5" x14ac:dyDescent="0.25">
      <c r="A653">
        <v>652</v>
      </c>
      <c r="C653" s="2">
        <v>2</v>
      </c>
      <c r="D653" s="5">
        <v>3</v>
      </c>
    </row>
    <row r="654" spans="1:5" x14ac:dyDescent="0.25">
      <c r="A654">
        <v>653</v>
      </c>
      <c r="C654" s="2">
        <v>2</v>
      </c>
      <c r="D654" s="5">
        <v>3</v>
      </c>
    </row>
    <row r="655" spans="1:5" x14ac:dyDescent="0.25">
      <c r="A655">
        <v>654</v>
      </c>
      <c r="C655" s="2">
        <v>2</v>
      </c>
      <c r="D655" s="5">
        <v>3</v>
      </c>
    </row>
    <row r="656" spans="1:5" x14ac:dyDescent="0.25">
      <c r="A656">
        <v>655</v>
      </c>
      <c r="C656" s="2">
        <v>2</v>
      </c>
      <c r="D656" s="5">
        <v>3</v>
      </c>
      <c r="E656" s="4">
        <v>4</v>
      </c>
    </row>
    <row r="657" spans="1:6" x14ac:dyDescent="0.25">
      <c r="A657">
        <v>656</v>
      </c>
      <c r="C657" s="2">
        <v>2</v>
      </c>
      <c r="D657" s="5">
        <v>3</v>
      </c>
      <c r="E657" s="4">
        <v>4</v>
      </c>
    </row>
    <row r="658" spans="1:6" x14ac:dyDescent="0.25">
      <c r="A658">
        <v>657</v>
      </c>
      <c r="B658" s="3">
        <v>1</v>
      </c>
      <c r="D658" s="5">
        <v>3</v>
      </c>
      <c r="E658" s="4">
        <v>4</v>
      </c>
    </row>
    <row r="659" spans="1:6" x14ac:dyDescent="0.25">
      <c r="A659">
        <v>658</v>
      </c>
      <c r="B659" s="3">
        <v>1</v>
      </c>
      <c r="D659" s="5">
        <v>3</v>
      </c>
      <c r="E659" s="4">
        <v>4</v>
      </c>
      <c r="F65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E1CF-1D56-48D7-8067-1AF48D007BB4}">
  <dimension ref="A1:EA34"/>
  <sheetViews>
    <sheetView tabSelected="1" topLeftCell="AJ1" workbookViewId="0">
      <selection activeCell="EC1" sqref="EC1:EE3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9" bestFit="1" customWidth="1"/>
    <col min="5" max="5" width="11" bestFit="1" customWidth="1"/>
    <col min="6" max="6" width="9" bestFit="1" customWidth="1"/>
    <col min="7" max="7" width="11" bestFit="1" customWidth="1"/>
    <col min="8" max="8" width="9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291</v>
      </c>
      <c r="AP1" t="s">
        <v>292</v>
      </c>
      <c r="AQ1" t="s">
        <v>293</v>
      </c>
      <c r="AR1" t="s">
        <v>294</v>
      </c>
      <c r="AT1" t="s">
        <v>295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313</v>
      </c>
      <c r="BS1" t="s">
        <v>314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44.330879000000003</v>
      </c>
      <c r="B2">
        <v>6.827699</v>
      </c>
      <c r="C2">
        <v>39.990591999999999</v>
      </c>
      <c r="D2">
        <v>5.1306669999999999</v>
      </c>
      <c r="E2">
        <v>43.350883000000003</v>
      </c>
      <c r="F2">
        <v>7.0792270000000004</v>
      </c>
      <c r="G2">
        <v>41.183399000000001</v>
      </c>
      <c r="H2">
        <v>4.6334609999999996</v>
      </c>
      <c r="K2">
        <f>(12/200)</f>
        <v>0.06</v>
      </c>
      <c r="L2">
        <f>(19/200)</f>
        <v>9.5000000000000001E-2</v>
      </c>
      <c r="M2">
        <f>(13/200)</f>
        <v>6.5000000000000002E-2</v>
      </c>
      <c r="N2">
        <f>(15/200)</f>
        <v>7.4999999999999997E-2</v>
      </c>
      <c r="P2">
        <f>(10/200)</f>
        <v>0.05</v>
      </c>
      <c r="Q2">
        <f>(11/200)</f>
        <v>5.5E-2</v>
      </c>
      <c r="R2">
        <f>(10/200)</f>
        <v>0.05</v>
      </c>
      <c r="S2">
        <f>(11/200)</f>
        <v>5.5E-2</v>
      </c>
      <c r="U2">
        <f>0.06+0.05</f>
        <v>0.11</v>
      </c>
      <c r="V2">
        <f>0.095+0.055</f>
        <v>0.15</v>
      </c>
      <c r="W2">
        <f>0.065+0.05</f>
        <v>0.115</v>
      </c>
      <c r="X2">
        <f>0.075+0.055</f>
        <v>0.13</v>
      </c>
      <c r="Z2">
        <f>SQRT((ABS($A$3-$A$2)^2+(ABS($B$3-$B$2)^2)))</f>
        <v>20.790460470781937</v>
      </c>
      <c r="AA2">
        <f>SQRT((ABS($C$3-$C$2)^2+(ABS($D$3-$D$2)^2)))</f>
        <v>28.094793702633194</v>
      </c>
      <c r="AB2">
        <f>SQRT((ABS($E$3-$E$2)^2+(ABS($F$3-$F$2)^2)))</f>
        <v>24.013579167698008</v>
      </c>
      <c r="AC2">
        <f>SQRT((ABS($G$3-$G$2)^2+(ABS($H$3-$H$2)^2)))</f>
        <v>26.459530806302855</v>
      </c>
      <c r="AE2">
        <f>(COUNTA(U2:U12)/SUM(U2:U12))</f>
        <v>9</v>
      </c>
      <c r="AF2">
        <f>(COUNTA(V2:V12)/SUM(V2:V12))</f>
        <v>8.4112149532710276</v>
      </c>
      <c r="AG2">
        <f>(COUNTA(W2:W12)/SUM(W2:W12))</f>
        <v>8.6021505376344098</v>
      </c>
      <c r="AH2">
        <f>(COUNTA(X2:X12)/SUM(X2:X12))</f>
        <v>8.4656084656084669</v>
      </c>
      <c r="AJ2">
        <f>1/0.11</f>
        <v>9.0909090909090917</v>
      </c>
      <c r="AK2">
        <f>1/0.15</f>
        <v>6.666666666666667</v>
      </c>
      <c r="AL2">
        <f>1/0.115</f>
        <v>8.695652173913043</v>
      </c>
      <c r="AM2">
        <f>1/0.13</f>
        <v>7.6923076923076916</v>
      </c>
      <c r="AO2">
        <f>$Z2/$U2</f>
        <v>189.00418609801761</v>
      </c>
      <c r="AP2">
        <f>$AA2/$V2</f>
        <v>187.29862468422129</v>
      </c>
      <c r="AQ2">
        <f>$AB2/$W2</f>
        <v>208.81373189302616</v>
      </c>
      <c r="AR2">
        <f>$AC2/$X2</f>
        <v>203.5348523561758</v>
      </c>
      <c r="AT2">
        <f>AT4/AT6</f>
        <v>208.26251507357892</v>
      </c>
      <c r="AV2">
        <f>((0.06/0.11)*100)</f>
        <v>54.54545454545454</v>
      </c>
      <c r="AW2">
        <f>((0.095/0.15)*100)</f>
        <v>63.333333333333343</v>
      </c>
      <c r="AX2">
        <f>((0.065/0.115)*100)</f>
        <v>56.521739130434781</v>
      </c>
      <c r="AY2">
        <f>((0.075/0.13)*100)</f>
        <v>57.692307692307686</v>
      </c>
      <c r="BA2">
        <f>((0.05/0.11)*100)</f>
        <v>45.45454545454546</v>
      </c>
      <c r="BB2">
        <f>((0.055/0.15)*100)</f>
        <v>36.666666666666671</v>
      </c>
      <c r="BC2">
        <f>((0.05/0.115)*100)</f>
        <v>43.478260869565219</v>
      </c>
      <c r="BD2">
        <f>((0.055/0.13)*100)</f>
        <v>42.307692307692307</v>
      </c>
      <c r="BF2">
        <f>ABS($B$2-$D$2)</f>
        <v>1.6970320000000001</v>
      </c>
      <c r="BG2">
        <f>ABS($F$2-$H$2)</f>
        <v>2.4457660000000008</v>
      </c>
      <c r="BL2">
        <f>SQRT((ABS($A$2-$E$2)^2+(ABS($B$2-$F$2)^2)))</f>
        <v>1.0117600974539369</v>
      </c>
      <c r="BM2">
        <f>SQRT((ABS($C$2-$G$2)^2+(ABS($D$2-$H$2)^2)))</f>
        <v>1.2922857059044663</v>
      </c>
      <c r="BO2">
        <f>SQRT((ABS($A$2-$G$2)^2+(ABS($B$2-$H$2)^2)))</f>
        <v>3.8368360339013723</v>
      </c>
      <c r="BP2">
        <f>SQRT((ABS($C$2-$E$2)^2+(ABS($D$2-$F$2)^2)))</f>
        <v>3.8843843370965527</v>
      </c>
      <c r="BR2">
        <f>DEGREES(ACOS((24.3125447919598^2+24.013579167698^2-2.58085563013548^2)/(2*24.3125447919598*24.013579167698)))</f>
        <v>6.0815318297076368</v>
      </c>
      <c r="BS2">
        <f>DEGREES(ACOS((23.8359184781914^2+24.3520295207447^2-2.92201432945237^2)/(2*23.8359184781914*24.3520295207447)))</f>
        <v>6.8437991238157911</v>
      </c>
      <c r="BU2">
        <v>12</v>
      </c>
      <c r="BV2">
        <v>12</v>
      </c>
      <c r="BW2">
        <v>2</v>
      </c>
      <c r="BX2">
        <v>4</v>
      </c>
      <c r="BY2">
        <v>19</v>
      </c>
      <c r="BZ2">
        <v>12</v>
      </c>
      <c r="CA2">
        <v>9</v>
      </c>
      <c r="CB2">
        <v>8</v>
      </c>
      <c r="CC2">
        <v>13</v>
      </c>
      <c r="CD2">
        <v>4</v>
      </c>
      <c r="CE2">
        <v>5</v>
      </c>
      <c r="CF2">
        <v>13</v>
      </c>
      <c r="CG2">
        <v>15</v>
      </c>
      <c r="CH2">
        <v>6</v>
      </c>
      <c r="CI2">
        <v>7</v>
      </c>
      <c r="CJ2">
        <v>13</v>
      </c>
      <c r="CL2">
        <v>10</v>
      </c>
      <c r="CM2">
        <v>6</v>
      </c>
      <c r="CN2">
        <v>0</v>
      </c>
      <c r="CO2">
        <v>3</v>
      </c>
      <c r="CP2">
        <v>11</v>
      </c>
      <c r="CQ2">
        <v>6</v>
      </c>
      <c r="CR2">
        <v>0</v>
      </c>
      <c r="CS2">
        <v>0</v>
      </c>
      <c r="CT2">
        <v>10</v>
      </c>
      <c r="CU2">
        <v>0</v>
      </c>
      <c r="CV2">
        <v>0</v>
      </c>
      <c r="CW2">
        <v>8</v>
      </c>
      <c r="CX2">
        <v>11</v>
      </c>
      <c r="CY2">
        <v>3</v>
      </c>
      <c r="CZ2">
        <v>0</v>
      </c>
      <c r="DA2">
        <v>8</v>
      </c>
      <c r="DC2">
        <f>((12/12)*100)</f>
        <v>100</v>
      </c>
      <c r="DD2">
        <f>((2/12)*100)</f>
        <v>16.666666666666664</v>
      </c>
      <c r="DE2">
        <f>((4/12)*100)</f>
        <v>33.333333333333329</v>
      </c>
      <c r="DF2">
        <f>((12/19)*100)</f>
        <v>63.157894736842103</v>
      </c>
      <c r="DG2">
        <f>((9/19)*100)</f>
        <v>47.368421052631575</v>
      </c>
      <c r="DH2">
        <f>((8/19)*100)</f>
        <v>42.105263157894733</v>
      </c>
      <c r="DI2">
        <f>((4/13)*100)</f>
        <v>30.76923076923077</v>
      </c>
      <c r="DJ2">
        <f>((5/13)*100)</f>
        <v>38.461538461538467</v>
      </c>
      <c r="DK2">
        <f>((13/13)*100)</f>
        <v>100</v>
      </c>
      <c r="DL2">
        <f>((6/15)*100)</f>
        <v>40</v>
      </c>
      <c r="DM2">
        <f>((7/15)*100)</f>
        <v>46.666666666666664</v>
      </c>
      <c r="DN2">
        <f>((13/15)*100)</f>
        <v>86.666666666666671</v>
      </c>
      <c r="DP2">
        <f>((6/10)*100)</f>
        <v>60</v>
      </c>
      <c r="DQ2">
        <f>((0/10)*100)</f>
        <v>0</v>
      </c>
      <c r="DR2">
        <f>((3/10)*100)</f>
        <v>30</v>
      </c>
      <c r="DS2">
        <f>((6/11)*100)</f>
        <v>54.54545454545454</v>
      </c>
      <c r="DT2">
        <f>((0/11)*100)</f>
        <v>0</v>
      </c>
      <c r="DU2">
        <f>((0/11)*100)</f>
        <v>0</v>
      </c>
      <c r="DV2">
        <f>((0/10)*100)</f>
        <v>0</v>
      </c>
      <c r="DW2">
        <f>((0/10)*100)</f>
        <v>0</v>
      </c>
      <c r="DX2">
        <f>((8/10)*100)</f>
        <v>80</v>
      </c>
      <c r="DY2">
        <f>((3/11)*100)</f>
        <v>27.27272727272727</v>
      </c>
      <c r="DZ2">
        <f>((0/11)*100)</f>
        <v>0</v>
      </c>
      <c r="EA2">
        <f>((8/11)*100)</f>
        <v>72.727272727272734</v>
      </c>
    </row>
    <row r="3" spans="1:131" x14ac:dyDescent="0.25">
      <c r="A3">
        <v>65.119064000000009</v>
      </c>
      <c r="B3">
        <v>7.1352880000000001</v>
      </c>
      <c r="C3">
        <v>68.082038000000011</v>
      </c>
      <c r="D3">
        <v>5.5643659999999997</v>
      </c>
      <c r="E3">
        <v>67.336601000000002</v>
      </c>
      <c r="F3">
        <v>8.2356510000000007</v>
      </c>
      <c r="G3">
        <v>67.622591999999997</v>
      </c>
      <c r="H3">
        <v>5.6706899999999996</v>
      </c>
      <c r="K3">
        <f>(14/200)</f>
        <v>7.0000000000000007E-2</v>
      </c>
      <c r="L3">
        <f>(17/200)</f>
        <v>8.5000000000000006E-2</v>
      </c>
      <c r="M3">
        <f>(15/200)</f>
        <v>7.4999999999999997E-2</v>
      </c>
      <c r="N3">
        <f>(15/200)</f>
        <v>7.4999999999999997E-2</v>
      </c>
      <c r="P3">
        <f>(9/200)</f>
        <v>4.4999999999999998E-2</v>
      </c>
      <c r="Q3">
        <f>(8/200)</f>
        <v>0.04</v>
      </c>
      <c r="R3">
        <f>(8/200)</f>
        <v>0.04</v>
      </c>
      <c r="S3">
        <f>(8/200)</f>
        <v>0.04</v>
      </c>
      <c r="U3">
        <f>0.07+0.045</f>
        <v>0.115</v>
      </c>
      <c r="V3">
        <f>0.085+0.04</f>
        <v>0.125</v>
      </c>
      <c r="W3">
        <f>0.075+0.04</f>
        <v>0.11499999999999999</v>
      </c>
      <c r="X3">
        <f>0.075+0.04</f>
        <v>0.11499999999999999</v>
      </c>
      <c r="Z3">
        <f>SQRT((ABS($A$4-$A$3)^2+(ABS($B$4-$B$3)^2)))</f>
        <v>23.417105440067054</v>
      </c>
      <c r="AA3">
        <f>SQRT((ABS($C$4-$C$3)^2+(ABS($D$4-$D$3)^2)))</f>
        <v>24.380309230853491</v>
      </c>
      <c r="AB3">
        <f>SQRT((ABS($E$4-$E$3)^2+(ABS($F$4-$F$3)^2)))</f>
        <v>23.994831566806912</v>
      </c>
      <c r="AC3">
        <f>SQRT((ABS($G$4-$G$3)^2+(ABS($H$4-$H$3)^2)))</f>
        <v>24.352029520744686</v>
      </c>
      <c r="AJ3">
        <f>1/0.115</f>
        <v>8.695652173913043</v>
      </c>
      <c r="AK3">
        <f>1/0.125</f>
        <v>8</v>
      </c>
      <c r="AL3">
        <f>1/0.115</f>
        <v>8.695652173913043</v>
      </c>
      <c r="AM3">
        <f>1/0.115</f>
        <v>8.695652173913043</v>
      </c>
      <c r="AO3">
        <f>$Z3/$U3</f>
        <v>203.62700382667003</v>
      </c>
      <c r="AP3">
        <f>$AA3/$V3</f>
        <v>195.04247384682793</v>
      </c>
      <c r="AQ3">
        <f>$AB3/$W3</f>
        <v>208.65070927658186</v>
      </c>
      <c r="AR3">
        <f>$AC3/$X3</f>
        <v>211.75677844125815</v>
      </c>
      <c r="AT3" t="s">
        <v>296</v>
      </c>
      <c r="AV3">
        <f>((0.07/0.115)*100)</f>
        <v>60.869565217391312</v>
      </c>
      <c r="AW3">
        <f>((0.085/0.125)*100)</f>
        <v>68</v>
      </c>
      <c r="AX3">
        <f>((0.075/0.115)*100)</f>
        <v>65.217391304347814</v>
      </c>
      <c r="AY3">
        <f>((0.075/0.115)*100)</f>
        <v>65.217391304347814</v>
      </c>
      <c r="BA3">
        <f>((0.045/0.115)*100)</f>
        <v>39.130434782608688</v>
      </c>
      <c r="BB3">
        <f>((0.04/0.125)*100)</f>
        <v>32</v>
      </c>
      <c r="BC3">
        <f>((0.04/0.115)*100)</f>
        <v>34.782608695652172</v>
      </c>
      <c r="BD3">
        <f>((0.04/0.115)*100)</f>
        <v>34.782608695652172</v>
      </c>
      <c r="BF3">
        <f>ABS($B$3-$D$3)</f>
        <v>1.5709220000000004</v>
      </c>
      <c r="BG3">
        <f>ABS($F$3-$H$3)</f>
        <v>2.5649610000000012</v>
      </c>
      <c r="BL3">
        <f>SQRT((ABS($A$3-$E$3)^2+(ABS($B$3-$F$3)^2)))</f>
        <v>2.4755340995708321</v>
      </c>
      <c r="BM3">
        <f>SQRT((ABS($C$3-$G$3)^2+(ABS($D$3-$H$3)^2)))</f>
        <v>0.47158818888094817</v>
      </c>
      <c r="BO3">
        <f>SQRT((ABS($A$3-$G$3)^2+(ABS($B$3-$H$3)^2)))</f>
        <v>2.9004654365097933</v>
      </c>
      <c r="BP3">
        <f>SQRT((ABS($C$3-$E$3)^2+(ABS($D$3-$F$3)^2)))</f>
        <v>2.7733445282175131</v>
      </c>
      <c r="BR3">
        <f>DEGREES(ACOS((30.4683653547564^2+29.9393362891566^2-2.68470743419092^2)/(2*30.4683653547564*29.9393362891566)))</f>
        <v>4.9947253170887205</v>
      </c>
      <c r="BS3">
        <f>DEGREES(ACOS((31.3023091613119^2+30.8717386137917^2-2.23264220051534^2)/(2*31.3023091613119*30.8717386137917)))</f>
        <v>4.0386179266655526</v>
      </c>
      <c r="BU3">
        <v>14</v>
      </c>
      <c r="BV3">
        <v>12</v>
      </c>
      <c r="BW3">
        <v>6</v>
      </c>
      <c r="BX3">
        <v>6</v>
      </c>
      <c r="BY3">
        <v>17</v>
      </c>
      <c r="BZ3">
        <v>12</v>
      </c>
      <c r="CA3">
        <v>9</v>
      </c>
      <c r="CB3">
        <v>9</v>
      </c>
      <c r="CC3">
        <v>15</v>
      </c>
      <c r="CD3">
        <v>6</v>
      </c>
      <c r="CE3">
        <v>9</v>
      </c>
      <c r="CF3">
        <v>15</v>
      </c>
      <c r="CG3">
        <v>15</v>
      </c>
      <c r="CH3">
        <v>6</v>
      </c>
      <c r="CI3">
        <v>9</v>
      </c>
      <c r="CJ3">
        <v>15</v>
      </c>
      <c r="CL3">
        <v>9</v>
      </c>
      <c r="CM3">
        <v>6</v>
      </c>
      <c r="CN3">
        <v>0</v>
      </c>
      <c r="CO3">
        <v>0</v>
      </c>
      <c r="CP3">
        <v>8</v>
      </c>
      <c r="CQ3">
        <v>6</v>
      </c>
      <c r="CR3">
        <v>0</v>
      </c>
      <c r="CS3">
        <v>0</v>
      </c>
      <c r="CT3">
        <v>8</v>
      </c>
      <c r="CU3">
        <v>0</v>
      </c>
      <c r="CV3">
        <v>0</v>
      </c>
      <c r="CW3">
        <v>8</v>
      </c>
      <c r="CX3">
        <v>8</v>
      </c>
      <c r="CY3">
        <v>0</v>
      </c>
      <c r="CZ3">
        <v>0</v>
      </c>
      <c r="DA3">
        <v>8</v>
      </c>
      <c r="DC3">
        <f>((12/14)*100)</f>
        <v>85.714285714285708</v>
      </c>
      <c r="DD3">
        <f>((6/14)*100)</f>
        <v>42.857142857142854</v>
      </c>
      <c r="DE3">
        <f>((6/14)*100)</f>
        <v>42.857142857142854</v>
      </c>
      <c r="DF3">
        <f>((12/17)*100)</f>
        <v>70.588235294117652</v>
      </c>
      <c r="DG3">
        <f>((9/17)*100)</f>
        <v>52.941176470588239</v>
      </c>
      <c r="DH3">
        <f>((9/17)*100)</f>
        <v>52.941176470588239</v>
      </c>
      <c r="DI3">
        <f>((6/15)*100)</f>
        <v>40</v>
      </c>
      <c r="DJ3">
        <f>((9/15)*100)</f>
        <v>60</v>
      </c>
      <c r="DK3">
        <f>((15/15)*100)</f>
        <v>100</v>
      </c>
      <c r="DL3">
        <f>((6/15)*100)</f>
        <v>40</v>
      </c>
      <c r="DM3">
        <f>((9/15)*100)</f>
        <v>60</v>
      </c>
      <c r="DN3">
        <f>((15/15)*100)</f>
        <v>100</v>
      </c>
      <c r="DP3">
        <f>((6/9)*100)</f>
        <v>66.666666666666657</v>
      </c>
      <c r="DQ3">
        <f>((0/9)*100)</f>
        <v>0</v>
      </c>
      <c r="DR3">
        <f>((0/9)*100)</f>
        <v>0</v>
      </c>
      <c r="DS3">
        <f>((6/8)*100)</f>
        <v>75</v>
      </c>
      <c r="DT3">
        <f>((0/8)*100)</f>
        <v>0</v>
      </c>
      <c r="DU3">
        <f>((0/8)*100)</f>
        <v>0</v>
      </c>
      <c r="DV3">
        <f>((0/8)*100)</f>
        <v>0</v>
      </c>
      <c r="DW3">
        <f>((0/8)*100)</f>
        <v>0</v>
      </c>
      <c r="DX3">
        <f>((8/8)*100)</f>
        <v>100</v>
      </c>
      <c r="DY3">
        <f>((0/8)*100)</f>
        <v>0</v>
      </c>
      <c r="DZ3">
        <f>((0/8)*100)</f>
        <v>0</v>
      </c>
      <c r="EA3">
        <f>((8/8)*100)</f>
        <v>100</v>
      </c>
    </row>
    <row r="4" spans="1:131" x14ac:dyDescent="0.25">
      <c r="A4">
        <v>88.53599100000001</v>
      </c>
      <c r="B4">
        <v>7.2267049999999999</v>
      </c>
      <c r="C4">
        <v>92.46098400000001</v>
      </c>
      <c r="D4">
        <v>5.3065480000000003</v>
      </c>
      <c r="E4">
        <v>91.331204000000014</v>
      </c>
      <c r="F4">
        <v>8.1309190000000005</v>
      </c>
      <c r="G4">
        <v>91.971486000000013</v>
      </c>
      <c r="H4">
        <v>5.2799180000000003</v>
      </c>
      <c r="K4">
        <f>(14/200)</f>
        <v>7.0000000000000007E-2</v>
      </c>
      <c r="L4">
        <f>(16/200)</f>
        <v>0.08</v>
      </c>
      <c r="M4">
        <f>(15/200)</f>
        <v>7.4999999999999997E-2</v>
      </c>
      <c r="N4">
        <f>(15/200)</f>
        <v>7.4999999999999997E-2</v>
      </c>
      <c r="P4">
        <f>(9/200)</f>
        <v>4.4999999999999998E-2</v>
      </c>
      <c r="Q4">
        <f>(6/200)</f>
        <v>0.03</v>
      </c>
      <c r="R4">
        <f>(8/200)</f>
        <v>0.04</v>
      </c>
      <c r="S4">
        <f>(8/200)</f>
        <v>0.04</v>
      </c>
      <c r="U4">
        <f>0.07+0.045</f>
        <v>0.115</v>
      </c>
      <c r="V4">
        <f>0.08+0.03</f>
        <v>0.11</v>
      </c>
      <c r="W4">
        <f>0.075+0.04</f>
        <v>0.11499999999999999</v>
      </c>
      <c r="X4">
        <f>0.075+0.04</f>
        <v>0.11499999999999999</v>
      </c>
      <c r="Z4">
        <f>SQRT((ABS($A$5-$A$4)^2+(ABS($B$5-$B$4)^2)))</f>
        <v>27.466694706884905</v>
      </c>
      <c r="AA4">
        <f>SQRT((ABS($C$5-$C$4)^2+(ABS($D$5-$D$4)^2)))</f>
        <v>28.017880271706851</v>
      </c>
      <c r="AB4">
        <f>SQRT((ABS($E$5-$E$4)^2+(ABS($F$5-$F$4)^2)))</f>
        <v>29.939336289156568</v>
      </c>
      <c r="AC4">
        <f>SQRT((ABS($G$5-$G$4)^2+(ABS($H$5-$H$4)^2)))</f>
        <v>29.573044997363134</v>
      </c>
      <c r="AJ4">
        <f>1/0.115</f>
        <v>8.695652173913043</v>
      </c>
      <c r="AK4">
        <f>1/0.11</f>
        <v>9.0909090909090917</v>
      </c>
      <c r="AL4">
        <f>1/0.115</f>
        <v>8.695652173913043</v>
      </c>
      <c r="AM4">
        <f>1/0.115</f>
        <v>8.695652173913043</v>
      </c>
      <c r="AO4">
        <f>$Z4/$U4</f>
        <v>238.8408235381296</v>
      </c>
      <c r="AP4">
        <f>$AA4/$V4</f>
        <v>254.70800247006227</v>
      </c>
      <c r="AQ4">
        <f>$AB4/$W4</f>
        <v>260.342054688318</v>
      </c>
      <c r="AR4">
        <f>$AC4/$X4</f>
        <v>257.15691302054898</v>
      </c>
      <c r="AT4">
        <f>SUM(Z:AC)</f>
        <v>2433.5474886347702</v>
      </c>
      <c r="AV4">
        <f>((0.07/0.115)*100)</f>
        <v>60.869565217391312</v>
      </c>
      <c r="AW4">
        <f>((0.08/0.11)*100)</f>
        <v>72.727272727272734</v>
      </c>
      <c r="AX4">
        <f>((0.075/0.115)*100)</f>
        <v>65.217391304347814</v>
      </c>
      <c r="AY4">
        <f>((0.075/0.115)*100)</f>
        <v>65.217391304347814</v>
      </c>
      <c r="BA4">
        <f>((0.045/0.115)*100)</f>
        <v>39.130434782608688</v>
      </c>
      <c r="BB4">
        <f>((0.03/0.11)*100)</f>
        <v>27.27272727272727</v>
      </c>
      <c r="BC4">
        <f>((0.04/0.115)*100)</f>
        <v>34.782608695652172</v>
      </c>
      <c r="BD4">
        <f>((0.04/0.115)*100)</f>
        <v>34.782608695652172</v>
      </c>
      <c r="BF4">
        <f>ABS($B$4-$D$4)</f>
        <v>1.9201569999999997</v>
      </c>
      <c r="BG4">
        <f>ABS($F$4-$H$4)</f>
        <v>2.8510010000000001</v>
      </c>
      <c r="BL4">
        <f>SQRT((ABS($A$4-$E$4)^2+(ABS($B$4-$F$4)^2)))</f>
        <v>2.9378255008024259</v>
      </c>
      <c r="BM4">
        <f>SQRT((ABS($C$4-$G$4)^2+(ABS($D$4-$H$4)^2)))</f>
        <v>0.49022183642102035</v>
      </c>
      <c r="BO4">
        <f>SQRT((ABS($A$4-$G$4)^2+(ABS($B$4-$H$4)^2)))</f>
        <v>3.9487473353449722</v>
      </c>
      <c r="BP4">
        <f>SQRT((ABS($C$4-$E$4)^2+(ABS($D$4-$F$4)^2)))</f>
        <v>3.0419523983851215</v>
      </c>
      <c r="BR4">
        <f>DEGREES(ACOS((21.463708118906^2+22.3520178026596^2-2.4814961471574^2)/(2*21.463708118906*22.3520178026596)))</f>
        <v>6.0638763636439492</v>
      </c>
      <c r="BS4">
        <f>DEGREES(ACOS((2.4814961471574^2+25.1713354991077^2-24.1862712996051^2)/(2*2.4814961471574*25.1713354991077)))</f>
        <v>63.992521095842221</v>
      </c>
      <c r="BU4">
        <v>14</v>
      </c>
      <c r="BV4">
        <v>12</v>
      </c>
      <c r="BW4">
        <v>6</v>
      </c>
      <c r="BX4">
        <v>6</v>
      </c>
      <c r="BY4">
        <v>16</v>
      </c>
      <c r="BZ4">
        <v>12</v>
      </c>
      <c r="CA4">
        <v>8</v>
      </c>
      <c r="CB4">
        <v>8</v>
      </c>
      <c r="CC4">
        <v>15</v>
      </c>
      <c r="CD4">
        <v>7</v>
      </c>
      <c r="CE4">
        <v>8</v>
      </c>
      <c r="CF4">
        <v>15</v>
      </c>
      <c r="CG4">
        <v>15</v>
      </c>
      <c r="CH4">
        <v>7</v>
      </c>
      <c r="CI4">
        <v>8</v>
      </c>
      <c r="CJ4">
        <v>15</v>
      </c>
      <c r="CL4">
        <v>9</v>
      </c>
      <c r="CM4">
        <v>4</v>
      </c>
      <c r="CN4">
        <v>0</v>
      </c>
      <c r="CO4">
        <v>0</v>
      </c>
      <c r="CP4">
        <v>6</v>
      </c>
      <c r="CQ4">
        <v>4</v>
      </c>
      <c r="CR4">
        <v>0</v>
      </c>
      <c r="CS4">
        <v>0</v>
      </c>
      <c r="CT4">
        <v>8</v>
      </c>
      <c r="CU4">
        <v>0</v>
      </c>
      <c r="CV4">
        <v>0</v>
      </c>
      <c r="CW4">
        <v>8</v>
      </c>
      <c r="CX4">
        <v>8</v>
      </c>
      <c r="CY4">
        <v>0</v>
      </c>
      <c r="CZ4">
        <v>0</v>
      </c>
      <c r="DA4">
        <v>8</v>
      </c>
      <c r="DC4">
        <f>((12/14)*100)</f>
        <v>85.714285714285708</v>
      </c>
      <c r="DD4">
        <f>((6/14)*100)</f>
        <v>42.857142857142854</v>
      </c>
      <c r="DE4">
        <f>((6/14)*100)</f>
        <v>42.857142857142854</v>
      </c>
      <c r="DF4">
        <f>((12/16)*100)</f>
        <v>75</v>
      </c>
      <c r="DG4">
        <f>((8/16)*100)</f>
        <v>50</v>
      </c>
      <c r="DH4">
        <f>((8/16)*100)</f>
        <v>50</v>
      </c>
      <c r="DI4">
        <f>((7/15)*100)</f>
        <v>46.666666666666664</v>
      </c>
      <c r="DJ4">
        <f>((8/15)*100)</f>
        <v>53.333333333333336</v>
      </c>
      <c r="DK4">
        <f>((15/15)*100)</f>
        <v>100</v>
      </c>
      <c r="DL4">
        <f>((7/15)*100)</f>
        <v>46.666666666666664</v>
      </c>
      <c r="DM4">
        <f>((8/15)*100)</f>
        <v>53.333333333333336</v>
      </c>
      <c r="DN4">
        <f>((15/15)*100)</f>
        <v>100</v>
      </c>
      <c r="DP4">
        <f>((4/9)*100)</f>
        <v>44.444444444444443</v>
      </c>
      <c r="DQ4">
        <f>((0/9)*100)</f>
        <v>0</v>
      </c>
      <c r="DR4">
        <f>((0/9)*100)</f>
        <v>0</v>
      </c>
      <c r="DS4">
        <f>((4/6)*100)</f>
        <v>66.666666666666657</v>
      </c>
      <c r="DT4">
        <f>((0/6)*100)</f>
        <v>0</v>
      </c>
      <c r="DU4">
        <f>((0/6)*100)</f>
        <v>0</v>
      </c>
      <c r="DV4">
        <f>((0/8)*100)</f>
        <v>0</v>
      </c>
      <c r="DW4">
        <f>((0/8)*100)</f>
        <v>0</v>
      </c>
      <c r="DX4">
        <f>((8/8)*100)</f>
        <v>100</v>
      </c>
      <c r="DY4">
        <f>((0/8)*100)</f>
        <v>0</v>
      </c>
      <c r="DZ4">
        <f>((0/8)*100)</f>
        <v>0</v>
      </c>
      <c r="EA4">
        <f>((8/8)*100)</f>
        <v>100</v>
      </c>
    </row>
    <row r="5" spans="1:131" x14ac:dyDescent="0.25">
      <c r="A5">
        <v>115.978309</v>
      </c>
      <c r="B5">
        <v>6.069769</v>
      </c>
      <c r="C5">
        <v>120.45432600000001</v>
      </c>
      <c r="D5">
        <v>4.1341919999999996</v>
      </c>
      <c r="E5">
        <v>121.234126</v>
      </c>
      <c r="F5">
        <v>6.6547369999999999</v>
      </c>
      <c r="G5">
        <v>121.51616200000001</v>
      </c>
      <c r="H5">
        <v>3.9848849999999998</v>
      </c>
      <c r="K5">
        <f>(13/200)</f>
        <v>6.5000000000000002E-2</v>
      </c>
      <c r="L5">
        <f>(13/200)</f>
        <v>6.5000000000000002E-2</v>
      </c>
      <c r="M5">
        <f>(14/200)</f>
        <v>7.0000000000000007E-2</v>
      </c>
      <c r="N5">
        <f>(14/200)</f>
        <v>7.0000000000000007E-2</v>
      </c>
      <c r="P5">
        <f>(8/200)</f>
        <v>0.04</v>
      </c>
      <c r="Q5">
        <f>(7/200)</f>
        <v>3.5000000000000003E-2</v>
      </c>
      <c r="R5">
        <f>(8/200)</f>
        <v>0.04</v>
      </c>
      <c r="S5">
        <f>(8/200)</f>
        <v>0.04</v>
      </c>
      <c r="U5">
        <f>0.065+0.04</f>
        <v>0.10500000000000001</v>
      </c>
      <c r="V5">
        <f>0.065+0.035</f>
        <v>0.1</v>
      </c>
      <c r="W5">
        <f>0.07+0.04</f>
        <v>0.11000000000000001</v>
      </c>
      <c r="X5">
        <f>0.07+0.04</f>
        <v>0.11000000000000001</v>
      </c>
      <c r="Z5">
        <f>SQRT((ABS($A$6-$A$5)^2+(ABS($B$6-$B$5)^2)))</f>
        <v>34.090950940304658</v>
      </c>
      <c r="AA5">
        <f>SQRT((ABS($C$6-$C$5)^2+(ABS($D$6-$D$5)^2)))</f>
        <v>31.470114740232631</v>
      </c>
      <c r="AB5">
        <f>SQRT((ABS($E$6-$E$5)^2+(ABS($F$6-$F$5)^2)))</f>
        <v>31.386793745709106</v>
      </c>
      <c r="AC5">
        <f>SQRT((ABS($G$6-$G$5)^2+(ABS($H$6-$H$5)^2)))</f>
        <v>30.871738613791674</v>
      </c>
      <c r="AJ5">
        <f>1/0.105</f>
        <v>9.5238095238095237</v>
      </c>
      <c r="AK5">
        <f>1/0.1</f>
        <v>10</v>
      </c>
      <c r="AL5">
        <f>1/0.11</f>
        <v>9.0909090909090917</v>
      </c>
      <c r="AM5">
        <f>1/0.11</f>
        <v>9.0909090909090917</v>
      </c>
      <c r="AO5">
        <f>$Z5/$U5</f>
        <v>324.67572324099672</v>
      </c>
      <c r="AP5">
        <f>$AA5/$V5</f>
        <v>314.70114740232628</v>
      </c>
      <c r="AQ5">
        <f>$AB5/$W5</f>
        <v>285.33448859735546</v>
      </c>
      <c r="AR5">
        <f>$AC5/$X5</f>
        <v>280.65216921628792</v>
      </c>
      <c r="AT5" t="s">
        <v>297</v>
      </c>
      <c r="AV5">
        <f>((0.065/0.105)*100)</f>
        <v>61.904761904761905</v>
      </c>
      <c r="AW5">
        <f>((0.065/0.1)*100)</f>
        <v>65</v>
      </c>
      <c r="AX5">
        <f>((0.07/0.11)*100)</f>
        <v>63.636363636363647</v>
      </c>
      <c r="AY5">
        <f>((0.07/0.11)*100)</f>
        <v>63.636363636363647</v>
      </c>
      <c r="BA5">
        <f>((0.04/0.105)*100)</f>
        <v>38.095238095238102</v>
      </c>
      <c r="BB5">
        <f>((0.035/0.1)*100)</f>
        <v>35</v>
      </c>
      <c r="BC5">
        <f>((0.04/0.11)*100)</f>
        <v>36.363636363636367</v>
      </c>
      <c r="BD5">
        <f>((0.04/0.11)*100)</f>
        <v>36.363636363636367</v>
      </c>
      <c r="BF5">
        <f>ABS($B$5-$D$5)</f>
        <v>1.9355770000000003</v>
      </c>
      <c r="BG5">
        <f>ABS($F$5-$H$5)</f>
        <v>2.6698520000000001</v>
      </c>
      <c r="BL5">
        <f>SQRT((ABS($A$5-$E$5)^2+(ABS($B$5-$F$5)^2)))</f>
        <v>5.2882700288953739</v>
      </c>
      <c r="BM5">
        <f>SQRT((ABS($C$5-$G$5)^2+(ABS($D$5-$H$5)^2)))</f>
        <v>1.0722818058444332</v>
      </c>
      <c r="BO5">
        <f>SQRT((ABS($A$5-$G$5)^2+(ABS($B$5-$H$5)^2)))</f>
        <v>5.9173099583396116</v>
      </c>
      <c r="BP5">
        <f>SQRT((ABS($C$5-$E$5)^2+(ABS($D$5-$F$5)^2)))</f>
        <v>2.6384152700105781</v>
      </c>
      <c r="BR5">
        <f>DEGREES(ACOS((24.1862712996051^2+24.9051461010322^2-2.52729456168844^2)/(2*24.1862712996051*24.9051461010322)))</f>
        <v>5.6585524597642332</v>
      </c>
      <c r="BS5">
        <f>DEGREES(ACOS((23.84178996646^2+23.291980159335^2-2.27851935781924^2)/(2*23.84178996646*23.291980159335)))</f>
        <v>5.3781813409710129</v>
      </c>
      <c r="BU5">
        <v>13</v>
      </c>
      <c r="BV5">
        <v>10</v>
      </c>
      <c r="BW5">
        <v>5</v>
      </c>
      <c r="BX5">
        <v>5</v>
      </c>
      <c r="BY5">
        <v>13</v>
      </c>
      <c r="BZ5">
        <v>10</v>
      </c>
      <c r="CA5">
        <v>5</v>
      </c>
      <c r="CB5">
        <v>5</v>
      </c>
      <c r="CC5">
        <v>14</v>
      </c>
      <c r="CD5">
        <v>6</v>
      </c>
      <c r="CE5">
        <v>7</v>
      </c>
      <c r="CF5">
        <v>14</v>
      </c>
      <c r="CG5">
        <v>14</v>
      </c>
      <c r="CH5">
        <v>6</v>
      </c>
      <c r="CI5">
        <v>7</v>
      </c>
      <c r="CJ5">
        <v>14</v>
      </c>
      <c r="CL5">
        <v>8</v>
      </c>
      <c r="CM5">
        <v>4</v>
      </c>
      <c r="CN5">
        <v>0</v>
      </c>
      <c r="CO5">
        <v>0</v>
      </c>
      <c r="CP5">
        <v>7</v>
      </c>
      <c r="CQ5">
        <v>4</v>
      </c>
      <c r="CR5">
        <v>0</v>
      </c>
      <c r="CS5">
        <v>0</v>
      </c>
      <c r="CT5">
        <v>8</v>
      </c>
      <c r="CU5">
        <v>0</v>
      </c>
      <c r="CV5">
        <v>0</v>
      </c>
      <c r="CW5">
        <v>8</v>
      </c>
      <c r="CX5">
        <v>8</v>
      </c>
      <c r="CY5">
        <v>0</v>
      </c>
      <c r="CZ5">
        <v>0</v>
      </c>
      <c r="DA5">
        <v>8</v>
      </c>
      <c r="DC5">
        <f>((10/13)*100)</f>
        <v>76.923076923076934</v>
      </c>
      <c r="DD5">
        <f>((5/13)*100)</f>
        <v>38.461538461538467</v>
      </c>
      <c r="DE5">
        <f>((5/13)*100)</f>
        <v>38.461538461538467</v>
      </c>
      <c r="DF5">
        <f>((10/13)*100)</f>
        <v>76.923076923076934</v>
      </c>
      <c r="DG5">
        <f>((5/13)*100)</f>
        <v>38.461538461538467</v>
      </c>
      <c r="DH5">
        <f>((5/13)*100)</f>
        <v>38.461538461538467</v>
      </c>
      <c r="DI5">
        <f>((6/14)*100)</f>
        <v>42.857142857142854</v>
      </c>
      <c r="DJ5">
        <f>((7/14)*100)</f>
        <v>50</v>
      </c>
      <c r="DK5">
        <f>((14/14)*100)</f>
        <v>100</v>
      </c>
      <c r="DL5">
        <f>((6/14)*100)</f>
        <v>42.857142857142854</v>
      </c>
      <c r="DM5">
        <f>((7/14)*100)</f>
        <v>50</v>
      </c>
      <c r="DN5">
        <f>((14/14)*100)</f>
        <v>100</v>
      </c>
      <c r="DP5">
        <f>((4/8)*100)</f>
        <v>50</v>
      </c>
      <c r="DQ5">
        <f>((0/8)*100)</f>
        <v>0</v>
      </c>
      <c r="DR5">
        <f>((0/8)*100)</f>
        <v>0</v>
      </c>
      <c r="DS5">
        <f>((4/7)*100)</f>
        <v>57.142857142857139</v>
      </c>
      <c r="DT5">
        <f>((0/7)*100)</f>
        <v>0</v>
      </c>
      <c r="DU5">
        <f>((0/7)*100)</f>
        <v>0</v>
      </c>
      <c r="DV5">
        <f>((0/8)*100)</f>
        <v>0</v>
      </c>
      <c r="DW5">
        <f>((0/8)*100)</f>
        <v>0</v>
      </c>
      <c r="DX5">
        <f>((8/8)*100)</f>
        <v>100</v>
      </c>
      <c r="DY5">
        <f>((0/8)*100)</f>
        <v>0</v>
      </c>
      <c r="DZ5">
        <f>((0/8)*100)</f>
        <v>0</v>
      </c>
      <c r="EA5">
        <f>((8/8)*100)</f>
        <v>100</v>
      </c>
    </row>
    <row r="6" spans="1:131" x14ac:dyDescent="0.25">
      <c r="A6">
        <v>150.04580099999998</v>
      </c>
      <c r="B6">
        <v>7.3342549999999997</v>
      </c>
      <c r="C6">
        <v>151.894578</v>
      </c>
      <c r="D6">
        <v>5.5048399999999997</v>
      </c>
      <c r="E6">
        <v>152.60585499999999</v>
      </c>
      <c r="F6">
        <v>7.6270749999999996</v>
      </c>
      <c r="G6">
        <v>152.35505599999999</v>
      </c>
      <c r="H6">
        <v>5.4085640000000001</v>
      </c>
      <c r="K6">
        <f>(16/200)</f>
        <v>0.08</v>
      </c>
      <c r="L6">
        <f>(17/200)</f>
        <v>8.5000000000000006E-2</v>
      </c>
      <c r="M6">
        <f>(15/200)</f>
        <v>7.4999999999999997E-2</v>
      </c>
      <c r="N6">
        <f>(14/200)</f>
        <v>7.0000000000000007E-2</v>
      </c>
      <c r="P6">
        <f>(8/200)</f>
        <v>0.04</v>
      </c>
      <c r="Q6">
        <f>(7/200)</f>
        <v>3.5000000000000003E-2</v>
      </c>
      <c r="R6">
        <f>(9/200)</f>
        <v>4.4999999999999998E-2</v>
      </c>
      <c r="S6">
        <f>(9/200)</f>
        <v>4.4999999999999998E-2</v>
      </c>
      <c r="U6">
        <f>0.08+0.04</f>
        <v>0.12</v>
      </c>
      <c r="V6">
        <f>0.085+0.035</f>
        <v>0.12000000000000001</v>
      </c>
      <c r="W6">
        <f>0.075+0.045</f>
        <v>0.12</v>
      </c>
      <c r="X6">
        <f>0.07+0.045</f>
        <v>0.115</v>
      </c>
      <c r="Z6">
        <f>SQRT((ABS($A$7-$A$6)^2+(ABS($B$7-$B$6)^2)))</f>
        <v>20.739015715094805</v>
      </c>
      <c r="AA6">
        <f>SQRT((ABS($C$7-$C$6)^2+(ABS($D$7-$D$6)^2)))</f>
        <v>20.93275687350733</v>
      </c>
      <c r="AB6">
        <f>SQRT((ABS($E$7-$E$6)^2+(ABS($F$7-$F$6)^2)))</f>
        <v>22.352017802659574</v>
      </c>
      <c r="AC6">
        <f>SQRT((ABS($G$7-$G$6)^2+(ABS($H$7-$H$6)^2)))</f>
        <v>21.505290319933501</v>
      </c>
      <c r="AJ6">
        <f>1/0.12</f>
        <v>8.3333333333333339</v>
      </c>
      <c r="AK6">
        <f>1/0.12</f>
        <v>8.3333333333333339</v>
      </c>
      <c r="AL6">
        <f>1/0.12</f>
        <v>8.3333333333333339</v>
      </c>
      <c r="AM6">
        <f>1/0.115</f>
        <v>8.695652173913043</v>
      </c>
      <c r="AO6">
        <f>$Z6/$U6</f>
        <v>172.82513095912338</v>
      </c>
      <c r="AP6">
        <f>$AA6/$V6</f>
        <v>174.43964061256108</v>
      </c>
      <c r="AQ6">
        <f>$AB6/$W6</f>
        <v>186.26681502216312</v>
      </c>
      <c r="AR6">
        <f>$AC6/$X6</f>
        <v>187.00252452116086</v>
      </c>
      <c r="AT6">
        <f>SUM(U:X)</f>
        <v>11.685000000000002</v>
      </c>
      <c r="AV6">
        <f>((0.08/0.12)*100)</f>
        <v>66.666666666666671</v>
      </c>
      <c r="AW6">
        <f>((0.085/0.12)*100)</f>
        <v>70.833333333333343</v>
      </c>
      <c r="AX6">
        <f>((0.075/0.12)*100)</f>
        <v>62.5</v>
      </c>
      <c r="AY6">
        <f>((0.07/0.115)*100)</f>
        <v>60.869565217391312</v>
      </c>
      <c r="BA6">
        <f>((0.04/0.12)*100)</f>
        <v>33.333333333333336</v>
      </c>
      <c r="BB6">
        <f>((0.035/0.12)*100)</f>
        <v>29.166666666666668</v>
      </c>
      <c r="BC6">
        <f>((0.045/0.12)*100)</f>
        <v>37.5</v>
      </c>
      <c r="BD6">
        <f>((0.045/0.115)*100)</f>
        <v>39.130434782608688</v>
      </c>
      <c r="BF6">
        <f>ABS($B$6-$D$6)</f>
        <v>1.829415</v>
      </c>
      <c r="BG6">
        <f>ABS($F$6-$H$6)</f>
        <v>2.2185109999999995</v>
      </c>
      <c r="BL6">
        <f>SQRT((ABS($A$6-$E$6)^2+(ABS($B$6-$F$6)^2)))</f>
        <v>2.5767460168429563</v>
      </c>
      <c r="BM6">
        <f>SQRT((ABS($C$6-$G$6)^2+(ABS($D$6-$H$6)^2)))</f>
        <v>0.47043496538841068</v>
      </c>
      <c r="BO6">
        <f>SQRT((ABS($A$6-$G$6)^2+(ABS($B$6-$H$6)^2)))</f>
        <v>3.0068163366767235</v>
      </c>
      <c r="BP6">
        <f>SQRT((ABS($C$6-$E$6)^2+(ABS($D$6-$F$6)^2)))</f>
        <v>2.2382574396065329</v>
      </c>
      <c r="BR6">
        <f>DEGREES(ACOS((21.8350856267845^2+21.8843159896903^2-2.4024939778372^2)/(2*21.8350856267845*21.8843159896903)))</f>
        <v>6.2989554063518955</v>
      </c>
      <c r="BU6">
        <v>16</v>
      </c>
      <c r="BV6">
        <v>14</v>
      </c>
      <c r="BW6">
        <v>7</v>
      </c>
      <c r="BX6">
        <v>7</v>
      </c>
      <c r="BY6">
        <v>17</v>
      </c>
      <c r="BZ6">
        <v>14</v>
      </c>
      <c r="CA6">
        <v>8</v>
      </c>
      <c r="CB6">
        <v>8</v>
      </c>
      <c r="CC6">
        <v>15</v>
      </c>
      <c r="CD6">
        <v>6</v>
      </c>
      <c r="CE6">
        <v>7</v>
      </c>
      <c r="CF6">
        <v>14</v>
      </c>
      <c r="CG6">
        <v>14</v>
      </c>
      <c r="CH6">
        <v>5</v>
      </c>
      <c r="CI6">
        <v>6</v>
      </c>
      <c r="CJ6">
        <v>14</v>
      </c>
      <c r="CL6">
        <v>8</v>
      </c>
      <c r="CM6">
        <v>5</v>
      </c>
      <c r="CN6">
        <v>0</v>
      </c>
      <c r="CO6">
        <v>0</v>
      </c>
      <c r="CP6">
        <v>7</v>
      </c>
      <c r="CQ6">
        <v>5</v>
      </c>
      <c r="CR6">
        <v>0</v>
      </c>
      <c r="CS6">
        <v>0</v>
      </c>
      <c r="CT6">
        <v>9</v>
      </c>
      <c r="CU6">
        <v>0</v>
      </c>
      <c r="CV6">
        <v>0</v>
      </c>
      <c r="CW6">
        <v>9</v>
      </c>
      <c r="CX6">
        <v>9</v>
      </c>
      <c r="CY6">
        <v>0</v>
      </c>
      <c r="CZ6">
        <v>0</v>
      </c>
      <c r="DA6">
        <v>9</v>
      </c>
      <c r="DC6">
        <f>((14/16)*100)</f>
        <v>87.5</v>
      </c>
      <c r="DD6">
        <f>((7/16)*100)</f>
        <v>43.75</v>
      </c>
      <c r="DE6">
        <f>((7/16)*100)</f>
        <v>43.75</v>
      </c>
      <c r="DF6">
        <f>((14/17)*100)</f>
        <v>82.35294117647058</v>
      </c>
      <c r="DG6">
        <f>((8/17)*100)</f>
        <v>47.058823529411761</v>
      </c>
      <c r="DH6">
        <f>((8/17)*100)</f>
        <v>47.058823529411761</v>
      </c>
      <c r="DI6">
        <f>((6/15)*100)</f>
        <v>40</v>
      </c>
      <c r="DJ6">
        <f>((7/15)*100)</f>
        <v>46.666666666666664</v>
      </c>
      <c r="DK6">
        <f>((14/15)*100)</f>
        <v>93.333333333333329</v>
      </c>
      <c r="DL6">
        <f>((5/14)*100)</f>
        <v>35.714285714285715</v>
      </c>
      <c r="DM6">
        <f>((6/14)*100)</f>
        <v>42.857142857142854</v>
      </c>
      <c r="DN6">
        <f>((14/14)*100)</f>
        <v>100</v>
      </c>
      <c r="DP6">
        <f>((5/8)*100)</f>
        <v>62.5</v>
      </c>
      <c r="DQ6">
        <f>((0/8)*100)</f>
        <v>0</v>
      </c>
      <c r="DR6">
        <f>((0/8)*100)</f>
        <v>0</v>
      </c>
      <c r="DS6">
        <f>((5/7)*100)</f>
        <v>71.428571428571431</v>
      </c>
      <c r="DT6">
        <f>((0/7)*100)</f>
        <v>0</v>
      </c>
      <c r="DU6">
        <f>((0/7)*100)</f>
        <v>0</v>
      </c>
      <c r="DV6">
        <f>((0/9)*100)</f>
        <v>0</v>
      </c>
      <c r="DW6">
        <f>((0/9)*100)</f>
        <v>0</v>
      </c>
      <c r="DX6">
        <f>((9/9)*100)</f>
        <v>100</v>
      </c>
      <c r="DY6">
        <f>((0/9)*100)</f>
        <v>0</v>
      </c>
      <c r="DZ6">
        <f>((0/9)*100)</f>
        <v>0</v>
      </c>
      <c r="EA6">
        <f>((9/9)*100)</f>
        <v>100</v>
      </c>
    </row>
    <row r="7" spans="1:131" x14ac:dyDescent="0.25">
      <c r="A7">
        <v>170.77979099999999</v>
      </c>
      <c r="B7">
        <v>6.8777119999999998</v>
      </c>
      <c r="C7">
        <v>172.81707799999998</v>
      </c>
      <c r="D7">
        <v>4.8496269999999999</v>
      </c>
      <c r="E7">
        <v>174.939896</v>
      </c>
      <c r="F7">
        <v>6.7307980000000001</v>
      </c>
      <c r="G7">
        <v>173.841385</v>
      </c>
      <c r="H7">
        <v>4.5056919999999998</v>
      </c>
      <c r="K7">
        <f>(12/200)</f>
        <v>0.06</v>
      </c>
      <c r="L7">
        <f>(14/200)</f>
        <v>7.0000000000000007E-2</v>
      </c>
      <c r="M7">
        <f>(13/200)</f>
        <v>6.5000000000000002E-2</v>
      </c>
      <c r="N7">
        <f>(13/200)</f>
        <v>6.5000000000000002E-2</v>
      </c>
      <c r="P7">
        <f>(9/200)</f>
        <v>4.4999999999999998E-2</v>
      </c>
      <c r="Q7">
        <f>(8/200)</f>
        <v>0.04</v>
      </c>
      <c r="R7">
        <f>(9/200)</f>
        <v>4.4999999999999998E-2</v>
      </c>
      <c r="S7">
        <f>(10/200)</f>
        <v>0.05</v>
      </c>
      <c r="U7">
        <f>0.06+0.045</f>
        <v>0.105</v>
      </c>
      <c r="V7">
        <f>0.07+0.04</f>
        <v>0.11000000000000001</v>
      </c>
      <c r="W7">
        <f>0.065+0.045</f>
        <v>0.11</v>
      </c>
      <c r="X7">
        <f>0.065+0.05</f>
        <v>0.115</v>
      </c>
      <c r="Z7">
        <f>SQRT((ABS($A$8-$A$7)^2+(ABS($B$8-$B$7)^2)))</f>
        <v>23.762122714213593</v>
      </c>
      <c r="AA7">
        <f>SQRT((ABS($C$8-$C$7)^2+(ABS($D$8-$D$7)^2)))</f>
        <v>25.48313173527669</v>
      </c>
      <c r="AB7">
        <f>SQRT((ABS($E$8-$E$7)^2+(ABS($F$8-$F$7)^2)))</f>
        <v>24.905146101032194</v>
      </c>
      <c r="AC7">
        <f>SQRT((ABS($G$8-$G$7)^2+(ABS($H$8-$H$7)^2)))</f>
        <v>25.171335499107659</v>
      </c>
      <c r="AJ7">
        <f>1/0.105</f>
        <v>9.5238095238095237</v>
      </c>
      <c r="AK7">
        <f>1/0.11</f>
        <v>9.0909090909090917</v>
      </c>
      <c r="AL7">
        <f>1/0.11</f>
        <v>9.0909090909090917</v>
      </c>
      <c r="AM7">
        <f>1/0.115</f>
        <v>8.695652173913043</v>
      </c>
      <c r="AO7">
        <f>$Z7/$U7</f>
        <v>226.30593061155804</v>
      </c>
      <c r="AP7">
        <f>$AA7/$V7</f>
        <v>231.66483395706078</v>
      </c>
      <c r="AQ7">
        <f>$AB7/$W7</f>
        <v>226.41041910029267</v>
      </c>
      <c r="AR7">
        <f>$AC7/$X7</f>
        <v>218.88117825311008</v>
      </c>
      <c r="AV7">
        <f>((0.06/0.105)*100)</f>
        <v>57.142857142857139</v>
      </c>
      <c r="AW7">
        <f>((0.07/0.11)*100)</f>
        <v>63.636363636363647</v>
      </c>
      <c r="AX7">
        <f>((0.065/0.11)*100)</f>
        <v>59.090909090909093</v>
      </c>
      <c r="AY7">
        <f>((0.065/0.115)*100)</f>
        <v>56.521739130434781</v>
      </c>
      <c r="BA7">
        <f>((0.045/0.105)*100)</f>
        <v>42.857142857142854</v>
      </c>
      <c r="BB7">
        <f>((0.04/0.11)*100)</f>
        <v>36.363636363636367</v>
      </c>
      <c r="BC7">
        <f>((0.045/0.11)*100)</f>
        <v>40.909090909090907</v>
      </c>
      <c r="BD7">
        <f>((0.05/0.115)*100)</f>
        <v>43.478260869565219</v>
      </c>
      <c r="BF7">
        <f>ABS($B$7-$D$7)</f>
        <v>2.0280849999999999</v>
      </c>
      <c r="BG7">
        <f>ABS($F$7-$H$7)</f>
        <v>2.2251060000000003</v>
      </c>
      <c r="BL7">
        <f>SQRT((ABS($A$7-$E$7)^2+(ABS($B$7-$F$7)^2)))</f>
        <v>4.1626983237343937</v>
      </c>
      <c r="BM7">
        <f>SQRT((ABS($C$7-$G$7)^2+(ABS($D$7-$H$7)^2)))</f>
        <v>1.0805073412402362</v>
      </c>
      <c r="BO7">
        <f>SQRT((ABS($A$7-$G$7)^2+(ABS($B$7-$H$7)^2)))</f>
        <v>3.8729622643702695</v>
      </c>
      <c r="BP7">
        <f>SQRT((ABS($C$7-$E$7)^2+(ABS($D$7-$F$7)^2)))</f>
        <v>2.836399230074127</v>
      </c>
      <c r="BU7">
        <v>12</v>
      </c>
      <c r="BV7">
        <v>10</v>
      </c>
      <c r="BW7">
        <v>3</v>
      </c>
      <c r="BX7">
        <v>2</v>
      </c>
      <c r="BY7">
        <v>14</v>
      </c>
      <c r="BZ7">
        <v>10</v>
      </c>
      <c r="CA7">
        <v>5</v>
      </c>
      <c r="CB7">
        <v>4</v>
      </c>
      <c r="CC7">
        <v>13</v>
      </c>
      <c r="CD7">
        <v>3</v>
      </c>
      <c r="CE7">
        <v>4</v>
      </c>
      <c r="CF7">
        <v>13</v>
      </c>
      <c r="CG7">
        <v>13</v>
      </c>
      <c r="CH7">
        <v>3</v>
      </c>
      <c r="CI7">
        <v>4</v>
      </c>
      <c r="CJ7">
        <v>13</v>
      </c>
      <c r="CL7">
        <v>9</v>
      </c>
      <c r="CM7">
        <v>6</v>
      </c>
      <c r="CN7">
        <v>0</v>
      </c>
      <c r="CO7">
        <v>0</v>
      </c>
      <c r="CP7">
        <v>8</v>
      </c>
      <c r="CQ7">
        <v>6</v>
      </c>
      <c r="CR7">
        <v>0</v>
      </c>
      <c r="CS7">
        <v>0</v>
      </c>
      <c r="CT7">
        <v>9</v>
      </c>
      <c r="CU7">
        <v>0</v>
      </c>
      <c r="CV7">
        <v>0</v>
      </c>
      <c r="CW7">
        <v>9</v>
      </c>
      <c r="CX7">
        <v>10</v>
      </c>
      <c r="CY7">
        <v>0</v>
      </c>
      <c r="CZ7">
        <v>0</v>
      </c>
      <c r="DA7">
        <v>9</v>
      </c>
      <c r="DC7">
        <f>((10/12)*100)</f>
        <v>83.333333333333343</v>
      </c>
      <c r="DD7">
        <f>((3/12)*100)</f>
        <v>25</v>
      </c>
      <c r="DE7">
        <f>((2/12)*100)</f>
        <v>16.666666666666664</v>
      </c>
      <c r="DF7">
        <f>((10/14)*100)</f>
        <v>71.428571428571431</v>
      </c>
      <c r="DG7">
        <f>((5/14)*100)</f>
        <v>35.714285714285715</v>
      </c>
      <c r="DH7">
        <f>((4/14)*100)</f>
        <v>28.571428571428569</v>
      </c>
      <c r="DI7">
        <f>((3/13)*100)</f>
        <v>23.076923076923077</v>
      </c>
      <c r="DJ7">
        <f>((4/13)*100)</f>
        <v>30.76923076923077</v>
      </c>
      <c r="DK7">
        <f>((13/13)*100)</f>
        <v>100</v>
      </c>
      <c r="DL7">
        <f>((3/13)*100)</f>
        <v>23.076923076923077</v>
      </c>
      <c r="DM7">
        <f>((4/13)*100)</f>
        <v>30.76923076923077</v>
      </c>
      <c r="DN7">
        <f>((13/13)*100)</f>
        <v>100</v>
      </c>
      <c r="DP7">
        <f>((6/9)*100)</f>
        <v>66.666666666666657</v>
      </c>
      <c r="DQ7">
        <f>((0/9)*100)</f>
        <v>0</v>
      </c>
      <c r="DR7">
        <f>((0/9)*100)</f>
        <v>0</v>
      </c>
      <c r="DS7">
        <f>((6/8)*100)</f>
        <v>75</v>
      </c>
      <c r="DT7">
        <f>((0/8)*100)</f>
        <v>0</v>
      </c>
      <c r="DU7">
        <f>((0/8)*100)</f>
        <v>0</v>
      </c>
      <c r="DV7">
        <f>((0/9)*100)</f>
        <v>0</v>
      </c>
      <c r="DW7">
        <f>((0/9)*100)</f>
        <v>0</v>
      </c>
      <c r="DX7">
        <f>((9/9)*100)</f>
        <v>100</v>
      </c>
      <c r="DY7">
        <f>((0/10)*100)</f>
        <v>0</v>
      </c>
      <c r="DZ7">
        <f>((0/10)*100)</f>
        <v>0</v>
      </c>
      <c r="EA7">
        <f>((9/10)*100)</f>
        <v>90</v>
      </c>
    </row>
    <row r="8" spans="1:131" x14ac:dyDescent="0.25">
      <c r="A8">
        <v>194.532927</v>
      </c>
      <c r="B8">
        <v>6.2242550000000003</v>
      </c>
      <c r="C8">
        <v>198.293566</v>
      </c>
      <c r="D8">
        <v>4.2677659999999999</v>
      </c>
      <c r="E8">
        <v>199.84500399999999</v>
      </c>
      <c r="F8">
        <v>6.774362</v>
      </c>
      <c r="G8">
        <v>199.01244600000001</v>
      </c>
      <c r="H8">
        <v>4.3881379999999996</v>
      </c>
      <c r="K8">
        <f>(12/200)</f>
        <v>0.06</v>
      </c>
      <c r="L8">
        <f>(15/200)</f>
        <v>7.4999999999999997E-2</v>
      </c>
      <c r="M8">
        <f>(14/200)</f>
        <v>7.0000000000000007E-2</v>
      </c>
      <c r="N8">
        <f>(14/200)</f>
        <v>7.0000000000000007E-2</v>
      </c>
      <c r="P8">
        <f>(10/200)</f>
        <v>0.05</v>
      </c>
      <c r="Q8">
        <f>(9/200)</f>
        <v>4.4999999999999998E-2</v>
      </c>
      <c r="R8">
        <f>(10/200)</f>
        <v>0.05</v>
      </c>
      <c r="S8">
        <f>(10/200)</f>
        <v>0.05</v>
      </c>
      <c r="U8">
        <f>0.06+0.05</f>
        <v>0.11</v>
      </c>
      <c r="V8">
        <f>0.075+0.045</f>
        <v>0.12</v>
      </c>
      <c r="W8">
        <f>0.07+0.05</f>
        <v>0.12000000000000001</v>
      </c>
      <c r="X8">
        <f>0.07+0.05</f>
        <v>0.12000000000000001</v>
      </c>
      <c r="Z8">
        <f>SQRT((ABS($A$9-$A$8)^2+(ABS($B$9-$B$8)^2)))</f>
        <v>23.406909583393286</v>
      </c>
      <c r="AA8">
        <f>SQRT((ABS($C$9-$C$8)^2+(ABS($D$9-$D$8)^2)))</f>
        <v>24.104265194087542</v>
      </c>
      <c r="AB8">
        <f>SQRT((ABS($E$9-$E$8)^2+(ABS($F$9-$F$8)^2)))</f>
        <v>22.951628467799356</v>
      </c>
      <c r="AC8">
        <f>SQRT((ABS($G$9-$G$8)^2+(ABS($H$9-$H$8)^2)))</f>
        <v>23.291980159335012</v>
      </c>
      <c r="AJ8">
        <f>1/0.11</f>
        <v>9.0909090909090917</v>
      </c>
      <c r="AK8">
        <f>1/0.12</f>
        <v>8.3333333333333339</v>
      </c>
      <c r="AL8">
        <f>1/0.12</f>
        <v>8.3333333333333339</v>
      </c>
      <c r="AM8">
        <f>1/0.12</f>
        <v>8.3333333333333339</v>
      </c>
      <c r="AO8">
        <f>$Z8/$U8</f>
        <v>212.79008712175715</v>
      </c>
      <c r="AP8">
        <f>$AA8/$V8</f>
        <v>200.86887661739618</v>
      </c>
      <c r="AQ8">
        <f>$AB8/$W8</f>
        <v>191.26357056499461</v>
      </c>
      <c r="AR8">
        <f>$AC8/$X8</f>
        <v>194.09983466112507</v>
      </c>
      <c r="AV8">
        <f>((0.06/0.11)*100)</f>
        <v>54.54545454545454</v>
      </c>
      <c r="AW8">
        <f>((0.075/0.12)*100)</f>
        <v>62.5</v>
      </c>
      <c r="AX8">
        <f>((0.07/0.12)*100)</f>
        <v>58.333333333333336</v>
      </c>
      <c r="AY8">
        <f>((0.07/0.12)*100)</f>
        <v>58.333333333333336</v>
      </c>
      <c r="BA8">
        <f>((0.05/0.11)*100)</f>
        <v>45.45454545454546</v>
      </c>
      <c r="BB8">
        <f>((0.045/0.12)*100)</f>
        <v>37.5</v>
      </c>
      <c r="BC8">
        <f>((0.05/0.12)*100)</f>
        <v>41.666666666666671</v>
      </c>
      <c r="BD8">
        <f>((0.05/0.12)*100)</f>
        <v>41.666666666666671</v>
      </c>
      <c r="BF8">
        <f>ABS($B$8-$D$8)</f>
        <v>1.9564890000000004</v>
      </c>
      <c r="BG8">
        <f>ABS($F$8-$H$8)</f>
        <v>2.3862240000000003</v>
      </c>
      <c r="BL8">
        <f>SQRT((ABS($A$8-$E$8)^2+(ABS($B$8-$F$8)^2)))</f>
        <v>5.340484974735709</v>
      </c>
      <c r="BM8">
        <f>SQRT((ABS($C$8-$G$8)^2+(ABS($D$8-$H$8)^2)))</f>
        <v>0.72888810717696473</v>
      </c>
      <c r="BO8">
        <f>SQRT((ABS($A$8-$G$8)^2+(ABS($B$8-$H$8)^2)))</f>
        <v>4.8412205185314683</v>
      </c>
      <c r="BP8">
        <f>SQRT((ABS($C$8-$E$8)^2+(ABS($D$8-$F$8)^2)))</f>
        <v>2.9478777747830676</v>
      </c>
      <c r="BS8">
        <f>DEGREES(ACOS((2.80317148883421^2+25.0211990273728^2-25.1223482112389^2)/(2*2.80317148883421*25.0211990273728)))</f>
        <v>88.862079256796775</v>
      </c>
      <c r="BU8">
        <v>12</v>
      </c>
      <c r="BV8">
        <v>9</v>
      </c>
      <c r="BW8">
        <v>3</v>
      </c>
      <c r="BX8">
        <v>3</v>
      </c>
      <c r="BY8">
        <v>15</v>
      </c>
      <c r="BZ8">
        <v>9</v>
      </c>
      <c r="CA8">
        <v>5</v>
      </c>
      <c r="CB8">
        <v>5</v>
      </c>
      <c r="CC8">
        <v>14</v>
      </c>
      <c r="CD8">
        <v>5</v>
      </c>
      <c r="CE8">
        <v>6</v>
      </c>
      <c r="CF8">
        <v>14</v>
      </c>
      <c r="CG8">
        <v>14</v>
      </c>
      <c r="CH8">
        <v>5</v>
      </c>
      <c r="CI8">
        <v>6</v>
      </c>
      <c r="CJ8">
        <v>14</v>
      </c>
      <c r="CL8">
        <v>10</v>
      </c>
      <c r="CM8">
        <v>6</v>
      </c>
      <c r="CN8">
        <v>0</v>
      </c>
      <c r="CO8">
        <v>0</v>
      </c>
      <c r="CP8">
        <v>9</v>
      </c>
      <c r="CQ8">
        <v>6</v>
      </c>
      <c r="CR8">
        <v>0</v>
      </c>
      <c r="CS8">
        <v>0</v>
      </c>
      <c r="CT8">
        <v>10</v>
      </c>
      <c r="CU8">
        <v>1</v>
      </c>
      <c r="CV8">
        <v>0</v>
      </c>
      <c r="CW8">
        <v>10</v>
      </c>
      <c r="CX8">
        <v>10</v>
      </c>
      <c r="CY8">
        <v>1</v>
      </c>
      <c r="CZ8">
        <v>0</v>
      </c>
      <c r="DA8">
        <v>10</v>
      </c>
      <c r="DC8">
        <f>((9/12)*100)</f>
        <v>75</v>
      </c>
      <c r="DD8">
        <f>((3/12)*100)</f>
        <v>25</v>
      </c>
      <c r="DE8">
        <f>((3/12)*100)</f>
        <v>25</v>
      </c>
      <c r="DF8">
        <f>((9/15)*100)</f>
        <v>60</v>
      </c>
      <c r="DG8">
        <f>((5/15)*100)</f>
        <v>33.333333333333329</v>
      </c>
      <c r="DH8">
        <f>((5/15)*100)</f>
        <v>33.333333333333329</v>
      </c>
      <c r="DI8">
        <f>((5/14)*100)</f>
        <v>35.714285714285715</v>
      </c>
      <c r="DJ8">
        <f>((6/14)*100)</f>
        <v>42.857142857142854</v>
      </c>
      <c r="DK8">
        <f>((14/14)*100)</f>
        <v>100</v>
      </c>
      <c r="DL8">
        <f>((5/14)*100)</f>
        <v>35.714285714285715</v>
      </c>
      <c r="DM8">
        <f>((6/14)*100)</f>
        <v>42.857142857142854</v>
      </c>
      <c r="DN8">
        <f>((14/14)*100)</f>
        <v>100</v>
      </c>
      <c r="DP8">
        <f>((6/10)*100)</f>
        <v>60</v>
      </c>
      <c r="DQ8">
        <f>((0/10)*100)</f>
        <v>0</v>
      </c>
      <c r="DR8">
        <f>((0/10)*100)</f>
        <v>0</v>
      </c>
      <c r="DS8">
        <f>((6/9)*100)</f>
        <v>66.666666666666657</v>
      </c>
      <c r="DT8">
        <f>((0/9)*100)</f>
        <v>0</v>
      </c>
      <c r="DU8">
        <f>((0/9)*100)</f>
        <v>0</v>
      </c>
      <c r="DV8">
        <f>((1/10)*100)</f>
        <v>10</v>
      </c>
      <c r="DW8">
        <f>((0/10)*100)</f>
        <v>0</v>
      </c>
      <c r="DX8">
        <f>((10/10)*100)</f>
        <v>100</v>
      </c>
      <c r="DY8">
        <f>((1/10)*100)</f>
        <v>10</v>
      </c>
      <c r="DZ8">
        <f>((0/10)*100)</f>
        <v>0</v>
      </c>
      <c r="EA8">
        <f>((10/10)*100)</f>
        <v>100</v>
      </c>
    </row>
    <row r="9" spans="1:131" x14ac:dyDescent="0.25">
      <c r="A9">
        <v>217.93717699999999</v>
      </c>
      <c r="B9">
        <v>5.8714120000000003</v>
      </c>
      <c r="C9">
        <v>222.394508</v>
      </c>
      <c r="D9">
        <v>3.8675220000000001</v>
      </c>
      <c r="E9">
        <v>222.78838099999999</v>
      </c>
      <c r="F9">
        <v>6.1589749999999999</v>
      </c>
      <c r="G9">
        <v>222.29998699999999</v>
      </c>
      <c r="H9">
        <v>3.933414</v>
      </c>
      <c r="K9">
        <f>(12/200)</f>
        <v>0.06</v>
      </c>
      <c r="L9">
        <f>(17/200)</f>
        <v>8.5000000000000006E-2</v>
      </c>
      <c r="M9">
        <f>(15/200)</f>
        <v>7.4999999999999997E-2</v>
      </c>
      <c r="N9">
        <f>(15/200)</f>
        <v>7.4999999999999997E-2</v>
      </c>
      <c r="P9">
        <f>(10/200)</f>
        <v>0.05</v>
      </c>
      <c r="Q9">
        <f>(8/200)</f>
        <v>0.04</v>
      </c>
      <c r="R9">
        <f>(10/200)</f>
        <v>0.05</v>
      </c>
      <c r="S9">
        <f>(10/200)</f>
        <v>0.05</v>
      </c>
      <c r="U9">
        <f>0.06+0.05</f>
        <v>0.11</v>
      </c>
      <c r="V9">
        <f>0.085+0.04</f>
        <v>0.125</v>
      </c>
      <c r="W9">
        <f>0.075+0.05</f>
        <v>0.125</v>
      </c>
      <c r="X9">
        <f>0.075+0.05</f>
        <v>0.125</v>
      </c>
      <c r="Z9">
        <f>SQRT((ABS($A$10-$A$9)^2+(ABS($B$10-$B$9)^2)))</f>
        <v>20.938071419725016</v>
      </c>
      <c r="AA9">
        <f>SQRT((ABS($C$10-$C$9)^2+(ABS($D$10-$D$9)^2)))</f>
        <v>23.100976021564612</v>
      </c>
      <c r="AB9">
        <f>SQRT((ABS($E$10-$E$9)^2+(ABS($F$10-$F$9)^2)))</f>
        <v>21.884315989690268</v>
      </c>
      <c r="AC9">
        <f>SQRT((ABS($G$10-$G$9)^2+(ABS($H$10-$H$9)^2)))</f>
        <v>22.149596865494185</v>
      </c>
      <c r="AJ9">
        <f>1/0.11</f>
        <v>9.0909090909090917</v>
      </c>
      <c r="AK9">
        <f>1/0.125</f>
        <v>8</v>
      </c>
      <c r="AL9">
        <f>1/0.125</f>
        <v>8</v>
      </c>
      <c r="AM9">
        <f>1/0.125</f>
        <v>8</v>
      </c>
      <c r="AO9">
        <f>$Z9/$U9</f>
        <v>190.34610381568197</v>
      </c>
      <c r="AP9">
        <f>$AA9/$V9</f>
        <v>184.8078081725169</v>
      </c>
      <c r="AQ9">
        <f>$AB9/$W9</f>
        <v>175.07452791752215</v>
      </c>
      <c r="AR9">
        <f>$AC9/$X9</f>
        <v>177.19677492395348</v>
      </c>
      <c r="AV9">
        <f>((0.06/0.11)*100)</f>
        <v>54.54545454545454</v>
      </c>
      <c r="AW9">
        <f>((0.085/0.125)*100)</f>
        <v>68</v>
      </c>
      <c r="AX9">
        <f>((0.075/0.125)*100)</f>
        <v>60</v>
      </c>
      <c r="AY9">
        <f>((0.075/0.125)*100)</f>
        <v>60</v>
      </c>
      <c r="BA9">
        <f>((0.05/0.11)*100)</f>
        <v>45.45454545454546</v>
      </c>
      <c r="BB9">
        <f>((0.04/0.125)*100)</f>
        <v>32</v>
      </c>
      <c r="BC9">
        <f>((0.05/0.125)*100)</f>
        <v>40</v>
      </c>
      <c r="BD9">
        <f>((0.05/0.125)*100)</f>
        <v>40</v>
      </c>
      <c r="BF9">
        <f>ABS($B$9-$D$9)</f>
        <v>2.0038900000000002</v>
      </c>
      <c r="BG9">
        <f>ABS($F$9-$H$9)</f>
        <v>2.2255609999999999</v>
      </c>
      <c r="BL9">
        <f>SQRT((ABS($A$9-$E$9)^2+(ABS($B$9-$F$9)^2)))</f>
        <v>4.8597194084211237</v>
      </c>
      <c r="BM9">
        <f>SQRT((ABS($C$9-$G$9)^2+(ABS($D$9-$H$9)^2)))</f>
        <v>0.11522141773560471</v>
      </c>
      <c r="BO9">
        <f>SQRT((ABS($A$9-$G$9)^2+(ABS($B$9-$H$9)^2)))</f>
        <v>4.7738817899172963</v>
      </c>
      <c r="BP9">
        <f>SQRT((ABS($C$9-$E$9)^2+(ABS($D$9-$F$9)^2)))</f>
        <v>2.325057588821831</v>
      </c>
      <c r="BR9">
        <f>DEGREES(ACOS((25.1223482112389^2+24.5269016124082^2-2.66520697276928^2)/(2*25.1223482112389*24.5269016124082)))</f>
        <v>5.9990424017525141</v>
      </c>
      <c r="BS9">
        <f>DEGREES(ACOS((27.2842246565123^2+27.460906553968^2-2.57342553737718^2)/(2*27.2842246565123*27.460906553968)))</f>
        <v>5.3759389728744047</v>
      </c>
      <c r="BU9">
        <v>12</v>
      </c>
      <c r="BV9">
        <v>8</v>
      </c>
      <c r="BW9">
        <v>5</v>
      </c>
      <c r="BX9">
        <v>5</v>
      </c>
      <c r="BY9">
        <v>17</v>
      </c>
      <c r="BZ9">
        <v>8</v>
      </c>
      <c r="CA9">
        <v>7</v>
      </c>
      <c r="CB9">
        <v>7</v>
      </c>
      <c r="CC9">
        <v>15</v>
      </c>
      <c r="CD9">
        <v>6</v>
      </c>
      <c r="CE9">
        <v>6</v>
      </c>
      <c r="CF9">
        <v>15</v>
      </c>
      <c r="CG9">
        <v>15</v>
      </c>
      <c r="CH9">
        <v>6</v>
      </c>
      <c r="CI9">
        <v>6</v>
      </c>
      <c r="CJ9">
        <v>15</v>
      </c>
      <c r="CL9">
        <v>10</v>
      </c>
      <c r="CM9">
        <v>4</v>
      </c>
      <c r="CN9">
        <v>1</v>
      </c>
      <c r="CO9">
        <v>1</v>
      </c>
      <c r="CP9">
        <v>8</v>
      </c>
      <c r="CQ9">
        <v>4</v>
      </c>
      <c r="CR9">
        <v>0</v>
      </c>
      <c r="CS9">
        <v>0</v>
      </c>
      <c r="CT9">
        <v>10</v>
      </c>
      <c r="CU9">
        <v>3</v>
      </c>
      <c r="CV9">
        <v>0</v>
      </c>
      <c r="CW9">
        <v>10</v>
      </c>
      <c r="CX9">
        <v>10</v>
      </c>
      <c r="CY9">
        <v>3</v>
      </c>
      <c r="CZ9">
        <v>0</v>
      </c>
      <c r="DA9">
        <v>10</v>
      </c>
      <c r="DC9">
        <f>((8/12)*100)</f>
        <v>66.666666666666657</v>
      </c>
      <c r="DD9">
        <f>((5/12)*100)</f>
        <v>41.666666666666671</v>
      </c>
      <c r="DE9">
        <f>((5/12)*100)</f>
        <v>41.666666666666671</v>
      </c>
      <c r="DF9">
        <f>((8/17)*100)</f>
        <v>47.058823529411761</v>
      </c>
      <c r="DG9">
        <f>((7/17)*100)</f>
        <v>41.17647058823529</v>
      </c>
      <c r="DH9">
        <f>((7/17)*100)</f>
        <v>41.17647058823529</v>
      </c>
      <c r="DI9">
        <f>((6/15)*100)</f>
        <v>40</v>
      </c>
      <c r="DJ9">
        <f>((6/15)*100)</f>
        <v>40</v>
      </c>
      <c r="DK9">
        <f>((15/15)*100)</f>
        <v>100</v>
      </c>
      <c r="DL9">
        <f>((6/15)*100)</f>
        <v>40</v>
      </c>
      <c r="DM9">
        <f>((6/15)*100)</f>
        <v>40</v>
      </c>
      <c r="DN9">
        <f>((15/15)*100)</f>
        <v>100</v>
      </c>
      <c r="DP9">
        <f>((4/10)*100)</f>
        <v>40</v>
      </c>
      <c r="DQ9">
        <f>((1/10)*100)</f>
        <v>10</v>
      </c>
      <c r="DR9">
        <f>((1/10)*100)</f>
        <v>10</v>
      </c>
      <c r="DS9">
        <f>((4/8)*100)</f>
        <v>50</v>
      </c>
      <c r="DT9">
        <f>((0/8)*100)</f>
        <v>0</v>
      </c>
      <c r="DU9">
        <f>((0/8)*100)</f>
        <v>0</v>
      </c>
      <c r="DV9">
        <f>((3/10)*100)</f>
        <v>30</v>
      </c>
      <c r="DW9">
        <f>((0/10)*100)</f>
        <v>0</v>
      </c>
      <c r="DX9">
        <f>((10/10)*100)</f>
        <v>100</v>
      </c>
      <c r="DY9">
        <f>((3/10)*100)</f>
        <v>30</v>
      </c>
      <c r="DZ9">
        <f>((0/10)*100)</f>
        <v>0</v>
      </c>
      <c r="EA9">
        <f>((10/10)*100)</f>
        <v>100</v>
      </c>
    </row>
    <row r="10" spans="1:131" x14ac:dyDescent="0.25">
      <c r="A10">
        <v>238.868965</v>
      </c>
      <c r="B10">
        <v>5.3584930000000002</v>
      </c>
      <c r="C10">
        <v>245.49480599999998</v>
      </c>
      <c r="D10">
        <v>3.6905320000000001</v>
      </c>
      <c r="E10">
        <v>244.66869500000001</v>
      </c>
      <c r="F10">
        <v>5.7404710000000003</v>
      </c>
      <c r="G10">
        <v>244.44186500000001</v>
      </c>
      <c r="H10">
        <v>3.3487089999999999</v>
      </c>
      <c r="K10">
        <f>(10/200)</f>
        <v>0.05</v>
      </c>
      <c r="L10">
        <f>(13/200)</f>
        <v>6.5000000000000002E-2</v>
      </c>
      <c r="P10">
        <f>(12/200)</f>
        <v>0.06</v>
      </c>
      <c r="Q10">
        <f>(9/200)</f>
        <v>4.4999999999999998E-2</v>
      </c>
      <c r="R10">
        <f>(12/200)</f>
        <v>0.06</v>
      </c>
      <c r="S10">
        <f>(15/200)</f>
        <v>7.4999999999999997E-2</v>
      </c>
      <c r="U10">
        <f>0.05+0.06</f>
        <v>0.11</v>
      </c>
      <c r="V10">
        <f>0.065+0.045</f>
        <v>0.11</v>
      </c>
      <c r="Z10">
        <f>SQRT((ABS($A$11-$A$10)^2+(ABS($B$11-$B$10)^2)))</f>
        <v>20.206561707182647</v>
      </c>
      <c r="AA10">
        <f>SQRT((ABS($C$11-$C$10)^2+(ABS($D$11-$D$10)^2)))</f>
        <v>18.167826855049757</v>
      </c>
      <c r="AJ10">
        <f>1/0.11</f>
        <v>9.0909090909090917</v>
      </c>
      <c r="AK10">
        <f>1/0.11</f>
        <v>9.0909090909090917</v>
      </c>
      <c r="AO10">
        <f>$Z10/$U10</f>
        <v>183.69601551984223</v>
      </c>
      <c r="AP10">
        <f>$AA10/$V10</f>
        <v>165.16206231863416</v>
      </c>
      <c r="AV10">
        <f>((0.05/0.11)*100)</f>
        <v>45.45454545454546</v>
      </c>
      <c r="AW10">
        <f>((0.065/0.11)*100)</f>
        <v>59.090909090909093</v>
      </c>
      <c r="BA10">
        <f>((0.06/0.11)*100)</f>
        <v>54.54545454545454</v>
      </c>
      <c r="BB10">
        <f>((0.045/0.11)*100)</f>
        <v>40.909090909090907</v>
      </c>
      <c r="BF10">
        <f>ABS($B$10-$D$10)</f>
        <v>1.667961</v>
      </c>
      <c r="BG10">
        <f>ABS($F$10-$H$10)</f>
        <v>2.3917620000000004</v>
      </c>
      <c r="BI10">
        <v>2.0753330000000001</v>
      </c>
      <c r="BJ10">
        <v>2.4487160000000001</v>
      </c>
      <c r="BL10">
        <f>SQRT((ABS($A$10-$E$10)^2+(ABS($B$10-$F$10)^2)))</f>
        <v>5.8122951805103753</v>
      </c>
      <c r="BM10">
        <f>SQRT((ABS($C$10-$G$10)^2+(ABS($D$10-$H$10)^2)))</f>
        <v>1.1070355517371377</v>
      </c>
      <c r="BO10">
        <f>SQRT((ABS($A$10-$G$10)^2+(ABS($B$10-$H$10)^2)))</f>
        <v>5.9242253617376885</v>
      </c>
      <c r="BP10">
        <f>SQRT((ABS($C$10-$E$10)^2+(ABS($D$10-$F$10)^2)))</f>
        <v>2.2101378436744503</v>
      </c>
      <c r="BR10">
        <f>DEGREES(ACOS((31.3397520459523^2+32.1701734299099^2-1.94088203512166^2)/(2*31.3397520459523*32.1701734299099)))</f>
        <v>3.1658988067057829</v>
      </c>
      <c r="BS10">
        <f>DEGREES(ACOS((1.94088203512166^2+20.4269044053445^2-19.703735961242^2)/(2*1.94088203512166*20.4269044053445)))</f>
        <v>65.57446048465907</v>
      </c>
      <c r="BU10">
        <v>10</v>
      </c>
      <c r="BV10">
        <v>4</v>
      </c>
      <c r="BW10">
        <v>6</v>
      </c>
      <c r="BX10">
        <v>6</v>
      </c>
      <c r="BY10">
        <v>13</v>
      </c>
      <c r="BZ10">
        <v>4</v>
      </c>
      <c r="CA10">
        <v>1</v>
      </c>
      <c r="CB10">
        <v>0</v>
      </c>
      <c r="CL10">
        <v>12</v>
      </c>
      <c r="CM10">
        <v>3</v>
      </c>
      <c r="CN10">
        <v>3</v>
      </c>
      <c r="CO10">
        <v>3</v>
      </c>
      <c r="CP10">
        <v>9</v>
      </c>
      <c r="CQ10">
        <v>3</v>
      </c>
      <c r="CR10">
        <v>0</v>
      </c>
      <c r="CS10">
        <v>0</v>
      </c>
      <c r="CT10">
        <v>12</v>
      </c>
      <c r="CU10">
        <v>8</v>
      </c>
      <c r="CV10">
        <v>0</v>
      </c>
      <c r="CW10">
        <v>12</v>
      </c>
      <c r="CX10">
        <v>15</v>
      </c>
      <c r="CY10">
        <v>11</v>
      </c>
      <c r="CZ10">
        <v>2</v>
      </c>
      <c r="DA10">
        <v>12</v>
      </c>
      <c r="DC10">
        <f>((4/10)*100)</f>
        <v>40</v>
      </c>
      <c r="DD10">
        <f>((6/10)*100)</f>
        <v>60</v>
      </c>
      <c r="DE10">
        <f>((6/10)*100)</f>
        <v>60</v>
      </c>
      <c r="DF10">
        <f>((4/13)*100)</f>
        <v>30.76923076923077</v>
      </c>
      <c r="DG10">
        <f>((1/13)*100)</f>
        <v>7.6923076923076925</v>
      </c>
      <c r="DH10">
        <f>((0/13)*100)</f>
        <v>0</v>
      </c>
      <c r="DP10">
        <f>((3/12)*100)</f>
        <v>25</v>
      </c>
      <c r="DQ10">
        <f>((3/12)*100)</f>
        <v>25</v>
      </c>
      <c r="DR10">
        <f>((3/12)*100)</f>
        <v>25</v>
      </c>
      <c r="DS10">
        <f>((3/9)*100)</f>
        <v>33.333333333333329</v>
      </c>
      <c r="DT10">
        <f>((0/9)*100)</f>
        <v>0</v>
      </c>
      <c r="DU10">
        <f>((0/9)*100)</f>
        <v>0</v>
      </c>
      <c r="DV10">
        <f>((8/12)*100)</f>
        <v>66.666666666666657</v>
      </c>
      <c r="DW10">
        <f>((0/12)*100)</f>
        <v>0</v>
      </c>
      <c r="DX10">
        <f>((12/12)*100)</f>
        <v>100</v>
      </c>
      <c r="DY10">
        <f>((11/15)*100)</f>
        <v>73.333333333333329</v>
      </c>
      <c r="DZ10">
        <f>((2/15)*100)</f>
        <v>13.333333333333334</v>
      </c>
      <c r="EA10">
        <f>((12/15)*100)</f>
        <v>80</v>
      </c>
    </row>
    <row r="11" spans="1:131" x14ac:dyDescent="0.25">
      <c r="A11">
        <v>259.074003</v>
      </c>
      <c r="B11">
        <v>5.6066370000000001</v>
      </c>
      <c r="C11">
        <v>263.66153500000001</v>
      </c>
      <c r="D11">
        <v>3.4908070000000002</v>
      </c>
      <c r="P11">
        <f>(18/200)</f>
        <v>0.09</v>
      </c>
      <c r="BF11">
        <f>ABS($B$11-$D$11)</f>
        <v>2.1158299999999999</v>
      </c>
      <c r="BR11">
        <f>DEGREES(ACOS((19.703735961242^2+21.3227117475395^2-2.66108210419784^2)/(2*19.703735961242*21.3227117475395)))</f>
        <v>5.9060926475604818</v>
      </c>
      <c r="BS11">
        <f>DEGREES(ACOS((2.66108210419784^2+26.2211948630417^2-24.4097950061043^2)/(2*2.66108210419784*26.2211948630417)))</f>
        <v>44.933133065454307</v>
      </c>
      <c r="CL11">
        <v>18</v>
      </c>
      <c r="CM11">
        <v>9</v>
      </c>
      <c r="CN11">
        <v>8</v>
      </c>
      <c r="CO11">
        <v>11</v>
      </c>
      <c r="DP11">
        <f>((9/18)*100)</f>
        <v>50</v>
      </c>
      <c r="DQ11">
        <f>((8/18)*100)</f>
        <v>44.444444444444443</v>
      </c>
      <c r="DR11">
        <f>((11/18)*100)</f>
        <v>61.111111111111114</v>
      </c>
    </row>
    <row r="12" spans="1:131" x14ac:dyDescent="0.25">
      <c r="A12" t="s">
        <v>22</v>
      </c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BR12">
        <f>DEGREES(ACOS((24.4097950061043^2+25.1251688659295^2-2.78251419515606^2)/(2*24.4097950061043*25.1251688659295)))</f>
        <v>6.224257884814774</v>
      </c>
      <c r="BS12">
        <f>DEGREES(ACOS((2.78251419515606^2+22.4269144298706^2-21.8653768962542^2)/(2*2.78251419515606*22.4269144298706)))</f>
        <v>74.851714985959816</v>
      </c>
    </row>
    <row r="13" spans="1:131" x14ac:dyDescent="0.25">
      <c r="A13">
        <v>42.977287000000004</v>
      </c>
      <c r="B13">
        <v>6.5550009999999999</v>
      </c>
      <c r="C13">
        <v>37.037782</v>
      </c>
      <c r="D13">
        <v>5.3428360000000001</v>
      </c>
      <c r="E13">
        <v>42.056274000000002</v>
      </c>
      <c r="F13">
        <v>6.6681330000000001</v>
      </c>
      <c r="G13">
        <v>40.478973000000003</v>
      </c>
      <c r="H13">
        <v>3.6863869999999999</v>
      </c>
      <c r="K13">
        <f>(14/200)</f>
        <v>7.0000000000000007E-2</v>
      </c>
      <c r="L13">
        <f>(16/200)</f>
        <v>0.08</v>
      </c>
      <c r="M13">
        <f>(13/200)</f>
        <v>6.5000000000000002E-2</v>
      </c>
      <c r="N13">
        <f>(13/200)</f>
        <v>6.5000000000000002E-2</v>
      </c>
      <c r="P13">
        <f>(8/200)</f>
        <v>0.04</v>
      </c>
      <c r="Q13">
        <f>(9/200)</f>
        <v>4.4999999999999998E-2</v>
      </c>
      <c r="R13">
        <f>(10/200)</f>
        <v>0.05</v>
      </c>
      <c r="S13">
        <f>(10/200)</f>
        <v>0.05</v>
      </c>
      <c r="U13">
        <f>0.07+0.04</f>
        <v>0.11000000000000001</v>
      </c>
      <c r="V13">
        <f>0.08+0.045</f>
        <v>0.125</v>
      </c>
      <c r="W13">
        <f>0.065+0.05</f>
        <v>0.115</v>
      </c>
      <c r="X13">
        <f>0.065+0.05</f>
        <v>0.115</v>
      </c>
      <c r="Z13">
        <f>SQRT((ABS($A$14-$A$13)^2+(ABS($B$14-$B$13)^2)))</f>
        <v>24.282099623540905</v>
      </c>
      <c r="AA13">
        <f>SQRT((ABS($C$14-$C$13)^2+(ABS($D$14-$D$13)^2)))</f>
        <v>27.495505982834441</v>
      </c>
      <c r="AB13">
        <f>SQRT((ABS($E$14-$E$13)^2+(ABS($F$14-$F$13)^2)))</f>
        <v>25.609968839513577</v>
      </c>
      <c r="AC13">
        <f>SQRT((ABS($G$14-$G$13)^2+(ABS($H$14-$H$13)^2)))</f>
        <v>27.22881891377672</v>
      </c>
      <c r="AJ13">
        <f>1/0.11</f>
        <v>9.0909090909090917</v>
      </c>
      <c r="AK13">
        <f>1/0.125</f>
        <v>8</v>
      </c>
      <c r="AL13">
        <f>1/0.115</f>
        <v>8.695652173913043</v>
      </c>
      <c r="AM13">
        <f>1/0.115</f>
        <v>8.695652173913043</v>
      </c>
      <c r="AO13">
        <f>$Z13/$U13</f>
        <v>220.74636021400821</v>
      </c>
      <c r="AP13">
        <f>$AA13/$V13</f>
        <v>219.96404786267553</v>
      </c>
      <c r="AQ13">
        <f>$AB13/$W13</f>
        <v>222.69538121316154</v>
      </c>
      <c r="AR13">
        <f>$AC13/$X13</f>
        <v>236.77233838066712</v>
      </c>
      <c r="AV13">
        <f>((0.07/0.11)*100)</f>
        <v>63.636363636363647</v>
      </c>
      <c r="AW13">
        <f>((0.08/0.125)*100)</f>
        <v>64</v>
      </c>
      <c r="AX13">
        <f>((0.065/0.115)*100)</f>
        <v>56.521739130434781</v>
      </c>
      <c r="AY13">
        <f>((0.065/0.115)*100)</f>
        <v>56.521739130434781</v>
      </c>
      <c r="BA13">
        <f>((0.04/0.11)*100)</f>
        <v>36.363636363636367</v>
      </c>
      <c r="BB13">
        <f>((0.045/0.125)*100)</f>
        <v>36</v>
      </c>
      <c r="BC13">
        <f>((0.05/0.115)*100)</f>
        <v>43.478260869565219</v>
      </c>
      <c r="BD13">
        <f>((0.05/0.115)*100)</f>
        <v>43.478260869565219</v>
      </c>
      <c r="BF13">
        <f>ABS($B$13-$D$13)</f>
        <v>1.2121649999999997</v>
      </c>
      <c r="BG13">
        <f>ABS($F$13-$H$13)</f>
        <v>2.9817460000000002</v>
      </c>
      <c r="BL13">
        <f>SQRT((ABS($A$13-$E$13)^2+(ABS($B$13-$F$13)^2)))</f>
        <v>0.92793523243435683</v>
      </c>
      <c r="BM13">
        <f>SQRT((ABS($C$13-$G$13)^2+(ABS($D$13-$H$13)^2)))</f>
        <v>3.8191123036750336</v>
      </c>
      <c r="BO13">
        <f>SQRT((ABS($A$13-$G$13)^2+(ABS($B$13-$H$13)^2)))</f>
        <v>3.8040135546015086</v>
      </c>
      <c r="BP13">
        <f>SQRT((ABS($C$13-$E$13)^2+(ABS($D$13-$F$13)^2)))</f>
        <v>5.1905369753304926</v>
      </c>
      <c r="BR13">
        <f>DEGREES(ACOS((21.8653768962542^2+22.5337826099002^2-2.25172970143154^2)/(2*21.8653768962542*22.5337826099002)))</f>
        <v>5.5524344843073408</v>
      </c>
      <c r="BU13">
        <v>14</v>
      </c>
      <c r="BV13">
        <v>11</v>
      </c>
      <c r="BW13">
        <v>5</v>
      </c>
      <c r="BX13">
        <v>6</v>
      </c>
      <c r="BY13">
        <v>16</v>
      </c>
      <c r="BZ13">
        <v>11</v>
      </c>
      <c r="CA13">
        <v>6</v>
      </c>
      <c r="CB13">
        <v>6</v>
      </c>
      <c r="CC13">
        <v>13</v>
      </c>
      <c r="CD13">
        <v>6</v>
      </c>
      <c r="CE13">
        <v>5</v>
      </c>
      <c r="CF13">
        <v>12</v>
      </c>
      <c r="CG13">
        <v>13</v>
      </c>
      <c r="CH13">
        <v>6</v>
      </c>
      <c r="CI13">
        <v>5</v>
      </c>
      <c r="CJ13">
        <v>12</v>
      </c>
      <c r="CL13">
        <v>8</v>
      </c>
      <c r="CM13">
        <v>3</v>
      </c>
      <c r="CN13">
        <v>1</v>
      </c>
      <c r="CO13">
        <v>2</v>
      </c>
      <c r="CP13">
        <v>9</v>
      </c>
      <c r="CQ13">
        <v>3</v>
      </c>
      <c r="CR13">
        <v>0</v>
      </c>
      <c r="CS13">
        <v>0</v>
      </c>
      <c r="CT13">
        <v>10</v>
      </c>
      <c r="CU13">
        <v>1</v>
      </c>
      <c r="CV13">
        <v>0</v>
      </c>
      <c r="CW13">
        <v>9</v>
      </c>
      <c r="CX13">
        <v>10</v>
      </c>
      <c r="CY13">
        <v>2</v>
      </c>
      <c r="CZ13">
        <v>0</v>
      </c>
      <c r="DA13">
        <v>9</v>
      </c>
      <c r="DC13">
        <f>((11/14)*100)</f>
        <v>78.571428571428569</v>
      </c>
      <c r="DD13">
        <f>((5/14)*100)</f>
        <v>35.714285714285715</v>
      </c>
      <c r="DE13">
        <f>((6/14)*100)</f>
        <v>42.857142857142854</v>
      </c>
      <c r="DF13">
        <f>((11/16)*100)</f>
        <v>68.75</v>
      </c>
      <c r="DG13">
        <f>((6/16)*100)</f>
        <v>37.5</v>
      </c>
      <c r="DH13">
        <f>((6/16)*100)</f>
        <v>37.5</v>
      </c>
      <c r="DI13">
        <f>((6/13)*100)</f>
        <v>46.153846153846153</v>
      </c>
      <c r="DJ13">
        <f>((5/13)*100)</f>
        <v>38.461538461538467</v>
      </c>
      <c r="DK13">
        <f>((12/13)*100)</f>
        <v>92.307692307692307</v>
      </c>
      <c r="DL13">
        <f>((6/13)*100)</f>
        <v>46.153846153846153</v>
      </c>
      <c r="DM13">
        <f>((5/13)*100)</f>
        <v>38.461538461538467</v>
      </c>
      <c r="DN13">
        <f>((12/13)*100)</f>
        <v>92.307692307692307</v>
      </c>
      <c r="DP13">
        <f>((3/8)*100)</f>
        <v>37.5</v>
      </c>
      <c r="DQ13">
        <f>((1/8)*100)</f>
        <v>12.5</v>
      </c>
      <c r="DR13">
        <f>((2/8)*100)</f>
        <v>25</v>
      </c>
      <c r="DS13">
        <f>((3/9)*100)</f>
        <v>33.333333333333329</v>
      </c>
      <c r="DT13">
        <f>((0/9)*100)</f>
        <v>0</v>
      </c>
      <c r="DU13">
        <f>((0/9)*100)</f>
        <v>0</v>
      </c>
      <c r="DV13">
        <f>((1/10)*100)</f>
        <v>10</v>
      </c>
      <c r="DW13">
        <f>((0/10)*100)</f>
        <v>0</v>
      </c>
      <c r="DX13">
        <f>((9/10)*100)</f>
        <v>90</v>
      </c>
      <c r="DY13">
        <f>((2/10)*100)</f>
        <v>20</v>
      </c>
      <c r="DZ13">
        <f>((0/10)*100)</f>
        <v>0</v>
      </c>
      <c r="EA13">
        <f>((9/10)*100)</f>
        <v>90</v>
      </c>
    </row>
    <row r="14" spans="1:131" x14ac:dyDescent="0.25">
      <c r="A14">
        <v>67.25804500000001</v>
      </c>
      <c r="B14">
        <v>6.2997500000000004</v>
      </c>
      <c r="C14">
        <v>64.532187999999991</v>
      </c>
      <c r="D14">
        <v>5.0968929999999997</v>
      </c>
      <c r="E14">
        <v>67.657164999999992</v>
      </c>
      <c r="F14">
        <v>7.3499569999999999</v>
      </c>
      <c r="G14">
        <v>67.694186999999999</v>
      </c>
      <c r="H14">
        <v>4.5470300000000003</v>
      </c>
      <c r="K14">
        <f>(13/200)</f>
        <v>6.5000000000000002E-2</v>
      </c>
      <c r="L14">
        <f>(18/200)</f>
        <v>0.09</v>
      </c>
      <c r="M14">
        <f>(13/200)</f>
        <v>6.5000000000000002E-2</v>
      </c>
      <c r="N14">
        <f>(15/200)</f>
        <v>7.4999999999999997E-2</v>
      </c>
      <c r="P14">
        <f>(7/200)</f>
        <v>3.5000000000000003E-2</v>
      </c>
      <c r="Q14">
        <f>(8/200)</f>
        <v>0.04</v>
      </c>
      <c r="R14">
        <f>(9/200)</f>
        <v>4.4999999999999998E-2</v>
      </c>
      <c r="S14">
        <f>(9/200)</f>
        <v>4.4999999999999998E-2</v>
      </c>
      <c r="U14">
        <f>0.065+0.035</f>
        <v>0.1</v>
      </c>
      <c r="V14">
        <f>0.09+0.04</f>
        <v>0.13</v>
      </c>
      <c r="W14">
        <f>0.065+0.045</f>
        <v>0.11</v>
      </c>
      <c r="X14">
        <f>0.075+0.045</f>
        <v>0.12</v>
      </c>
      <c r="Z14">
        <f>SQRT((ABS($A$15-$A$14)^2+(ABS($B$15-$B$14)^2)))</f>
        <v>21.539764983866206</v>
      </c>
      <c r="AA14">
        <f>SQRT((ABS($C$15-$C$14)^2+(ABS($D$15-$D$14)^2)))</f>
        <v>27.651952877338466</v>
      </c>
      <c r="AB14">
        <f>SQRT((ABS($E$15-$E$14)^2+(ABS($F$15-$F$14)^2)))</f>
        <v>24.526901612408256</v>
      </c>
      <c r="AC14">
        <f>SQRT((ABS($G$15-$G$14)^2+(ABS($H$15-$H$14)^2)))</f>
        <v>25.021199027372802</v>
      </c>
      <c r="AJ14">
        <f>1/0.1</f>
        <v>10</v>
      </c>
      <c r="AK14">
        <f>1/0.13</f>
        <v>7.6923076923076916</v>
      </c>
      <c r="AL14">
        <f>1/0.11</f>
        <v>9.0909090909090917</v>
      </c>
      <c r="AM14">
        <f>1/0.12</f>
        <v>8.3333333333333339</v>
      </c>
      <c r="AO14">
        <f>$Z14/$U14</f>
        <v>215.39764983866206</v>
      </c>
      <c r="AP14">
        <f>$AA14/$V14</f>
        <v>212.70732982568052</v>
      </c>
      <c r="AQ14">
        <f>$AB14/$W14</f>
        <v>222.97183284007505</v>
      </c>
      <c r="AR14">
        <f>$AC14/$X14</f>
        <v>208.50999189477335</v>
      </c>
      <c r="AV14">
        <f>((0.065/0.1)*100)</f>
        <v>65</v>
      </c>
      <c r="AW14">
        <f>((0.09/0.13)*100)</f>
        <v>69.230769230769226</v>
      </c>
      <c r="AX14">
        <f>((0.065/0.11)*100)</f>
        <v>59.090909090909093</v>
      </c>
      <c r="AY14">
        <f>((0.075/0.12)*100)</f>
        <v>62.5</v>
      </c>
      <c r="BA14">
        <f>((0.035/0.1)*100)</f>
        <v>35</v>
      </c>
      <c r="BB14">
        <f>((0.04/0.13)*100)</f>
        <v>30.76923076923077</v>
      </c>
      <c r="BC14">
        <f>((0.045/0.11)*100)</f>
        <v>40.909090909090907</v>
      </c>
      <c r="BD14">
        <f>((0.045/0.12)*100)</f>
        <v>37.5</v>
      </c>
      <c r="BF14">
        <f>ABS($B$14-$D$14)</f>
        <v>1.2028570000000007</v>
      </c>
      <c r="BG14">
        <f>ABS($F$14-$H$14)</f>
        <v>2.8029269999999995</v>
      </c>
      <c r="BL14">
        <f>SQRT((ABS($A$14-$E$14)^2+(ABS($B$14-$F$14)^2)))</f>
        <v>1.1234907731036265</v>
      </c>
      <c r="BM14">
        <f>SQRT((ABS($C$14-$G$14)^2+(ABS($D$14-$H$14)^2)))</f>
        <v>3.2094527562763804</v>
      </c>
      <c r="BO14">
        <f>SQRT((ABS($A$14-$G$14)^2+(ABS($B$14-$H$14)^2)))</f>
        <v>1.8061692175884272</v>
      </c>
      <c r="BP14">
        <f>SQRT((ABS($C$14-$E$14)^2+(ABS($D$14-$F$14)^2)))</f>
        <v>3.8525029057257059</v>
      </c>
      <c r="BU14">
        <v>13</v>
      </c>
      <c r="BV14">
        <v>13</v>
      </c>
      <c r="BW14">
        <v>4</v>
      </c>
      <c r="BX14">
        <v>4</v>
      </c>
      <c r="BY14">
        <v>18</v>
      </c>
      <c r="BZ14">
        <v>13</v>
      </c>
      <c r="CA14">
        <v>9</v>
      </c>
      <c r="CB14">
        <v>9</v>
      </c>
      <c r="CC14">
        <v>13</v>
      </c>
      <c r="CD14">
        <v>5</v>
      </c>
      <c r="CE14">
        <v>6</v>
      </c>
      <c r="CF14">
        <v>13</v>
      </c>
      <c r="CG14">
        <v>15</v>
      </c>
      <c r="CH14">
        <v>7</v>
      </c>
      <c r="CI14">
        <v>8</v>
      </c>
      <c r="CJ14">
        <v>13</v>
      </c>
      <c r="CL14">
        <v>7</v>
      </c>
      <c r="CM14">
        <v>5</v>
      </c>
      <c r="CN14">
        <v>0</v>
      </c>
      <c r="CO14">
        <v>0</v>
      </c>
      <c r="CP14">
        <v>8</v>
      </c>
      <c r="CQ14">
        <v>5</v>
      </c>
      <c r="CR14">
        <v>0</v>
      </c>
      <c r="CS14">
        <v>0</v>
      </c>
      <c r="CT14">
        <v>9</v>
      </c>
      <c r="CU14">
        <v>0</v>
      </c>
      <c r="CV14">
        <v>0</v>
      </c>
      <c r="CW14">
        <v>8</v>
      </c>
      <c r="CX14">
        <v>9</v>
      </c>
      <c r="CY14">
        <v>0</v>
      </c>
      <c r="CZ14">
        <v>0</v>
      </c>
      <c r="DA14">
        <v>8</v>
      </c>
      <c r="DC14">
        <f>((13/13)*100)</f>
        <v>100</v>
      </c>
      <c r="DD14">
        <f>((4/13)*100)</f>
        <v>30.76923076923077</v>
      </c>
      <c r="DE14">
        <f>((4/13)*100)</f>
        <v>30.76923076923077</v>
      </c>
      <c r="DF14">
        <f>((13/18)*100)</f>
        <v>72.222222222222214</v>
      </c>
      <c r="DG14">
        <f>((9/18)*100)</f>
        <v>50</v>
      </c>
      <c r="DH14">
        <f>((9/18)*100)</f>
        <v>50</v>
      </c>
      <c r="DI14">
        <f>((5/13)*100)</f>
        <v>38.461538461538467</v>
      </c>
      <c r="DJ14">
        <f>((6/13)*100)</f>
        <v>46.153846153846153</v>
      </c>
      <c r="DK14">
        <f>((13/13)*100)</f>
        <v>100</v>
      </c>
      <c r="DL14">
        <f>((7/15)*100)</f>
        <v>46.666666666666664</v>
      </c>
      <c r="DM14">
        <f>((8/15)*100)</f>
        <v>53.333333333333336</v>
      </c>
      <c r="DN14">
        <f>((13/15)*100)</f>
        <v>86.666666666666671</v>
      </c>
      <c r="DP14">
        <f>((5/7)*100)</f>
        <v>71.428571428571431</v>
      </c>
      <c r="DQ14">
        <f>((0/7)*100)</f>
        <v>0</v>
      </c>
      <c r="DR14">
        <f>((0/7)*100)</f>
        <v>0</v>
      </c>
      <c r="DS14">
        <f>((5/8)*100)</f>
        <v>62.5</v>
      </c>
      <c r="DT14">
        <f>((0/8)*100)</f>
        <v>0</v>
      </c>
      <c r="DU14">
        <f>((0/8)*100)</f>
        <v>0</v>
      </c>
      <c r="DV14">
        <f>((0/9)*100)</f>
        <v>0</v>
      </c>
      <c r="DW14">
        <f>((0/9)*100)</f>
        <v>0</v>
      </c>
      <c r="DX14">
        <f>((8/9)*100)</f>
        <v>88.888888888888886</v>
      </c>
      <c r="DY14">
        <f>((0/9)*100)</f>
        <v>0</v>
      </c>
      <c r="DZ14">
        <f>((0/9)*100)</f>
        <v>0</v>
      </c>
      <c r="EA14">
        <f>((8/9)*100)</f>
        <v>88.888888888888886</v>
      </c>
    </row>
    <row r="15" spans="1:131" x14ac:dyDescent="0.25">
      <c r="A15">
        <v>88.793187000000003</v>
      </c>
      <c r="B15">
        <v>6.7459949999999997</v>
      </c>
      <c r="C15">
        <v>92.183263000000011</v>
      </c>
      <c r="D15">
        <v>5.3172319999999997</v>
      </c>
      <c r="E15">
        <v>92.175790000000006</v>
      </c>
      <c r="F15">
        <v>7.9870840000000003</v>
      </c>
      <c r="G15">
        <v>92.701707000000013</v>
      </c>
      <c r="H15">
        <v>5.3742809999999999</v>
      </c>
      <c r="K15">
        <f>(12/200)</f>
        <v>0.06</v>
      </c>
      <c r="L15">
        <f>(15/200)</f>
        <v>7.4999999999999997E-2</v>
      </c>
      <c r="M15">
        <f>(14/200)</f>
        <v>7.0000000000000007E-2</v>
      </c>
      <c r="N15">
        <f>(14/200)</f>
        <v>7.0000000000000007E-2</v>
      </c>
      <c r="P15">
        <f>(8/200)</f>
        <v>0.04</v>
      </c>
      <c r="Q15">
        <f>(7/200)</f>
        <v>3.5000000000000003E-2</v>
      </c>
      <c r="R15">
        <f>(8/200)</f>
        <v>0.04</v>
      </c>
      <c r="S15">
        <f>(7/200)</f>
        <v>3.5000000000000003E-2</v>
      </c>
      <c r="U15">
        <f>0.06+0.04</f>
        <v>0.1</v>
      </c>
      <c r="V15">
        <f>0.075+0.035</f>
        <v>0.11</v>
      </c>
      <c r="W15">
        <f>0.07+0.04</f>
        <v>0.11000000000000001</v>
      </c>
      <c r="X15">
        <f>0.07+0.035</f>
        <v>0.10500000000000001</v>
      </c>
      <c r="Z15">
        <f>SQRT((ABS($A$16-$A$15)^2+(ABS($B$16-$B$15)^2)))</f>
        <v>25.932079965824574</v>
      </c>
      <c r="AA15">
        <f>SQRT((ABS($C$16-$C$15)^2+(ABS($D$16-$D$15)^2)))</f>
        <v>27.363284371143056</v>
      </c>
      <c r="AB15">
        <f>SQRT((ABS($E$16-$E$15)^2+(ABS($F$16-$F$15)^2)))</f>
        <v>27.772072764191034</v>
      </c>
      <c r="AC15">
        <f>SQRT((ABS($G$16-$G$15)^2+(ABS($H$16-$H$15)^2)))</f>
        <v>27.460906553967973</v>
      </c>
      <c r="AJ15">
        <f>1/0.1</f>
        <v>10</v>
      </c>
      <c r="AK15">
        <f>1/0.11</f>
        <v>9.0909090909090917</v>
      </c>
      <c r="AL15">
        <f>1/0.11</f>
        <v>9.0909090909090917</v>
      </c>
      <c r="AM15">
        <f>1/0.105</f>
        <v>9.5238095238095237</v>
      </c>
      <c r="AO15">
        <f>$Z15/$U15</f>
        <v>259.32079965824573</v>
      </c>
      <c r="AP15">
        <f>$AA15/$V15</f>
        <v>248.75713064675506</v>
      </c>
      <c r="AQ15">
        <f>$AB15/$W15</f>
        <v>252.47338876537299</v>
      </c>
      <c r="AR15">
        <f>$AC15/$X15</f>
        <v>261.53244337112352</v>
      </c>
      <c r="AV15">
        <f>((0.06/0.1)*100)</f>
        <v>60</v>
      </c>
      <c r="AW15">
        <f>((0.075/0.11)*100)</f>
        <v>68.181818181818173</v>
      </c>
      <c r="AX15">
        <f>((0.07/0.11)*100)</f>
        <v>63.636363636363647</v>
      </c>
      <c r="AY15">
        <f>((0.07/0.105)*100)</f>
        <v>66.666666666666671</v>
      </c>
      <c r="BA15">
        <f>((0.04/0.1)*100)</f>
        <v>40</v>
      </c>
      <c r="BB15">
        <f>((0.035/0.11)*100)</f>
        <v>31.818181818181824</v>
      </c>
      <c r="BC15">
        <f>((0.04/0.11)*100)</f>
        <v>36.363636363636367</v>
      </c>
      <c r="BD15">
        <f>((0.035/0.105)*100)</f>
        <v>33.333333333333336</v>
      </c>
      <c r="BF15">
        <f>ABS($B$15-$D$15)</f>
        <v>1.428763</v>
      </c>
      <c r="BG15">
        <f>ABS($F$15-$H$15)</f>
        <v>2.6128030000000004</v>
      </c>
      <c r="BL15">
        <f>SQRT((ABS($A$15-$E$15)^2+(ABS($B$15-$F$15)^2)))</f>
        <v>3.6030965795451588</v>
      </c>
      <c r="BM15">
        <f>SQRT((ABS($C$15-$G$15)^2+(ABS($D$15-$H$15)^2)))</f>
        <v>0.52157335968874263</v>
      </c>
      <c r="BO15">
        <f>SQRT((ABS($A$15-$G$15)^2+(ABS($B$15-$H$15)^2)))</f>
        <v>4.1422370632541154</v>
      </c>
      <c r="BP15">
        <f>SQRT((ABS($C$15-$E$15)^2+(ABS($D$15-$F$15)^2)))</f>
        <v>2.6698624585609281</v>
      </c>
      <c r="BS15">
        <f>DEGREES(ACOS((4.67565792246781^2+28.0654745626272^2-25.0927201135619^2)/(2*4.67565792246781*28.0654745626272)))</f>
        <v>46.731304410456175</v>
      </c>
      <c r="BU15">
        <v>12</v>
      </c>
      <c r="BV15">
        <v>10</v>
      </c>
      <c r="BW15">
        <v>4</v>
      </c>
      <c r="BX15">
        <v>5</v>
      </c>
      <c r="BY15">
        <v>15</v>
      </c>
      <c r="BZ15">
        <v>10</v>
      </c>
      <c r="CA15">
        <v>7</v>
      </c>
      <c r="CB15">
        <v>8</v>
      </c>
      <c r="CC15">
        <v>14</v>
      </c>
      <c r="CD15">
        <v>6</v>
      </c>
      <c r="CE15">
        <v>8</v>
      </c>
      <c r="CF15">
        <v>14</v>
      </c>
      <c r="CG15">
        <v>14</v>
      </c>
      <c r="CH15">
        <v>6</v>
      </c>
      <c r="CI15">
        <v>8</v>
      </c>
      <c r="CJ15">
        <v>14</v>
      </c>
      <c r="CL15">
        <v>8</v>
      </c>
      <c r="CM15">
        <v>5</v>
      </c>
      <c r="CN15">
        <v>0</v>
      </c>
      <c r="CO15">
        <v>0</v>
      </c>
      <c r="CP15">
        <v>7</v>
      </c>
      <c r="CQ15">
        <v>5</v>
      </c>
      <c r="CR15">
        <v>0</v>
      </c>
      <c r="CS15">
        <v>0</v>
      </c>
      <c r="CT15">
        <v>8</v>
      </c>
      <c r="CU15">
        <v>0</v>
      </c>
      <c r="CV15">
        <v>0</v>
      </c>
      <c r="CW15">
        <v>7</v>
      </c>
      <c r="CX15">
        <v>7</v>
      </c>
      <c r="CY15">
        <v>0</v>
      </c>
      <c r="CZ15">
        <v>0</v>
      </c>
      <c r="DA15">
        <v>7</v>
      </c>
      <c r="DC15">
        <f>((10/12)*100)</f>
        <v>83.333333333333343</v>
      </c>
      <c r="DD15">
        <f>((4/12)*100)</f>
        <v>33.333333333333329</v>
      </c>
      <c r="DE15">
        <f>((5/12)*100)</f>
        <v>41.666666666666671</v>
      </c>
      <c r="DF15">
        <f>((10/15)*100)</f>
        <v>66.666666666666657</v>
      </c>
      <c r="DG15">
        <f>((7/15)*100)</f>
        <v>46.666666666666664</v>
      </c>
      <c r="DH15">
        <f>((8/15)*100)</f>
        <v>53.333333333333336</v>
      </c>
      <c r="DI15">
        <f>((6/14)*100)</f>
        <v>42.857142857142854</v>
      </c>
      <c r="DJ15">
        <f>((8/14)*100)</f>
        <v>57.142857142857139</v>
      </c>
      <c r="DK15">
        <f>((14/14)*100)</f>
        <v>100</v>
      </c>
      <c r="DL15">
        <f>((6/14)*100)</f>
        <v>42.857142857142854</v>
      </c>
      <c r="DM15">
        <f>((8/14)*100)</f>
        <v>57.142857142857139</v>
      </c>
      <c r="DN15">
        <f>((14/14)*100)</f>
        <v>100</v>
      </c>
      <c r="DP15">
        <f>((5/8)*100)</f>
        <v>62.5</v>
      </c>
      <c r="DQ15">
        <f>((0/8)*100)</f>
        <v>0</v>
      </c>
      <c r="DR15">
        <f>((0/8)*100)</f>
        <v>0</v>
      </c>
      <c r="DS15">
        <f>((5/7)*100)</f>
        <v>71.428571428571431</v>
      </c>
      <c r="DT15">
        <f>((0/7)*100)</f>
        <v>0</v>
      </c>
      <c r="DU15">
        <f>((0/7)*100)</f>
        <v>0</v>
      </c>
      <c r="DV15">
        <f>((0/8)*100)</f>
        <v>0</v>
      </c>
      <c r="DW15">
        <f>((0/8)*100)</f>
        <v>0</v>
      </c>
      <c r="DX15">
        <f>((7/8)*100)</f>
        <v>87.5</v>
      </c>
      <c r="DY15">
        <f>((0/7)*100)</f>
        <v>0</v>
      </c>
      <c r="DZ15">
        <f>((0/7)*100)</f>
        <v>0</v>
      </c>
      <c r="EA15">
        <f>((7/7)*100)</f>
        <v>100</v>
      </c>
    </row>
    <row r="16" spans="1:131" x14ac:dyDescent="0.25">
      <c r="A16">
        <v>114.71137900000001</v>
      </c>
      <c r="B16">
        <v>7.5945790000000004</v>
      </c>
      <c r="C16">
        <v>119.54653400000001</v>
      </c>
      <c r="D16">
        <v>5.3442829999999999</v>
      </c>
      <c r="E16">
        <v>119.93287900000001</v>
      </c>
      <c r="F16">
        <v>7.0749240000000002</v>
      </c>
      <c r="G16">
        <v>120.149028</v>
      </c>
      <c r="H16">
        <v>4.5105919999999999</v>
      </c>
      <c r="K16">
        <f>(14/200)</f>
        <v>7.0000000000000007E-2</v>
      </c>
      <c r="L16">
        <f>(14/200)</f>
        <v>7.0000000000000007E-2</v>
      </c>
      <c r="M16">
        <f>(14/200)</f>
        <v>7.0000000000000007E-2</v>
      </c>
      <c r="N16">
        <f>(12/200)</f>
        <v>0.06</v>
      </c>
      <c r="P16">
        <f>(8/200)</f>
        <v>0.04</v>
      </c>
      <c r="Q16">
        <f>(6/200)</f>
        <v>0.03</v>
      </c>
      <c r="R16">
        <f>(8/200)</f>
        <v>0.04</v>
      </c>
      <c r="S16">
        <f>(9/200)</f>
        <v>4.4999999999999998E-2</v>
      </c>
      <c r="U16">
        <f>0.07+0.04</f>
        <v>0.11000000000000001</v>
      </c>
      <c r="V16">
        <f>0.07+0.03</f>
        <v>0.1</v>
      </c>
      <c r="W16">
        <f>0.07+0.04</f>
        <v>0.11000000000000001</v>
      </c>
      <c r="X16">
        <f>0.06+0.045</f>
        <v>0.105</v>
      </c>
      <c r="Z16">
        <f>SQRT((ABS($A$17-$A$16)^2+(ABS($B$17-$B$16)^2)))</f>
        <v>34.331394758842109</v>
      </c>
      <c r="AA16">
        <f>SQRT((ABS($C$17-$C$16)^2+(ABS($D$17-$D$16)^2)))</f>
        <v>32.022698855880115</v>
      </c>
      <c r="AB16">
        <f>SQRT((ABS($E$17-$E$16)^2+(ABS($F$17-$F$16)^2)))</f>
        <v>32.17017342990988</v>
      </c>
      <c r="AC16">
        <f>SQRT((ABS($G$17-$G$16)^2+(ABS($H$17-$H$16)^2)))</f>
        <v>31.0842747976934</v>
      </c>
      <c r="AJ16">
        <f>1/0.11</f>
        <v>9.0909090909090917</v>
      </c>
      <c r="AK16">
        <f>1/0.1</f>
        <v>10</v>
      </c>
      <c r="AL16">
        <f>1/0.11</f>
        <v>9.0909090909090917</v>
      </c>
      <c r="AM16">
        <f>1/0.105</f>
        <v>9.5238095238095237</v>
      </c>
      <c r="AO16">
        <f>$Z16/$U16</f>
        <v>312.1035887167464</v>
      </c>
      <c r="AP16">
        <f>$AA16/$V16</f>
        <v>320.22698855880111</v>
      </c>
      <c r="AQ16">
        <f>$AB16/$W16</f>
        <v>292.45612209008976</v>
      </c>
      <c r="AR16">
        <f>$AC16/$X16</f>
        <v>296.04071235898476</v>
      </c>
      <c r="AV16">
        <f>((0.07/0.11)*100)</f>
        <v>63.636363636363647</v>
      </c>
      <c r="AW16">
        <f>((0.07/0.1)*100)</f>
        <v>70</v>
      </c>
      <c r="AX16">
        <f>((0.07/0.11)*100)</f>
        <v>63.636363636363647</v>
      </c>
      <c r="AY16">
        <f>((0.06/0.105)*100)</f>
        <v>57.142857142857139</v>
      </c>
      <c r="BA16">
        <f>((0.04/0.11)*100)</f>
        <v>36.363636363636367</v>
      </c>
      <c r="BB16">
        <f>((0.03/0.1)*100)</f>
        <v>30</v>
      </c>
      <c r="BC16">
        <f>((0.04/0.11)*100)</f>
        <v>36.363636363636367</v>
      </c>
      <c r="BD16">
        <f>((0.045/0.105)*100)</f>
        <v>42.857142857142854</v>
      </c>
      <c r="BF16">
        <f>ABS($B$16-$D$16)</f>
        <v>2.2502960000000005</v>
      </c>
      <c r="BG16">
        <f>ABS($F$16-$H$16)</f>
        <v>2.5643320000000003</v>
      </c>
      <c r="BL16">
        <f>SQRT((ABS($A$16-$E$16)^2+(ABS($B$16-$F$16)^2)))</f>
        <v>5.2472948810815909</v>
      </c>
      <c r="BM16">
        <f>SQRT((ABS($C$16-$G$16)^2+(ABS($D$16-$H$16)^2)))</f>
        <v>1.0286105694173044</v>
      </c>
      <c r="BO16">
        <f>SQRT((ABS($A$16-$G$16)^2+(ABS($B$16-$H$16)^2)))</f>
        <v>6.2513200576654153</v>
      </c>
      <c r="BP16">
        <f>SQRT((ABS($C$16-$E$16)^2+(ABS($D$16-$F$16)^2)))</f>
        <v>1.7732401782911431</v>
      </c>
      <c r="BR16">
        <f>DEGREES(ACOS((25.0927201135619^2+25.6428597563376^2-2.74544576009216^2)/(2*25.0927201135619*25.6428597563376)))</f>
        <v>6.078312651325624</v>
      </c>
      <c r="BS16">
        <f>DEGREES(ACOS((2.74544576009216^2+26.1496135966834^2-25.2095555519311^2)/(2*2.74544576009216*26.1496135966834)))</f>
        <v>67.123463196203772</v>
      </c>
      <c r="BU16">
        <v>14</v>
      </c>
      <c r="BV16">
        <v>11</v>
      </c>
      <c r="BW16">
        <v>6</v>
      </c>
      <c r="BX16">
        <v>5</v>
      </c>
      <c r="BY16">
        <v>14</v>
      </c>
      <c r="BZ16">
        <v>11</v>
      </c>
      <c r="CA16">
        <v>6</v>
      </c>
      <c r="CB16">
        <v>5</v>
      </c>
      <c r="CC16">
        <v>14</v>
      </c>
      <c r="CD16">
        <v>6</v>
      </c>
      <c r="CE16">
        <v>6</v>
      </c>
      <c r="CF16">
        <v>12</v>
      </c>
      <c r="CG16">
        <v>12</v>
      </c>
      <c r="CH16">
        <v>4</v>
      </c>
      <c r="CI16">
        <v>4</v>
      </c>
      <c r="CJ16">
        <v>12</v>
      </c>
      <c r="CL16">
        <v>8</v>
      </c>
      <c r="CM16">
        <v>3</v>
      </c>
      <c r="CN16">
        <v>0</v>
      </c>
      <c r="CO16">
        <v>0</v>
      </c>
      <c r="CP16">
        <v>6</v>
      </c>
      <c r="CQ16">
        <v>3</v>
      </c>
      <c r="CR16">
        <v>0</v>
      </c>
      <c r="CS16">
        <v>0</v>
      </c>
      <c r="CT16">
        <v>8</v>
      </c>
      <c r="CU16">
        <v>0</v>
      </c>
      <c r="CV16">
        <v>0</v>
      </c>
      <c r="CW16">
        <v>8</v>
      </c>
      <c r="CX16">
        <v>9</v>
      </c>
      <c r="CY16">
        <v>0</v>
      </c>
      <c r="CZ16">
        <v>0</v>
      </c>
      <c r="DA16">
        <v>8</v>
      </c>
      <c r="DC16">
        <f>((11/14)*100)</f>
        <v>78.571428571428569</v>
      </c>
      <c r="DD16">
        <f>((6/14)*100)</f>
        <v>42.857142857142854</v>
      </c>
      <c r="DE16">
        <f>((5/14)*100)</f>
        <v>35.714285714285715</v>
      </c>
      <c r="DF16">
        <f>((11/14)*100)</f>
        <v>78.571428571428569</v>
      </c>
      <c r="DG16">
        <f>((6/14)*100)</f>
        <v>42.857142857142854</v>
      </c>
      <c r="DH16">
        <f>((5/14)*100)</f>
        <v>35.714285714285715</v>
      </c>
      <c r="DI16">
        <f>((6/14)*100)</f>
        <v>42.857142857142854</v>
      </c>
      <c r="DJ16">
        <f>((6/14)*100)</f>
        <v>42.857142857142854</v>
      </c>
      <c r="DK16">
        <f>((12/14)*100)</f>
        <v>85.714285714285708</v>
      </c>
      <c r="DL16">
        <f>((4/12)*100)</f>
        <v>33.333333333333329</v>
      </c>
      <c r="DM16">
        <f>((4/12)*100)</f>
        <v>33.333333333333329</v>
      </c>
      <c r="DN16">
        <f>((12/12)*100)</f>
        <v>100</v>
      </c>
      <c r="DP16">
        <f>((3/8)*100)</f>
        <v>37.5</v>
      </c>
      <c r="DQ16">
        <f>((0/8)*100)</f>
        <v>0</v>
      </c>
      <c r="DR16">
        <f>((0/8)*100)</f>
        <v>0</v>
      </c>
      <c r="DS16">
        <f>((3/6)*100)</f>
        <v>50</v>
      </c>
      <c r="DT16">
        <f>((0/6)*100)</f>
        <v>0</v>
      </c>
      <c r="DU16">
        <f>((0/6)*100)</f>
        <v>0</v>
      </c>
      <c r="DV16">
        <f>((0/8)*100)</f>
        <v>0</v>
      </c>
      <c r="DW16">
        <f>((0/8)*100)</f>
        <v>0</v>
      </c>
      <c r="DX16">
        <f>((8/8)*100)</f>
        <v>100</v>
      </c>
      <c r="DY16">
        <f>((0/9)*100)</f>
        <v>0</v>
      </c>
      <c r="DZ16">
        <f>((0/9)*100)</f>
        <v>0</v>
      </c>
      <c r="EA16">
        <f>((8/9)*100)</f>
        <v>88.888888888888886</v>
      </c>
    </row>
    <row r="17" spans="1:131" x14ac:dyDescent="0.25">
      <c r="A17">
        <v>149.04080099999999</v>
      </c>
      <c r="B17">
        <v>7.2265420000000002</v>
      </c>
      <c r="C17">
        <v>151.569153</v>
      </c>
      <c r="D17">
        <v>5.4157979999999997</v>
      </c>
      <c r="E17">
        <v>152.10303500000001</v>
      </c>
      <c r="F17">
        <v>7.041436</v>
      </c>
      <c r="G17">
        <v>151.222982</v>
      </c>
      <c r="H17">
        <v>5.3115430000000003</v>
      </c>
      <c r="K17">
        <f>(18/200)</f>
        <v>0.09</v>
      </c>
      <c r="L17">
        <f>(11/200)</f>
        <v>5.5E-2</v>
      </c>
      <c r="M17">
        <f>(17/200)</f>
        <v>8.5000000000000006E-2</v>
      </c>
      <c r="N17">
        <f>(14/200)</f>
        <v>7.0000000000000007E-2</v>
      </c>
      <c r="P17">
        <f>(8/200)</f>
        <v>0.04</v>
      </c>
      <c r="Q17">
        <f>(8/200)</f>
        <v>0.04</v>
      </c>
      <c r="R17">
        <f>(8/200)</f>
        <v>0.04</v>
      </c>
      <c r="S17">
        <f>(9/200)</f>
        <v>4.4999999999999998E-2</v>
      </c>
      <c r="U17">
        <f>0.09+0.04</f>
        <v>0.13</v>
      </c>
      <c r="V17">
        <f>0.055+0.04</f>
        <v>9.5000000000000001E-2</v>
      </c>
      <c r="W17">
        <f>0.085+0.04</f>
        <v>0.125</v>
      </c>
      <c r="X17">
        <f>0.07+0.045</f>
        <v>0.115</v>
      </c>
      <c r="Z17">
        <f>SQRT((ABS($A$18-$A$17)^2+(ABS($B$18-$B$17)^2)))</f>
        <v>23.118459271870709</v>
      </c>
      <c r="AA17">
        <f>SQRT((ABS($C$18-$C$17)^2+(ABS($D$18-$D$17)^2)))</f>
        <v>16.544261501404527</v>
      </c>
      <c r="AB17">
        <f>SQRT((ABS($E$18-$E$17)^2+(ABS($F$18-$F$17)^2)))</f>
        <v>21.322711747539469</v>
      </c>
      <c r="AC17">
        <f>SQRT((ABS($G$18-$G$17)^2+(ABS($H$18-$H$17)^2)))</f>
        <v>20.42690440534448</v>
      </c>
      <c r="AJ17">
        <f>1/0.13</f>
        <v>7.6923076923076916</v>
      </c>
      <c r="AK17">
        <f>1/0.095</f>
        <v>10.526315789473685</v>
      </c>
      <c r="AL17">
        <f>1/0.125</f>
        <v>8</v>
      </c>
      <c r="AM17">
        <f>1/0.115</f>
        <v>8.695652173913043</v>
      </c>
      <c r="AO17">
        <f>$Z17/$U17</f>
        <v>177.83430209131313</v>
      </c>
      <c r="AP17">
        <f>$AA17/$V17</f>
        <v>174.15012106741608</v>
      </c>
      <c r="AQ17">
        <f>$AB17/$W17</f>
        <v>170.58169398031575</v>
      </c>
      <c r="AR17">
        <f>$AC17/$X17</f>
        <v>177.62525569864763</v>
      </c>
      <c r="AV17">
        <f>((0.09/0.13)*100)</f>
        <v>69.230769230769226</v>
      </c>
      <c r="AW17">
        <f>((0.055/0.095)*100)</f>
        <v>57.894736842105267</v>
      </c>
      <c r="AX17">
        <f>((0.085/0.125)*100)</f>
        <v>68</v>
      </c>
      <c r="AY17">
        <f>((0.07/0.115)*100)</f>
        <v>60.869565217391312</v>
      </c>
      <c r="BA17">
        <f>((0.04/0.13)*100)</f>
        <v>30.76923076923077</v>
      </c>
      <c r="BB17">
        <f>((0.04/0.095)*100)</f>
        <v>42.105263157894733</v>
      </c>
      <c r="BC17">
        <f>((0.04/0.125)*100)</f>
        <v>32</v>
      </c>
      <c r="BD17">
        <f>((0.045/0.115)*100)</f>
        <v>39.130434782608688</v>
      </c>
      <c r="BF17">
        <f>ABS($B$17-$D$17)</f>
        <v>1.8107440000000006</v>
      </c>
      <c r="BG17">
        <f>ABS($F$17-$H$17)</f>
        <v>1.7298929999999997</v>
      </c>
      <c r="BL17">
        <f>SQRT((ABS($A$17-$E$17)^2+(ABS($B$17-$F$17)^2)))</f>
        <v>3.0678235447939488</v>
      </c>
      <c r="BM17">
        <f>SQRT((ABS($C$17-$G$17)^2+(ABS($D$17-$H$17)^2)))</f>
        <v>0.36152934357531563</v>
      </c>
      <c r="BO17">
        <f>SQRT((ABS($A$17-$G$17)^2+(ABS($B$17-$H$17)^2)))</f>
        <v>2.9032972783995201</v>
      </c>
      <c r="BP17">
        <f>SQRT((ABS($C$17-$E$17)^2+(ABS($D$17-$F$17)^2)))</f>
        <v>1.7110607519804804</v>
      </c>
      <c r="BR17">
        <f>DEGREES(ACOS((25.2095555519311^2+25.5230859560984^2-2.60076798081375^2)/(2*25.2095555519311*25.5230859560984)))</f>
        <v>5.834232551253633</v>
      </c>
      <c r="BS17">
        <f>DEGREES(ACOS((27.3537695945912^2+27.0978456685284^2-2.64202900560194^2)/(2*27.3537695945912*27.0978456685284)))</f>
        <v>5.5361271998832589</v>
      </c>
      <c r="BU17">
        <v>18</v>
      </c>
      <c r="BV17">
        <v>11</v>
      </c>
      <c r="BW17">
        <v>10</v>
      </c>
      <c r="BX17">
        <v>9</v>
      </c>
      <c r="BY17">
        <v>11</v>
      </c>
      <c r="BZ17">
        <v>11</v>
      </c>
      <c r="CA17">
        <v>3</v>
      </c>
      <c r="CB17">
        <v>2</v>
      </c>
      <c r="CC17">
        <v>17</v>
      </c>
      <c r="CD17">
        <v>9</v>
      </c>
      <c r="CE17">
        <v>8</v>
      </c>
      <c r="CF17">
        <v>14</v>
      </c>
      <c r="CG17">
        <v>14</v>
      </c>
      <c r="CH17">
        <v>6</v>
      </c>
      <c r="CI17">
        <v>5</v>
      </c>
      <c r="CJ17">
        <v>14</v>
      </c>
      <c r="CL17">
        <v>8</v>
      </c>
      <c r="CM17">
        <v>5</v>
      </c>
      <c r="CN17">
        <v>0</v>
      </c>
      <c r="CO17">
        <v>0</v>
      </c>
      <c r="CP17">
        <v>8</v>
      </c>
      <c r="CQ17">
        <v>5</v>
      </c>
      <c r="CR17">
        <v>0</v>
      </c>
      <c r="CS17">
        <v>0</v>
      </c>
      <c r="CT17">
        <v>8</v>
      </c>
      <c r="CU17">
        <v>0</v>
      </c>
      <c r="CV17">
        <v>0</v>
      </c>
      <c r="CW17">
        <v>8</v>
      </c>
      <c r="CX17">
        <v>9</v>
      </c>
      <c r="CY17">
        <v>0</v>
      </c>
      <c r="CZ17">
        <v>0</v>
      </c>
      <c r="DA17">
        <v>8</v>
      </c>
      <c r="DC17">
        <f>((11/18)*100)</f>
        <v>61.111111111111114</v>
      </c>
      <c r="DD17">
        <f>((10/18)*100)</f>
        <v>55.555555555555557</v>
      </c>
      <c r="DE17">
        <f>((9/18)*100)</f>
        <v>50</v>
      </c>
      <c r="DF17">
        <f>((11/11)*100)</f>
        <v>100</v>
      </c>
      <c r="DG17">
        <f>((3/11)*100)</f>
        <v>27.27272727272727</v>
      </c>
      <c r="DH17">
        <f>((2/11)*100)</f>
        <v>18.181818181818183</v>
      </c>
      <c r="DI17">
        <f>((9/17)*100)</f>
        <v>52.941176470588239</v>
      </c>
      <c r="DJ17">
        <f>((8/17)*100)</f>
        <v>47.058823529411761</v>
      </c>
      <c r="DK17">
        <f>((14/17)*100)</f>
        <v>82.35294117647058</v>
      </c>
      <c r="DL17">
        <f>((6/14)*100)</f>
        <v>42.857142857142854</v>
      </c>
      <c r="DM17">
        <f>((5/14)*100)</f>
        <v>35.714285714285715</v>
      </c>
      <c r="DN17">
        <f>((14/14)*100)</f>
        <v>100</v>
      </c>
      <c r="DP17">
        <f>((5/8)*100)</f>
        <v>62.5</v>
      </c>
      <c r="DQ17">
        <f>((0/8)*100)</f>
        <v>0</v>
      </c>
      <c r="DR17">
        <f>((0/8)*100)</f>
        <v>0</v>
      </c>
      <c r="DS17">
        <f>((5/8)*100)</f>
        <v>62.5</v>
      </c>
      <c r="DT17">
        <f>((0/8)*100)</f>
        <v>0</v>
      </c>
      <c r="DU17">
        <f>((0/8)*100)</f>
        <v>0</v>
      </c>
      <c r="DV17">
        <f>((0/8)*100)</f>
        <v>0</v>
      </c>
      <c r="DW17">
        <f>((0/8)*100)</f>
        <v>0</v>
      </c>
      <c r="DX17">
        <f>((8/8)*100)</f>
        <v>100</v>
      </c>
      <c r="DY17">
        <f>((0/9)*100)</f>
        <v>0</v>
      </c>
      <c r="DZ17">
        <f>((0/9)*100)</f>
        <v>0</v>
      </c>
      <c r="EA17">
        <f>((8/9)*100)</f>
        <v>88.888888888888886</v>
      </c>
    </row>
    <row r="18" spans="1:131" x14ac:dyDescent="0.25">
      <c r="A18">
        <v>172.13383299999998</v>
      </c>
      <c r="B18">
        <v>6.1425530000000004</v>
      </c>
      <c r="C18">
        <v>168.092343</v>
      </c>
      <c r="D18">
        <v>4.5810639999999996</v>
      </c>
      <c r="E18">
        <v>173.415482</v>
      </c>
      <c r="F18">
        <v>6.379893</v>
      </c>
      <c r="G18">
        <v>171.62984299999999</v>
      </c>
      <c r="H18">
        <v>4.4068620000000003</v>
      </c>
      <c r="K18">
        <f>(15/200)</f>
        <v>7.4999999999999997E-2</v>
      </c>
      <c r="L18">
        <f>(13/200)</f>
        <v>6.5000000000000002E-2</v>
      </c>
      <c r="M18">
        <f>(14/200)</f>
        <v>7.0000000000000007E-2</v>
      </c>
      <c r="N18">
        <f>(14/200)</f>
        <v>7.0000000000000007E-2</v>
      </c>
      <c r="P18">
        <f>(8/200)</f>
        <v>0.04</v>
      </c>
      <c r="Q18">
        <f>(9/200)</f>
        <v>4.4999999999999998E-2</v>
      </c>
      <c r="R18">
        <f>(7/200)</f>
        <v>3.5000000000000003E-2</v>
      </c>
      <c r="S18">
        <f>(9/200)</f>
        <v>4.4999999999999998E-2</v>
      </c>
      <c r="U18">
        <f>0.075+0.04</f>
        <v>0.11499999999999999</v>
      </c>
      <c r="V18">
        <f>0.065+0.045</f>
        <v>0.11</v>
      </c>
      <c r="W18">
        <f>0.07+0.035</f>
        <v>0.10500000000000001</v>
      </c>
      <c r="X18">
        <f>0.07+0.045</f>
        <v>0.115</v>
      </c>
      <c r="Z18">
        <f>SQRT((ABS($A$19-$A$18)^2+(ABS($B$19-$B$18)^2)))</f>
        <v>25.53711340125427</v>
      </c>
      <c r="AA18">
        <f>SQRT((ABS($C$19-$C$18)^2+(ABS($D$19-$D$18)^2)))</f>
        <v>24.974928473849321</v>
      </c>
      <c r="AB18">
        <f>SQRT((ABS($E$19-$E$18)^2+(ABS($F$19-$F$18)^2)))</f>
        <v>25.125168865929517</v>
      </c>
      <c r="AC18">
        <f>SQRT((ABS($G$19-$G$18)^2+(ABS($H$19-$H$18)^2)))</f>
        <v>26.221194863041717</v>
      </c>
      <c r="AJ18">
        <f>1/0.115</f>
        <v>8.695652173913043</v>
      </c>
      <c r="AK18">
        <f>1/0.11</f>
        <v>9.0909090909090917</v>
      </c>
      <c r="AL18">
        <f>1/0.105</f>
        <v>9.5238095238095237</v>
      </c>
      <c r="AM18">
        <f>1/0.115</f>
        <v>8.695652173913043</v>
      </c>
      <c r="AO18">
        <f>$Z18/$U18</f>
        <v>222.06185566308062</v>
      </c>
      <c r="AP18">
        <f>$AA18/$V18</f>
        <v>227.04480430772111</v>
      </c>
      <c r="AQ18">
        <f>$AB18/$W18</f>
        <v>239.28732253266205</v>
      </c>
      <c r="AR18">
        <f>$AC18/$X18</f>
        <v>228.01039011340623</v>
      </c>
      <c r="AV18">
        <f>((0.075/0.115)*100)</f>
        <v>65.217391304347814</v>
      </c>
      <c r="AW18">
        <f>((0.065/0.11)*100)</f>
        <v>59.090909090909093</v>
      </c>
      <c r="AX18">
        <f>((0.07/0.105)*100)</f>
        <v>66.666666666666671</v>
      </c>
      <c r="AY18">
        <f>((0.07/0.115)*100)</f>
        <v>60.869565217391312</v>
      </c>
      <c r="BA18">
        <f>((0.04/0.115)*100)</f>
        <v>34.782608695652172</v>
      </c>
      <c r="BB18">
        <f>((0.045/0.11)*100)</f>
        <v>40.909090909090907</v>
      </c>
      <c r="BC18">
        <f>((0.035/0.105)*100)</f>
        <v>33.333333333333336</v>
      </c>
      <c r="BD18">
        <f>((0.045/0.115)*100)</f>
        <v>39.130434782608688</v>
      </c>
      <c r="BF18">
        <f>ABS($B$18-$D$18)</f>
        <v>1.5614890000000008</v>
      </c>
      <c r="BG18">
        <f>ABS($F$18-$H$18)</f>
        <v>1.9730309999999998</v>
      </c>
      <c r="BL18">
        <f>SQRT((ABS($A$18-$E$18)^2+(ABS($B$18-$F$18)^2)))</f>
        <v>1.3034394634201623</v>
      </c>
      <c r="BM18">
        <f>SQRT((ABS($C$18-$G$18)^2+(ABS($D$18-$H$18)^2)))</f>
        <v>3.5417866376736979</v>
      </c>
      <c r="BO18">
        <f>SQRT((ABS($A$18-$G$18)^2+(ABS($B$18-$H$18)^2)))</f>
        <v>1.8073818543907614</v>
      </c>
      <c r="BP18">
        <f>SQRT((ABS($C$18-$E$18)^2+(ABS($D$18-$F$18)^2)))</f>
        <v>5.6188606126653449</v>
      </c>
      <c r="BR18">
        <f>DEGREES(ACOS((2.64202900560194^2+31.6188926574179^2-31.9201403292822^2)/(2*2.64202900560194*31.6188926574179)))</f>
        <v>94.173977036155549</v>
      </c>
      <c r="BS18">
        <f>DEGREES(ACOS((31.9201403292822^2+31.0403050482261^2-1.5929760563188^2)/(2*31.9201403292822*31.0403050482261)))</f>
        <v>2.4173669727219074</v>
      </c>
      <c r="BU18">
        <v>15</v>
      </c>
      <c r="BV18">
        <v>10</v>
      </c>
      <c r="BW18">
        <v>8</v>
      </c>
      <c r="BX18">
        <v>6</v>
      </c>
      <c r="BY18">
        <v>13</v>
      </c>
      <c r="BZ18">
        <v>10</v>
      </c>
      <c r="CA18">
        <v>6</v>
      </c>
      <c r="CB18">
        <v>4</v>
      </c>
      <c r="CC18">
        <v>14</v>
      </c>
      <c r="CD18">
        <v>6</v>
      </c>
      <c r="CE18">
        <v>4</v>
      </c>
      <c r="CF18">
        <v>13</v>
      </c>
      <c r="CG18">
        <v>14</v>
      </c>
      <c r="CH18">
        <v>6</v>
      </c>
      <c r="CI18">
        <v>4</v>
      </c>
      <c r="CJ18">
        <v>13</v>
      </c>
      <c r="CL18">
        <v>8</v>
      </c>
      <c r="CM18">
        <v>5</v>
      </c>
      <c r="CN18">
        <v>0</v>
      </c>
      <c r="CO18">
        <v>0</v>
      </c>
      <c r="CP18">
        <v>9</v>
      </c>
      <c r="CQ18">
        <v>5</v>
      </c>
      <c r="CR18">
        <v>0</v>
      </c>
      <c r="CS18">
        <v>0</v>
      </c>
      <c r="CT18">
        <v>7</v>
      </c>
      <c r="CU18">
        <v>0</v>
      </c>
      <c r="CV18">
        <v>0</v>
      </c>
      <c r="CW18">
        <v>6</v>
      </c>
      <c r="CX18">
        <v>9</v>
      </c>
      <c r="CY18">
        <v>0</v>
      </c>
      <c r="CZ18">
        <v>0</v>
      </c>
      <c r="DA18">
        <v>6</v>
      </c>
      <c r="DC18">
        <f>((10/15)*100)</f>
        <v>66.666666666666657</v>
      </c>
      <c r="DD18">
        <f>((8/15)*100)</f>
        <v>53.333333333333336</v>
      </c>
      <c r="DE18">
        <f>((6/15)*100)</f>
        <v>40</v>
      </c>
      <c r="DF18">
        <f>((10/13)*100)</f>
        <v>76.923076923076934</v>
      </c>
      <c r="DG18">
        <f>((6/13)*100)</f>
        <v>46.153846153846153</v>
      </c>
      <c r="DH18">
        <f>((4/13)*100)</f>
        <v>30.76923076923077</v>
      </c>
      <c r="DI18">
        <f>((6/14)*100)</f>
        <v>42.857142857142854</v>
      </c>
      <c r="DJ18">
        <f>((4/14)*100)</f>
        <v>28.571428571428569</v>
      </c>
      <c r="DK18">
        <f>((13/14)*100)</f>
        <v>92.857142857142861</v>
      </c>
      <c r="DL18">
        <f>((6/14)*100)</f>
        <v>42.857142857142854</v>
      </c>
      <c r="DM18">
        <f>((4/14)*100)</f>
        <v>28.571428571428569</v>
      </c>
      <c r="DN18">
        <f>((13/14)*100)</f>
        <v>92.857142857142861</v>
      </c>
      <c r="DP18">
        <f>((5/8)*100)</f>
        <v>62.5</v>
      </c>
      <c r="DQ18">
        <f>((0/8)*100)</f>
        <v>0</v>
      </c>
      <c r="DR18">
        <f>((0/8)*100)</f>
        <v>0</v>
      </c>
      <c r="DS18">
        <f>((5/9)*100)</f>
        <v>55.555555555555557</v>
      </c>
      <c r="DT18">
        <f>((0/9)*100)</f>
        <v>0</v>
      </c>
      <c r="DU18">
        <f>((0/9)*100)</f>
        <v>0</v>
      </c>
      <c r="DV18">
        <f>((0/7)*100)</f>
        <v>0</v>
      </c>
      <c r="DW18">
        <f>((0/7)*100)</f>
        <v>0</v>
      </c>
      <c r="DX18">
        <f>((6/7)*100)</f>
        <v>85.714285714285708</v>
      </c>
      <c r="DY18">
        <f>((0/9)*100)</f>
        <v>0</v>
      </c>
      <c r="DZ18">
        <f>((0/9)*100)</f>
        <v>0</v>
      </c>
      <c r="EA18">
        <f>((6/9)*100)</f>
        <v>66.666666666666657</v>
      </c>
    </row>
    <row r="19" spans="1:131" x14ac:dyDescent="0.25">
      <c r="A19">
        <v>197.63659899999999</v>
      </c>
      <c r="B19">
        <v>7.4665949999999999</v>
      </c>
      <c r="C19">
        <v>193.03473500000001</v>
      </c>
      <c r="D19">
        <v>5.8554789999999999</v>
      </c>
      <c r="E19">
        <v>198.455107</v>
      </c>
      <c r="F19">
        <v>8.4514359999999993</v>
      </c>
      <c r="G19">
        <v>197.816969</v>
      </c>
      <c r="H19">
        <v>5.7430849999999998</v>
      </c>
      <c r="K19">
        <f>(14/200)</f>
        <v>7.0000000000000007E-2</v>
      </c>
      <c r="L19">
        <f>(12/200)</f>
        <v>0.06</v>
      </c>
      <c r="M19">
        <f>(15/200)</f>
        <v>7.4999999999999997E-2</v>
      </c>
      <c r="N19">
        <f>(15/200)</f>
        <v>7.4999999999999997E-2</v>
      </c>
      <c r="P19">
        <f>(8/200)</f>
        <v>0.04</v>
      </c>
      <c r="Q19">
        <f>(10/200)</f>
        <v>0.05</v>
      </c>
      <c r="R19">
        <f>(10/200)</f>
        <v>0.05</v>
      </c>
      <c r="S19">
        <f>(10/200)</f>
        <v>0.05</v>
      </c>
      <c r="U19">
        <f>0.07+0.04</f>
        <v>0.11000000000000001</v>
      </c>
      <c r="V19">
        <f>0.06+0.05</f>
        <v>0.11</v>
      </c>
      <c r="W19">
        <f>0.075+0.05</f>
        <v>0.125</v>
      </c>
      <c r="X19">
        <f>0.075+0.05</f>
        <v>0.125</v>
      </c>
      <c r="Z19">
        <f>SQRT((ABS($A$20-$A$19)^2+(ABS($B$20-$B$19)^2)))</f>
        <v>22.007842985085972</v>
      </c>
      <c r="AA19">
        <f>SQRT((ABS($C$20-$C$19)^2+(ABS($D$20-$D$19)^2)))</f>
        <v>22.78159250375635</v>
      </c>
      <c r="AB19">
        <f>SQRT((ABS($E$20-$E$19)^2+(ABS($F$20-$F$19)^2)))</f>
        <v>22.533782609900218</v>
      </c>
      <c r="AC19">
        <f>SQRT((ABS($G$20-$G$19)^2+(ABS($H$20-$H$19)^2)))</f>
        <v>22.426914429870649</v>
      </c>
      <c r="AJ19">
        <f>1/0.11</f>
        <v>9.0909090909090917</v>
      </c>
      <c r="AK19">
        <f>1/0.11</f>
        <v>9.0909090909090917</v>
      </c>
      <c r="AL19">
        <f>1/0.125</f>
        <v>8</v>
      </c>
      <c r="AM19">
        <f>1/0.125</f>
        <v>8</v>
      </c>
      <c r="AO19">
        <f>$Z19/$U19</f>
        <v>200.07129986441791</v>
      </c>
      <c r="AP19">
        <f>$AA19/$V19</f>
        <v>207.105386397785</v>
      </c>
      <c r="AQ19">
        <f>$AB19/$W19</f>
        <v>180.27026087920174</v>
      </c>
      <c r="AR19">
        <f>$AC19/$X19</f>
        <v>179.41531543896519</v>
      </c>
      <c r="AV19">
        <f>((0.07/0.11)*100)</f>
        <v>63.636363636363647</v>
      </c>
      <c r="AW19">
        <f>((0.06/0.11)*100)</f>
        <v>54.54545454545454</v>
      </c>
      <c r="AX19">
        <f>((0.075/0.125)*100)</f>
        <v>60</v>
      </c>
      <c r="AY19">
        <f>((0.075/0.125)*100)</f>
        <v>60</v>
      </c>
      <c r="BA19">
        <f>((0.04/0.11)*100)</f>
        <v>36.363636363636367</v>
      </c>
      <c r="BB19">
        <f>((0.05/0.11)*100)</f>
        <v>45.45454545454546</v>
      </c>
      <c r="BC19">
        <f>((0.05/0.125)*100)</f>
        <v>40</v>
      </c>
      <c r="BD19">
        <f>((0.05/0.125)*100)</f>
        <v>40</v>
      </c>
      <c r="BF19">
        <f>ABS($B$19-$D$19)</f>
        <v>1.611116</v>
      </c>
      <c r="BG19">
        <f>ABS($F$19-$H$19)</f>
        <v>2.7083509999999995</v>
      </c>
      <c r="BL19">
        <f>SQRT((ABS($A$19-$E$19)^2+(ABS($B$19-$F$19)^2)))</f>
        <v>1.2805729738460876</v>
      </c>
      <c r="BM19">
        <f>SQRT((ABS($C$19-$G$19)^2+(ABS($D$19-$H$19)^2)))</f>
        <v>4.7835545823155288</v>
      </c>
      <c r="BO19">
        <f>SQRT((ABS($A$19-$G$19)^2+(ABS($B$19-$H$19)^2)))</f>
        <v>1.7329224036292001</v>
      </c>
      <c r="BP19">
        <f>SQRT((ABS($C$19-$E$19)^2+(ABS($D$19-$F$19)^2)))</f>
        <v>6.0099438736341666</v>
      </c>
      <c r="BR19">
        <f>DEGREES(ACOS((18.4635114299113^2+18.4880442925628^2-1.88772145282613^2)/(2*18.4635114299113*18.4880442925628)))</f>
        <v>5.8561242568235787</v>
      </c>
      <c r="BS19">
        <f>DEGREES(ACOS((24.6001416296333^2+23.3164428705288^2-1.9668531916554^2)/(2*24.6001416296333*23.3164428705288)))</f>
        <v>3.5655847474474496</v>
      </c>
      <c r="BU19">
        <v>14</v>
      </c>
      <c r="BV19">
        <v>9</v>
      </c>
      <c r="BW19">
        <v>4</v>
      </c>
      <c r="BX19">
        <v>4</v>
      </c>
      <c r="BY19">
        <v>12</v>
      </c>
      <c r="BZ19">
        <v>9</v>
      </c>
      <c r="CA19">
        <v>4</v>
      </c>
      <c r="CB19">
        <v>3</v>
      </c>
      <c r="CC19">
        <v>15</v>
      </c>
      <c r="CD19">
        <v>6</v>
      </c>
      <c r="CE19">
        <v>8</v>
      </c>
      <c r="CF19">
        <v>14</v>
      </c>
      <c r="CG19">
        <v>15</v>
      </c>
      <c r="CH19">
        <v>6</v>
      </c>
      <c r="CI19">
        <v>7</v>
      </c>
      <c r="CJ19">
        <v>14</v>
      </c>
      <c r="CL19">
        <v>8</v>
      </c>
      <c r="CM19">
        <v>5</v>
      </c>
      <c r="CN19">
        <v>0</v>
      </c>
      <c r="CO19">
        <v>0</v>
      </c>
      <c r="CP19">
        <v>10</v>
      </c>
      <c r="CQ19">
        <v>5</v>
      </c>
      <c r="CR19">
        <v>0</v>
      </c>
      <c r="CS19">
        <v>0</v>
      </c>
      <c r="CT19">
        <v>10</v>
      </c>
      <c r="CU19">
        <v>0</v>
      </c>
      <c r="CV19">
        <v>2</v>
      </c>
      <c r="CW19">
        <v>9</v>
      </c>
      <c r="CX19">
        <v>10</v>
      </c>
      <c r="CY19">
        <v>0</v>
      </c>
      <c r="CZ19">
        <v>1</v>
      </c>
      <c r="DA19">
        <v>9</v>
      </c>
      <c r="DC19">
        <f>((9/14)*100)</f>
        <v>64.285714285714292</v>
      </c>
      <c r="DD19">
        <f>((4/14)*100)</f>
        <v>28.571428571428569</v>
      </c>
      <c r="DE19">
        <f>((4/14)*100)</f>
        <v>28.571428571428569</v>
      </c>
      <c r="DF19">
        <f>((9/12)*100)</f>
        <v>75</v>
      </c>
      <c r="DG19">
        <f>((4/12)*100)</f>
        <v>33.333333333333329</v>
      </c>
      <c r="DH19">
        <f>((3/12)*100)</f>
        <v>25</v>
      </c>
      <c r="DI19">
        <f>((6/15)*100)</f>
        <v>40</v>
      </c>
      <c r="DJ19">
        <f>((8/15)*100)</f>
        <v>53.333333333333336</v>
      </c>
      <c r="DK19">
        <f>((14/15)*100)</f>
        <v>93.333333333333329</v>
      </c>
      <c r="DL19">
        <f>((6/15)*100)</f>
        <v>40</v>
      </c>
      <c r="DM19">
        <f>((7/15)*100)</f>
        <v>46.666666666666664</v>
      </c>
      <c r="DN19">
        <f>((14/15)*100)</f>
        <v>93.333333333333329</v>
      </c>
      <c r="DP19">
        <f>((5/8)*100)</f>
        <v>62.5</v>
      </c>
      <c r="DQ19">
        <f>((0/8)*100)</f>
        <v>0</v>
      </c>
      <c r="DR19">
        <f>((0/8)*100)</f>
        <v>0</v>
      </c>
      <c r="DS19">
        <f>((5/10)*100)</f>
        <v>50</v>
      </c>
      <c r="DT19">
        <f>((0/10)*100)</f>
        <v>0</v>
      </c>
      <c r="DU19">
        <f>((0/10)*100)</f>
        <v>0</v>
      </c>
      <c r="DV19">
        <f>((0/10)*100)</f>
        <v>0</v>
      </c>
      <c r="DW19">
        <f>((2/10)*100)</f>
        <v>20</v>
      </c>
      <c r="DX19">
        <f>((9/10)*100)</f>
        <v>90</v>
      </c>
      <c r="DY19">
        <f>((0/10)*100)</f>
        <v>0</v>
      </c>
      <c r="DZ19">
        <f>((1/10)*100)</f>
        <v>10</v>
      </c>
      <c r="EA19">
        <f>((9/10)*100)</f>
        <v>90</v>
      </c>
    </row>
    <row r="20" spans="1:131" x14ac:dyDescent="0.25">
      <c r="A20">
        <v>219.64303000000001</v>
      </c>
      <c r="B20">
        <v>7.7158889999999998</v>
      </c>
      <c r="C20">
        <v>215.813557</v>
      </c>
      <c r="D20">
        <v>6.2107609999999998</v>
      </c>
      <c r="E20">
        <v>220.98837599999999</v>
      </c>
      <c r="F20">
        <v>8.6035769999999996</v>
      </c>
      <c r="G20">
        <v>220.23168100000001</v>
      </c>
      <c r="H20">
        <v>6.482799</v>
      </c>
      <c r="L20">
        <f>(12/200)</f>
        <v>0.06</v>
      </c>
      <c r="P20">
        <f>(9/200)</f>
        <v>4.4999999999999998E-2</v>
      </c>
      <c r="Q20">
        <f>(9/200)</f>
        <v>4.4999999999999998E-2</v>
      </c>
      <c r="R20">
        <f>(10/200)</f>
        <v>0.05</v>
      </c>
      <c r="S20">
        <f>(10/200)</f>
        <v>0.05</v>
      </c>
      <c r="V20">
        <f>0.06+0.045</f>
        <v>0.105</v>
      </c>
      <c r="AA20">
        <f>SQRT((ABS($C$21-$C$20)^2+(ABS($D$21-$D$20)^2)))</f>
        <v>17.645511929402609</v>
      </c>
      <c r="AK20">
        <f>1/0.105</f>
        <v>9.5238095238095237</v>
      </c>
      <c r="AP20">
        <f>$AA20/$V20</f>
        <v>168.05249456573915</v>
      </c>
      <c r="AW20">
        <f>((0.06/0.105)*100)</f>
        <v>57.142857142857139</v>
      </c>
      <c r="BB20">
        <f>((0.045/0.105)*100)</f>
        <v>42.857142857142854</v>
      </c>
      <c r="BF20">
        <f>ABS($B$20-$D$20)</f>
        <v>1.505128</v>
      </c>
      <c r="BG20">
        <f>ABS($F$20-$H$20)</f>
        <v>2.1207779999999996</v>
      </c>
      <c r="BI20">
        <v>1.771728</v>
      </c>
      <c r="BJ20">
        <v>2.5684674999999997</v>
      </c>
      <c r="BM20">
        <f>SQRT((ABS($C$20-$G$20)^2+(ABS($D$20-$H$20)^2)))</f>
        <v>4.4264912010327153</v>
      </c>
      <c r="BO20">
        <f>SQRT((ABS($A$20-$G$20)^2+(ABS($B$20-$H$20)^2)))</f>
        <v>1.3663897496325847</v>
      </c>
      <c r="BP20">
        <f>SQRT((ABS($C$20-$E$20)^2+(ABS($D$20-$F$20)^2)))</f>
        <v>5.7012560100925871</v>
      </c>
      <c r="BR20">
        <f>DEGREES(ACOS((20.8050845958728^2+21.5009793874624^2-1.61397444473232^2)/(2*20.8050845958728*21.5009793874624)))</f>
        <v>3.9457400431254932</v>
      </c>
      <c r="BS20">
        <f>DEGREES(ACOS((17.0815532696159^2+18.1160515079125^2-2.67503054105781^2)/(2*17.0815532696159*18.1160515079125)))</f>
        <v>8.0414701335975529</v>
      </c>
      <c r="BY20">
        <v>12</v>
      </c>
      <c r="BZ20">
        <v>7</v>
      </c>
      <c r="CA20">
        <v>8</v>
      </c>
      <c r="CB20">
        <v>7</v>
      </c>
      <c r="CL20">
        <v>9</v>
      </c>
      <c r="CM20">
        <v>4</v>
      </c>
      <c r="CN20">
        <v>0</v>
      </c>
      <c r="CO20">
        <v>0</v>
      </c>
      <c r="CP20">
        <v>9</v>
      </c>
      <c r="CQ20">
        <v>4</v>
      </c>
      <c r="CR20">
        <v>2</v>
      </c>
      <c r="CS20">
        <v>1</v>
      </c>
      <c r="CT20">
        <v>10</v>
      </c>
      <c r="CU20">
        <v>0</v>
      </c>
      <c r="CV20">
        <v>6</v>
      </c>
      <c r="CW20">
        <v>9</v>
      </c>
      <c r="CX20">
        <v>10</v>
      </c>
      <c r="CY20">
        <v>0</v>
      </c>
      <c r="CZ20">
        <v>5</v>
      </c>
      <c r="DA20">
        <v>9</v>
      </c>
      <c r="DF20">
        <f>((7/12)*100)</f>
        <v>58.333333333333336</v>
      </c>
      <c r="DG20">
        <f>((8/12)*100)</f>
        <v>66.666666666666657</v>
      </c>
      <c r="DH20">
        <f>((7/12)*100)</f>
        <v>58.333333333333336</v>
      </c>
      <c r="DP20">
        <f>((4/9)*100)</f>
        <v>44.444444444444443</v>
      </c>
      <c r="DQ20">
        <f>((0/9)*100)</f>
        <v>0</v>
      </c>
      <c r="DR20">
        <f>((0/9)*100)</f>
        <v>0</v>
      </c>
      <c r="DS20">
        <f>((4/9)*100)</f>
        <v>44.444444444444443</v>
      </c>
      <c r="DT20">
        <f>((2/9)*100)</f>
        <v>22.222222222222221</v>
      </c>
      <c r="DU20">
        <f>((1/9)*100)</f>
        <v>11.111111111111111</v>
      </c>
      <c r="DV20">
        <f>((0/10)*100)</f>
        <v>0</v>
      </c>
      <c r="DW20">
        <f>((6/10)*100)</f>
        <v>60</v>
      </c>
      <c r="DX20">
        <f>((9/10)*100)</f>
        <v>90</v>
      </c>
      <c r="DY20">
        <f>((0/10)*100)</f>
        <v>0</v>
      </c>
      <c r="DZ20">
        <f>((5/10)*100)</f>
        <v>50</v>
      </c>
      <c r="EA20">
        <f>((9/10)*100)</f>
        <v>90</v>
      </c>
    </row>
    <row r="21" spans="1:131" x14ac:dyDescent="0.25">
      <c r="C21">
        <v>233.455896</v>
      </c>
      <c r="D21">
        <v>5.8761479999999997</v>
      </c>
      <c r="BR21">
        <f>DEGREES(ACOS((2.67503054105781^2+17.6502379796331^2-16.7143249033873^2)/(2*2.67503054105781*17.6502379796331)))</f>
        <v>65.394194919854101</v>
      </c>
      <c r="BS21">
        <f>DEGREES(ACOS((16.7143249033873^2+18.5719367141431^2-3.61442058939743^2)/(2*16.7143249033873*18.5719367141431)))</f>
        <v>10.095973263479822</v>
      </c>
    </row>
    <row r="22" spans="1:131" x14ac:dyDescent="0.25">
      <c r="A22" t="s">
        <v>22</v>
      </c>
      <c r="B22" t="s">
        <v>22</v>
      </c>
      <c r="C22" t="s">
        <v>22</v>
      </c>
      <c r="D22" t="s">
        <v>22</v>
      </c>
      <c r="E22" t="s">
        <v>22</v>
      </c>
      <c r="F22" t="s">
        <v>22</v>
      </c>
      <c r="G22" t="s">
        <v>22</v>
      </c>
      <c r="H22" t="s">
        <v>22</v>
      </c>
      <c r="BR22">
        <f>DEGREES(ACOS((3.61442058939743^2+0.0531550000000003^2-3.65847465980633^2)/(2*3.61442058939743*0.0531550000000003)))</f>
        <v>145.73910102654037</v>
      </c>
      <c r="BS22">
        <f>DEGREES(ACOS((3.65847465980633^2+0.0749690339940412^2-3.63587028906657^2)/(2*3.65847465980633*0.0749690339940412)))</f>
        <v>71.890708826929199</v>
      </c>
    </row>
    <row r="23" spans="1:131" x14ac:dyDescent="0.25">
      <c r="A23">
        <v>43.850959000000003</v>
      </c>
      <c r="B23">
        <v>7.5396799999999997</v>
      </c>
      <c r="C23">
        <v>38.197234000000002</v>
      </c>
      <c r="D23">
        <v>6.122153</v>
      </c>
      <c r="E23">
        <v>41.654170000000001</v>
      </c>
      <c r="F23">
        <v>8.4047900000000002</v>
      </c>
      <c r="G23">
        <v>38.265425999999998</v>
      </c>
      <c r="H23">
        <v>5.1832700000000003</v>
      </c>
      <c r="K23">
        <f>(17/200)</f>
        <v>8.5000000000000006E-2</v>
      </c>
      <c r="L23">
        <f>(18/200)</f>
        <v>0.09</v>
      </c>
      <c r="M23">
        <f>(15/200)</f>
        <v>7.4999999999999997E-2</v>
      </c>
      <c r="N23">
        <f>(15/200)</f>
        <v>7.4999999999999997E-2</v>
      </c>
      <c r="P23">
        <f>(10/200)</f>
        <v>0.05</v>
      </c>
      <c r="Q23">
        <f>(12/200)</f>
        <v>0.06</v>
      </c>
      <c r="R23">
        <f>(11/200)</f>
        <v>5.5E-2</v>
      </c>
      <c r="S23">
        <f>(13/200)</f>
        <v>6.5000000000000002E-2</v>
      </c>
      <c r="U23">
        <f>0.085+0.05</f>
        <v>0.13500000000000001</v>
      </c>
      <c r="V23">
        <f>0.09+0.06</f>
        <v>0.15</v>
      </c>
      <c r="W23">
        <f>0.075+0.055</f>
        <v>0.13</v>
      </c>
      <c r="X23">
        <f>0.075+0.065</f>
        <v>0.14000000000000001</v>
      </c>
      <c r="Z23">
        <f>SQRT((ABS($A$24-$A$23)^2+(ABS($B$24-$B$23)^2)))</f>
        <v>26.377552500137281</v>
      </c>
      <c r="AA23">
        <f>SQRT((ABS($C$24-$C$23)^2+(ABS($D$24-$D$23)^2)))</f>
        <v>26.642809751983933</v>
      </c>
      <c r="AB23">
        <f>SQRT((ABS($E$24-$E$23)^2+(ABS($F$24-$F$23)^2)))</f>
        <v>25.642859756337572</v>
      </c>
      <c r="AC23">
        <f>SQRT((ABS($G$24-$G$23)^2+(ABS($H$24-$H$23)^2)))</f>
        <v>28.065474562627177</v>
      </c>
      <c r="AJ23">
        <f>1/0.135</f>
        <v>7.4074074074074066</v>
      </c>
      <c r="AK23">
        <f>1/0.15</f>
        <v>6.666666666666667</v>
      </c>
      <c r="AL23">
        <f>1/0.13</f>
        <v>7.6923076923076916</v>
      </c>
      <c r="AM23">
        <f>1/0.14</f>
        <v>7.1428571428571423</v>
      </c>
      <c r="AO23">
        <f>$Z23/$U23</f>
        <v>195.38927777879465</v>
      </c>
      <c r="AP23">
        <f>$AA23/$V23</f>
        <v>177.6187316798929</v>
      </c>
      <c r="AQ23">
        <f>$AB23/$W23</f>
        <v>197.25276735644286</v>
      </c>
      <c r="AR23">
        <f>$AC23/$X23</f>
        <v>200.46767544733697</v>
      </c>
      <c r="AV23">
        <f>((0.085/0.135)*100)</f>
        <v>62.962962962962962</v>
      </c>
      <c r="AW23">
        <f>((0.09/0.15)*100)</f>
        <v>60</v>
      </c>
      <c r="AX23">
        <f>((0.075/0.13)*100)</f>
        <v>57.692307692307686</v>
      </c>
      <c r="AY23">
        <f>((0.075/0.14)*100)</f>
        <v>53.571428571428569</v>
      </c>
      <c r="BA23">
        <f>((0.05/0.135)*100)</f>
        <v>37.037037037037038</v>
      </c>
      <c r="BB23">
        <f>((0.06/0.15)*100)</f>
        <v>40</v>
      </c>
      <c r="BC23">
        <f>((0.055/0.13)*100)</f>
        <v>42.307692307692307</v>
      </c>
      <c r="BD23">
        <f>((0.065/0.14)*100)</f>
        <v>46.428571428571423</v>
      </c>
      <c r="BF23">
        <f>ABS($B$23-$D$23)</f>
        <v>1.4175269999999998</v>
      </c>
      <c r="BG23">
        <f>ABS($F$23-$H$23)</f>
        <v>3.2215199999999999</v>
      </c>
      <c r="BL23">
        <f>SQRT((ABS($A$23-$E$23)^2+(ABS($B$23-$F$23)^2)))</f>
        <v>2.360994964548</v>
      </c>
      <c r="BM23">
        <f>SQRT((ABS($C$23-$G$23)^2+(ABS($D$23-$H$23)^2)))</f>
        <v>0.94135616880806539</v>
      </c>
      <c r="BO23">
        <f>SQRT((ABS($A$23-$G$23)^2+(ABS($B$23-$H$23)^2)))</f>
        <v>6.0622476840021191</v>
      </c>
      <c r="BP23">
        <f>SQRT((ABS($C$23-$E$23)^2+(ABS($D$23-$F$23)^2)))</f>
        <v>4.1425642037106671</v>
      </c>
      <c r="BU23">
        <v>17</v>
      </c>
      <c r="BV23">
        <v>12</v>
      </c>
      <c r="BW23">
        <v>8</v>
      </c>
      <c r="BX23">
        <v>10</v>
      </c>
      <c r="BY23">
        <v>18</v>
      </c>
      <c r="BZ23">
        <v>12</v>
      </c>
      <c r="CA23">
        <v>7</v>
      </c>
      <c r="CB23">
        <v>5</v>
      </c>
      <c r="CC23">
        <v>15</v>
      </c>
      <c r="CD23">
        <v>8</v>
      </c>
      <c r="CE23">
        <v>6</v>
      </c>
      <c r="CF23">
        <v>13</v>
      </c>
      <c r="CG23">
        <v>15</v>
      </c>
      <c r="CH23">
        <v>10</v>
      </c>
      <c r="CI23">
        <v>6</v>
      </c>
      <c r="CJ23">
        <v>13</v>
      </c>
      <c r="CL23">
        <v>10</v>
      </c>
      <c r="CM23">
        <v>4</v>
      </c>
      <c r="CN23">
        <v>2</v>
      </c>
      <c r="CO23">
        <v>6</v>
      </c>
      <c r="CP23">
        <v>12</v>
      </c>
      <c r="CQ23">
        <v>4</v>
      </c>
      <c r="CR23">
        <v>0</v>
      </c>
      <c r="CS23">
        <v>0</v>
      </c>
      <c r="CT23">
        <v>11</v>
      </c>
      <c r="CU23">
        <v>2</v>
      </c>
      <c r="CV23">
        <v>0</v>
      </c>
      <c r="CW23">
        <v>9</v>
      </c>
      <c r="CX23">
        <v>13</v>
      </c>
      <c r="CY23">
        <v>6</v>
      </c>
      <c r="CZ23">
        <v>0</v>
      </c>
      <c r="DA23">
        <v>9</v>
      </c>
      <c r="DC23">
        <f>((12/17)*100)</f>
        <v>70.588235294117652</v>
      </c>
      <c r="DD23">
        <f>((8/17)*100)</f>
        <v>47.058823529411761</v>
      </c>
      <c r="DE23">
        <f>((10/17)*100)</f>
        <v>58.82352941176471</v>
      </c>
      <c r="DF23">
        <f>((12/18)*100)</f>
        <v>66.666666666666657</v>
      </c>
      <c r="DG23">
        <f>((7/18)*100)</f>
        <v>38.888888888888893</v>
      </c>
      <c r="DH23">
        <f>((5/18)*100)</f>
        <v>27.777777777777779</v>
      </c>
      <c r="DI23">
        <f>((8/15)*100)</f>
        <v>53.333333333333336</v>
      </c>
      <c r="DJ23">
        <f>((6/15)*100)</f>
        <v>40</v>
      </c>
      <c r="DK23">
        <f>((13/15)*100)</f>
        <v>86.666666666666671</v>
      </c>
      <c r="DL23">
        <f>((10/15)*100)</f>
        <v>66.666666666666657</v>
      </c>
      <c r="DM23">
        <f>((6/15)*100)</f>
        <v>40</v>
      </c>
      <c r="DN23">
        <f>((13/15)*100)</f>
        <v>86.666666666666671</v>
      </c>
      <c r="DP23">
        <f>((4/10)*100)</f>
        <v>40</v>
      </c>
      <c r="DQ23">
        <f>((2/10)*100)</f>
        <v>20</v>
      </c>
      <c r="DR23">
        <f>((6/10)*100)</f>
        <v>60</v>
      </c>
      <c r="DS23">
        <f>((4/12)*100)</f>
        <v>33.333333333333329</v>
      </c>
      <c r="DT23">
        <f>((0/12)*100)</f>
        <v>0</v>
      </c>
      <c r="DU23">
        <f>((0/12)*100)</f>
        <v>0</v>
      </c>
      <c r="DV23">
        <f>((2/11)*100)</f>
        <v>18.181818181818183</v>
      </c>
      <c r="DW23">
        <f>((0/11)*100)</f>
        <v>0</v>
      </c>
      <c r="DX23">
        <f>((9/11)*100)</f>
        <v>81.818181818181827</v>
      </c>
      <c r="DY23">
        <f>((6/13)*100)</f>
        <v>46.153846153846153</v>
      </c>
      <c r="DZ23">
        <f>((0/13)*100)</f>
        <v>0</v>
      </c>
      <c r="EA23">
        <f>((9/13)*100)</f>
        <v>69.230769230769226</v>
      </c>
    </row>
    <row r="24" spans="1:131" x14ac:dyDescent="0.25">
      <c r="A24">
        <v>70.200902000000013</v>
      </c>
      <c r="B24">
        <v>6.3331229999999996</v>
      </c>
      <c r="C24">
        <v>64.819511000000006</v>
      </c>
      <c r="D24">
        <v>5.0763619999999996</v>
      </c>
      <c r="E24">
        <v>67.203310999999999</v>
      </c>
      <c r="F24">
        <v>6.2144360000000001</v>
      </c>
      <c r="G24">
        <v>66.287672999999998</v>
      </c>
      <c r="H24">
        <v>3.6261779999999999</v>
      </c>
      <c r="K24">
        <f>(14/200)</f>
        <v>7.0000000000000007E-2</v>
      </c>
      <c r="L24">
        <f>(19/200)</f>
        <v>9.5000000000000001E-2</v>
      </c>
      <c r="M24">
        <f>(15/200)</f>
        <v>7.4999999999999997E-2</v>
      </c>
      <c r="N24">
        <f>(16/200)</f>
        <v>0.08</v>
      </c>
      <c r="P24">
        <f>(7/200)</f>
        <v>3.5000000000000003E-2</v>
      </c>
      <c r="Q24">
        <f>(9/200)</f>
        <v>4.4999999999999998E-2</v>
      </c>
      <c r="R24">
        <f>(8/200)</f>
        <v>0.04</v>
      </c>
      <c r="S24">
        <f>(10/200)</f>
        <v>0.05</v>
      </c>
      <c r="U24">
        <f>0.07+0.035</f>
        <v>0.10500000000000001</v>
      </c>
      <c r="V24">
        <f>0.095+0.045</f>
        <v>0.14000000000000001</v>
      </c>
      <c r="W24">
        <f>0.075+0.04</f>
        <v>0.11499999999999999</v>
      </c>
      <c r="X24">
        <f>0.08+0.05</f>
        <v>0.13</v>
      </c>
      <c r="Z24">
        <f>SQRT((ABS($A$25-$A$24)^2+(ABS($B$25-$B$24)^2)))</f>
        <v>19.952022498872452</v>
      </c>
      <c r="AA24">
        <f>SQRT((ABS($C$25-$C$24)^2+(ABS($D$25-$D$24)^2)))</f>
        <v>28.020913471151793</v>
      </c>
      <c r="AB24">
        <f>SQRT((ABS($E$25-$E$24)^2+(ABS($F$25-$F$24)^2)))</f>
        <v>25.523085956098427</v>
      </c>
      <c r="AC24">
        <f>SQRT((ABS($G$25-$G$24)^2+(ABS($H$25-$H$24)^2)))</f>
        <v>26.149613596683427</v>
      </c>
      <c r="AJ24">
        <f>1/0.105</f>
        <v>9.5238095238095237</v>
      </c>
      <c r="AK24">
        <f>1/0.14</f>
        <v>7.1428571428571423</v>
      </c>
      <c r="AL24">
        <f>1/0.115</f>
        <v>8.695652173913043</v>
      </c>
      <c r="AM24">
        <f>1/0.13</f>
        <v>7.6923076923076916</v>
      </c>
      <c r="AO24">
        <f>$Z24/$U24</f>
        <v>190.01926189402334</v>
      </c>
      <c r="AP24">
        <f>$AA24/$V24</f>
        <v>200.14938193679851</v>
      </c>
      <c r="AQ24">
        <f>$AB24/$W24</f>
        <v>221.93987787911678</v>
      </c>
      <c r="AR24">
        <f>$AC24/$X24</f>
        <v>201.15087382064175</v>
      </c>
      <c r="AV24">
        <f>((0.07/0.105)*100)</f>
        <v>66.666666666666671</v>
      </c>
      <c r="AW24">
        <f>((0.095/0.14)*100)</f>
        <v>67.857142857142847</v>
      </c>
      <c r="AX24">
        <f>((0.075/0.115)*100)</f>
        <v>65.217391304347814</v>
      </c>
      <c r="AY24">
        <f>((0.08/0.13)*100)</f>
        <v>61.53846153846154</v>
      </c>
      <c r="BA24">
        <f>((0.035/0.105)*100)</f>
        <v>33.333333333333336</v>
      </c>
      <c r="BB24">
        <f>((0.045/0.14)*100)</f>
        <v>32.142857142857139</v>
      </c>
      <c r="BC24">
        <f>((0.04/0.115)*100)</f>
        <v>34.782608695652172</v>
      </c>
      <c r="BD24">
        <f>((0.05/0.13)*100)</f>
        <v>38.461538461538467</v>
      </c>
      <c r="BF24">
        <f>ABS($B$24-$D$24)</f>
        <v>1.256761</v>
      </c>
      <c r="BG24">
        <f>ABS($F$24-$H$24)</f>
        <v>2.5882580000000002</v>
      </c>
      <c r="BL24">
        <f>SQRT((ABS($A$24-$E$24)^2+(ABS($B$24-$F$24)^2)))</f>
        <v>2.9999397339363476</v>
      </c>
      <c r="BM24">
        <f>SQRT((ABS($C$24-$G$24)^2+(ABS($D$24-$H$24)^2)))</f>
        <v>2.0636214023168051</v>
      </c>
      <c r="BO24">
        <f>SQRT((ABS($A$24-$G$24)^2+(ABS($B$24-$H$24)^2)))</f>
        <v>4.7582467821106249</v>
      </c>
      <c r="BP24">
        <f>SQRT((ABS($C$24-$E$24)^2+(ABS($D$24-$F$24)^2)))</f>
        <v>2.6415364599936852</v>
      </c>
      <c r="BU24">
        <v>14</v>
      </c>
      <c r="BV24">
        <v>14</v>
      </c>
      <c r="BW24">
        <v>6</v>
      </c>
      <c r="BX24">
        <v>6</v>
      </c>
      <c r="BY24">
        <v>19</v>
      </c>
      <c r="BZ24">
        <v>14</v>
      </c>
      <c r="CA24">
        <v>11</v>
      </c>
      <c r="CB24">
        <v>9</v>
      </c>
      <c r="CC24">
        <v>15</v>
      </c>
      <c r="CD24">
        <v>8</v>
      </c>
      <c r="CE24">
        <v>8</v>
      </c>
      <c r="CF24">
        <v>15</v>
      </c>
      <c r="CG24">
        <v>16</v>
      </c>
      <c r="CH24">
        <v>9</v>
      </c>
      <c r="CI24">
        <v>9</v>
      </c>
      <c r="CJ24">
        <v>15</v>
      </c>
      <c r="CL24">
        <v>7</v>
      </c>
      <c r="CM24">
        <v>4</v>
      </c>
      <c r="CN24">
        <v>0</v>
      </c>
      <c r="CO24">
        <v>2</v>
      </c>
      <c r="CP24">
        <v>9</v>
      </c>
      <c r="CQ24">
        <v>4</v>
      </c>
      <c r="CR24">
        <v>0</v>
      </c>
      <c r="CS24">
        <v>0</v>
      </c>
      <c r="CT24">
        <v>8</v>
      </c>
      <c r="CU24">
        <v>0</v>
      </c>
      <c r="CV24">
        <v>0</v>
      </c>
      <c r="CW24">
        <v>8</v>
      </c>
      <c r="CX24">
        <v>10</v>
      </c>
      <c r="CY24">
        <v>2</v>
      </c>
      <c r="CZ24">
        <v>0</v>
      </c>
      <c r="DA24">
        <v>8</v>
      </c>
      <c r="DC24">
        <f>((14/14)*100)</f>
        <v>100</v>
      </c>
      <c r="DD24">
        <f>((6/14)*100)</f>
        <v>42.857142857142854</v>
      </c>
      <c r="DE24">
        <f>((6/14)*100)</f>
        <v>42.857142857142854</v>
      </c>
      <c r="DF24">
        <f>((14/19)*100)</f>
        <v>73.68421052631578</v>
      </c>
      <c r="DG24">
        <f>((11/19)*100)</f>
        <v>57.894736842105267</v>
      </c>
      <c r="DH24">
        <f>((9/19)*100)</f>
        <v>47.368421052631575</v>
      </c>
      <c r="DI24">
        <f>((8/15)*100)</f>
        <v>53.333333333333336</v>
      </c>
      <c r="DJ24">
        <f>((8/15)*100)</f>
        <v>53.333333333333336</v>
      </c>
      <c r="DK24">
        <f>((15/15)*100)</f>
        <v>100</v>
      </c>
      <c r="DL24">
        <f>((9/16)*100)</f>
        <v>56.25</v>
      </c>
      <c r="DM24">
        <f>((9/16)*100)</f>
        <v>56.25</v>
      </c>
      <c r="DN24">
        <f>((15/16)*100)</f>
        <v>93.75</v>
      </c>
      <c r="DP24">
        <f>((4/7)*100)</f>
        <v>57.142857142857139</v>
      </c>
      <c r="DQ24">
        <f>((0/7)*100)</f>
        <v>0</v>
      </c>
      <c r="DR24">
        <f>((2/7)*100)</f>
        <v>28.571428571428569</v>
      </c>
      <c r="DS24">
        <f>((4/9)*100)</f>
        <v>44.444444444444443</v>
      </c>
      <c r="DT24">
        <f>((0/9)*100)</f>
        <v>0</v>
      </c>
      <c r="DU24">
        <f>((0/9)*100)</f>
        <v>0</v>
      </c>
      <c r="DV24">
        <f>((0/8)*100)</f>
        <v>0</v>
      </c>
      <c r="DW24">
        <f>((0/8)*100)</f>
        <v>0</v>
      </c>
      <c r="DX24">
        <f>((8/8)*100)</f>
        <v>100</v>
      </c>
      <c r="DY24">
        <f>((2/10)*100)</f>
        <v>20</v>
      </c>
      <c r="DZ24">
        <f>((0/10)*100)</f>
        <v>0</v>
      </c>
      <c r="EA24">
        <f>((8/10)*100)</f>
        <v>80</v>
      </c>
    </row>
    <row r="25" spans="1:131" x14ac:dyDescent="0.25">
      <c r="A25">
        <v>90.149585000000002</v>
      </c>
      <c r="B25">
        <v>6.6981549999999999</v>
      </c>
      <c r="C25">
        <v>92.840331000000006</v>
      </c>
      <c r="D25">
        <v>5.0039860000000003</v>
      </c>
      <c r="E25">
        <v>92.679603000000014</v>
      </c>
      <c r="F25">
        <v>7.7592540000000003</v>
      </c>
      <c r="G25">
        <v>92.391408000000013</v>
      </c>
      <c r="H25">
        <v>5.1745029999999996</v>
      </c>
      <c r="K25">
        <f>(12/200)</f>
        <v>0.06</v>
      </c>
      <c r="L25">
        <f>(15/200)</f>
        <v>7.4999999999999997E-2</v>
      </c>
      <c r="M25">
        <f>(13/200)</f>
        <v>6.5000000000000002E-2</v>
      </c>
      <c r="N25">
        <f>(14/200)</f>
        <v>7.0000000000000007E-2</v>
      </c>
      <c r="P25">
        <f>(7/200)</f>
        <v>3.5000000000000003E-2</v>
      </c>
      <c r="Q25">
        <f>(7/200)</f>
        <v>3.5000000000000003E-2</v>
      </c>
      <c r="R25">
        <f>(9/200)</f>
        <v>4.4999999999999998E-2</v>
      </c>
      <c r="S25">
        <f>(8/200)</f>
        <v>0.04</v>
      </c>
      <c r="U25">
        <f>0.06+0.035</f>
        <v>9.5000000000000001E-2</v>
      </c>
      <c r="V25">
        <f>0.075+0.035</f>
        <v>0.11</v>
      </c>
      <c r="W25">
        <f>0.065+0.045</f>
        <v>0.11</v>
      </c>
      <c r="X25">
        <f>0.07+0.04</f>
        <v>0.11000000000000001</v>
      </c>
      <c r="Z25">
        <f>SQRT((ABS($A$26-$A$25)^2+(ABS($B$26-$B$25)^2)))</f>
        <v>23.950556410524126</v>
      </c>
      <c r="AA25">
        <f>SQRT((ABS($C$26-$C$25)^2+(ABS($D$26-$D$25)^2)))</f>
        <v>26.921134251704672</v>
      </c>
      <c r="AB25">
        <f>SQRT((ABS($E$26-$E$25)^2+(ABS($F$26-$F$25)^2)))</f>
        <v>27.042461690922227</v>
      </c>
      <c r="AC25">
        <f>SQRT((ABS($G$26-$G$25)^2+(ABS($H$26-$H$25)^2)))</f>
        <v>27.097845668528347</v>
      </c>
      <c r="AJ25">
        <f>1/0.095</f>
        <v>10.526315789473685</v>
      </c>
      <c r="AK25">
        <f>1/0.11</f>
        <v>9.0909090909090917</v>
      </c>
      <c r="AL25">
        <f>1/0.11</f>
        <v>9.0909090909090917</v>
      </c>
      <c r="AM25">
        <f>1/0.11</f>
        <v>9.0909090909090917</v>
      </c>
      <c r="AO25">
        <f>$Z25/$U25</f>
        <v>252.11112011078026</v>
      </c>
      <c r="AP25">
        <f>$AA25/$V25</f>
        <v>244.7375841064061</v>
      </c>
      <c r="AQ25">
        <f>$AB25/$W25</f>
        <v>245.84056082656571</v>
      </c>
      <c r="AR25">
        <f>$AC25/$X25</f>
        <v>246.34405153207584</v>
      </c>
      <c r="AV25">
        <f>((0.06/0.095)*100)</f>
        <v>63.157894736842103</v>
      </c>
      <c r="AW25">
        <f>((0.075/0.11)*100)</f>
        <v>68.181818181818173</v>
      </c>
      <c r="AX25">
        <f>((0.065/0.11)*100)</f>
        <v>59.090909090909093</v>
      </c>
      <c r="AY25">
        <f>((0.07/0.11)*100)</f>
        <v>63.636363636363647</v>
      </c>
      <c r="BA25">
        <f>((0.035/0.095)*100)</f>
        <v>36.842105263157897</v>
      </c>
      <c r="BB25">
        <f>((0.035/0.11)*100)</f>
        <v>31.818181818181824</v>
      </c>
      <c r="BC25">
        <f>((0.045/0.11)*100)</f>
        <v>40.909090909090907</v>
      </c>
      <c r="BD25">
        <f>((0.04/0.11)*100)</f>
        <v>36.363636363636367</v>
      </c>
      <c r="BF25">
        <f>ABS($B$25-$D$25)</f>
        <v>1.6941689999999996</v>
      </c>
      <c r="BG25">
        <f>ABS($F$25-$H$25)</f>
        <v>2.5847510000000007</v>
      </c>
      <c r="BL25">
        <f>SQRT((ABS($A$25-$E$25)^2+(ABS($B$25-$F$25)^2)))</f>
        <v>2.7435236773399758</v>
      </c>
      <c r="BM25">
        <f>SQRT((ABS($C$25-$G$25)^2+(ABS($D$25-$H$25)^2)))</f>
        <v>0.48021652118392799</v>
      </c>
      <c r="BO25">
        <f>SQRT((ABS($A$25-$G$25)^2+(ABS($B$25-$H$25)^2)))</f>
        <v>2.7105877186383491</v>
      </c>
      <c r="BP25">
        <f>SQRT((ABS($C$25-$E$25)^2+(ABS($D$25-$F$25)^2)))</f>
        <v>2.7599520361426571</v>
      </c>
      <c r="BU25">
        <v>12</v>
      </c>
      <c r="BV25">
        <v>10</v>
      </c>
      <c r="BW25">
        <v>3</v>
      </c>
      <c r="BX25">
        <v>4</v>
      </c>
      <c r="BY25">
        <v>15</v>
      </c>
      <c r="BZ25">
        <v>10</v>
      </c>
      <c r="CA25">
        <v>6</v>
      </c>
      <c r="CB25">
        <v>7</v>
      </c>
      <c r="CC25">
        <v>13</v>
      </c>
      <c r="CD25">
        <v>5</v>
      </c>
      <c r="CE25">
        <v>6</v>
      </c>
      <c r="CF25">
        <v>13</v>
      </c>
      <c r="CG25">
        <v>14</v>
      </c>
      <c r="CH25">
        <v>6</v>
      </c>
      <c r="CI25">
        <v>7</v>
      </c>
      <c r="CJ25">
        <v>13</v>
      </c>
      <c r="CL25">
        <v>7</v>
      </c>
      <c r="CM25">
        <v>5</v>
      </c>
      <c r="CN25">
        <v>0</v>
      </c>
      <c r="CO25">
        <v>0</v>
      </c>
      <c r="CP25">
        <v>7</v>
      </c>
      <c r="CQ25">
        <v>5</v>
      </c>
      <c r="CR25">
        <v>0</v>
      </c>
      <c r="CS25">
        <v>0</v>
      </c>
      <c r="CT25">
        <v>9</v>
      </c>
      <c r="CU25">
        <v>0</v>
      </c>
      <c r="CV25">
        <v>0</v>
      </c>
      <c r="CW25">
        <v>8</v>
      </c>
      <c r="CX25">
        <v>8</v>
      </c>
      <c r="CY25">
        <v>0</v>
      </c>
      <c r="CZ25">
        <v>0</v>
      </c>
      <c r="DA25">
        <v>8</v>
      </c>
      <c r="DC25">
        <f>((10/12)*100)</f>
        <v>83.333333333333343</v>
      </c>
      <c r="DD25">
        <f>((3/12)*100)</f>
        <v>25</v>
      </c>
      <c r="DE25">
        <f>((4/12)*100)</f>
        <v>33.333333333333329</v>
      </c>
      <c r="DF25">
        <f>((10/15)*100)</f>
        <v>66.666666666666657</v>
      </c>
      <c r="DG25">
        <f>((6/15)*100)</f>
        <v>40</v>
      </c>
      <c r="DH25">
        <f>((7/15)*100)</f>
        <v>46.666666666666664</v>
      </c>
      <c r="DI25">
        <f>((5/13)*100)</f>
        <v>38.461538461538467</v>
      </c>
      <c r="DJ25">
        <f>((6/13)*100)</f>
        <v>46.153846153846153</v>
      </c>
      <c r="DK25">
        <f>((13/13)*100)</f>
        <v>100</v>
      </c>
      <c r="DL25">
        <f>((6/14)*100)</f>
        <v>42.857142857142854</v>
      </c>
      <c r="DM25">
        <f>((7/14)*100)</f>
        <v>50</v>
      </c>
      <c r="DN25">
        <f>((13/14)*100)</f>
        <v>92.857142857142861</v>
      </c>
      <c r="DP25">
        <f>((5/7)*100)</f>
        <v>71.428571428571431</v>
      </c>
      <c r="DQ25">
        <f>((0/7)*100)</f>
        <v>0</v>
      </c>
      <c r="DR25">
        <f>((0/7)*100)</f>
        <v>0</v>
      </c>
      <c r="DS25">
        <f>((5/7)*100)</f>
        <v>71.428571428571431</v>
      </c>
      <c r="DT25">
        <f>((0/7)*100)</f>
        <v>0</v>
      </c>
      <c r="DU25">
        <f>((0/7)*100)</f>
        <v>0</v>
      </c>
      <c r="DV25">
        <f>((0/9)*100)</f>
        <v>0</v>
      </c>
      <c r="DW25">
        <f>((0/9)*100)</f>
        <v>0</v>
      </c>
      <c r="DX25">
        <f>((8/9)*100)</f>
        <v>88.888888888888886</v>
      </c>
      <c r="DY25">
        <f>((0/8)*100)</f>
        <v>0</v>
      </c>
      <c r="DZ25">
        <f>((0/8)*100)</f>
        <v>0</v>
      </c>
      <c r="EA25">
        <f>((8/8)*100)</f>
        <v>100</v>
      </c>
    </row>
    <row r="26" spans="1:131" x14ac:dyDescent="0.25">
      <c r="A26">
        <v>114.09773200000001</v>
      </c>
      <c r="B26">
        <v>6.3584379999999996</v>
      </c>
      <c r="C26">
        <v>119.73984000000002</v>
      </c>
      <c r="D26">
        <v>3.9251510000000001</v>
      </c>
      <c r="E26">
        <v>119.701842</v>
      </c>
      <c r="F26">
        <v>6.7136279999999999</v>
      </c>
      <c r="G26">
        <v>119.467223</v>
      </c>
      <c r="H26">
        <v>4.0820369999999997</v>
      </c>
      <c r="K26">
        <f>(14/200)</f>
        <v>7.0000000000000007E-2</v>
      </c>
      <c r="L26">
        <f>(12/200)</f>
        <v>0.06</v>
      </c>
      <c r="M26">
        <f>(15/200)</f>
        <v>7.4999999999999997E-2</v>
      </c>
      <c r="N26">
        <f>(15/200)</f>
        <v>7.4999999999999997E-2</v>
      </c>
      <c r="P26">
        <f>(8/200)</f>
        <v>0.04</v>
      </c>
      <c r="Q26">
        <f>(7/200)</f>
        <v>3.5000000000000003E-2</v>
      </c>
      <c r="R26">
        <f>(9/200)</f>
        <v>4.4999999999999998E-2</v>
      </c>
      <c r="S26">
        <f>(8/200)</f>
        <v>0.04</v>
      </c>
      <c r="U26">
        <f>0.07+0.04</f>
        <v>0.11000000000000001</v>
      </c>
      <c r="V26">
        <f>0.06+0.035</f>
        <v>9.5000000000000001E-2</v>
      </c>
      <c r="W26">
        <f>0.075+0.045</f>
        <v>0.12</v>
      </c>
      <c r="X26">
        <f>0.075+0.04</f>
        <v>0.11499999999999999</v>
      </c>
      <c r="Z26">
        <f>SQRT((ABS($A$27-$A$26)^2+(ABS($B$27-$B$26)^2)))</f>
        <v>34.610951967988534</v>
      </c>
      <c r="AA26">
        <f>SQRT((ABS($C$27-$C$26)^2+(ABS($D$27-$D$26)^2)))</f>
        <v>30.993892439703721</v>
      </c>
      <c r="AB26">
        <f>SQRT((ABS($E$27-$E$26)^2+(ABS($F$27-$F$26)^2)))</f>
        <v>31.618892657417913</v>
      </c>
      <c r="AC26">
        <f>SQRT((ABS($G$27-$G$26)^2+(ABS($H$27-$H$26)^2)))</f>
        <v>31.040305048226131</v>
      </c>
      <c r="AJ26">
        <f>1/0.11</f>
        <v>9.0909090909090917</v>
      </c>
      <c r="AK26">
        <f>1/0.095</f>
        <v>10.526315789473685</v>
      </c>
      <c r="AL26">
        <f>1/0.12</f>
        <v>8.3333333333333339</v>
      </c>
      <c r="AM26">
        <f>1/0.115</f>
        <v>8.695652173913043</v>
      </c>
      <c r="AO26">
        <f>$Z26/$U26</f>
        <v>314.64501789080481</v>
      </c>
      <c r="AP26">
        <f>$AA26/$V26</f>
        <v>326.25149936530232</v>
      </c>
      <c r="AQ26">
        <f>$AB26/$W26</f>
        <v>263.49077214514926</v>
      </c>
      <c r="AR26">
        <f>$AC26/$X26</f>
        <v>269.91569607153161</v>
      </c>
      <c r="AV26">
        <f>((0.07/0.11)*100)</f>
        <v>63.636363636363647</v>
      </c>
      <c r="AW26">
        <f>((0.06/0.095)*100)</f>
        <v>63.157894736842103</v>
      </c>
      <c r="AX26">
        <f>((0.075/0.12)*100)</f>
        <v>62.5</v>
      </c>
      <c r="AY26">
        <f>((0.075/0.115)*100)</f>
        <v>65.217391304347814</v>
      </c>
      <c r="BA26">
        <f>((0.04/0.11)*100)</f>
        <v>36.363636363636367</v>
      </c>
      <c r="BB26">
        <f>((0.035/0.095)*100)</f>
        <v>36.842105263157897</v>
      </c>
      <c r="BC26">
        <f>((0.045/0.12)*100)</f>
        <v>37.5</v>
      </c>
      <c r="BD26">
        <f>((0.04/0.115)*100)</f>
        <v>34.782608695652172</v>
      </c>
      <c r="BF26">
        <f>ABS($B$26-$D$26)</f>
        <v>2.4332869999999995</v>
      </c>
      <c r="BG26">
        <f>ABS($F$26-$H$26)</f>
        <v>2.6315910000000002</v>
      </c>
      <c r="BL26">
        <f>SQRT((ABS($A$26-$E$26)^2+(ABS($B$26-$F$26)^2)))</f>
        <v>5.6153547375210326</v>
      </c>
      <c r="BM26">
        <f>SQRT((ABS($C$26-$G$26)^2+(ABS($D$26-$H$26)^2)))</f>
        <v>0.31453655699299227</v>
      </c>
      <c r="BO26">
        <f>SQRT((ABS($A$26-$G$26)^2+(ABS($B$26-$H$26)^2)))</f>
        <v>5.8321038323989018</v>
      </c>
      <c r="BP26">
        <f>SQRT((ABS($C$26-$E$26)^2+(ABS($D$26-$F$26)^2)))</f>
        <v>2.7887358834305198</v>
      </c>
      <c r="BU26">
        <v>14</v>
      </c>
      <c r="BV26">
        <v>10</v>
      </c>
      <c r="BW26">
        <v>5</v>
      </c>
      <c r="BX26">
        <v>6</v>
      </c>
      <c r="BY26">
        <v>12</v>
      </c>
      <c r="BZ26">
        <v>10</v>
      </c>
      <c r="CA26">
        <v>3</v>
      </c>
      <c r="CB26">
        <v>4</v>
      </c>
      <c r="CC26">
        <v>15</v>
      </c>
      <c r="CD26">
        <v>6</v>
      </c>
      <c r="CE26">
        <v>5</v>
      </c>
      <c r="CF26">
        <v>15</v>
      </c>
      <c r="CG26">
        <v>15</v>
      </c>
      <c r="CH26">
        <v>6</v>
      </c>
      <c r="CI26">
        <v>5</v>
      </c>
      <c r="CJ26">
        <v>15</v>
      </c>
      <c r="CL26">
        <v>8</v>
      </c>
      <c r="CM26">
        <v>3</v>
      </c>
      <c r="CN26">
        <v>0</v>
      </c>
      <c r="CO26">
        <v>0</v>
      </c>
      <c r="CP26">
        <v>7</v>
      </c>
      <c r="CQ26">
        <v>3</v>
      </c>
      <c r="CR26">
        <v>0</v>
      </c>
      <c r="CS26">
        <v>0</v>
      </c>
      <c r="CT26">
        <v>9</v>
      </c>
      <c r="CU26">
        <v>0</v>
      </c>
      <c r="CV26">
        <v>0</v>
      </c>
      <c r="CW26">
        <v>8</v>
      </c>
      <c r="CX26">
        <v>8</v>
      </c>
      <c r="CY26">
        <v>0</v>
      </c>
      <c r="CZ26">
        <v>0</v>
      </c>
      <c r="DA26">
        <v>8</v>
      </c>
      <c r="DC26">
        <f>((10/14)*100)</f>
        <v>71.428571428571431</v>
      </c>
      <c r="DD26">
        <f>((5/14)*100)</f>
        <v>35.714285714285715</v>
      </c>
      <c r="DE26">
        <f>((6/14)*100)</f>
        <v>42.857142857142854</v>
      </c>
      <c r="DF26">
        <f>((10/12)*100)</f>
        <v>83.333333333333343</v>
      </c>
      <c r="DG26">
        <f>((3/12)*100)</f>
        <v>25</v>
      </c>
      <c r="DH26">
        <f>((4/12)*100)</f>
        <v>33.333333333333329</v>
      </c>
      <c r="DI26">
        <f>((6/15)*100)</f>
        <v>40</v>
      </c>
      <c r="DJ26">
        <f>((5/15)*100)</f>
        <v>33.333333333333329</v>
      </c>
      <c r="DK26">
        <f>((15/15)*100)</f>
        <v>100</v>
      </c>
      <c r="DL26">
        <f>((6/15)*100)</f>
        <v>40</v>
      </c>
      <c r="DM26">
        <f>((5/15)*100)</f>
        <v>33.333333333333329</v>
      </c>
      <c r="DN26">
        <f>((15/15)*100)</f>
        <v>100</v>
      </c>
      <c r="DP26">
        <f>((3/8)*100)</f>
        <v>37.5</v>
      </c>
      <c r="DQ26">
        <f>((0/8)*100)</f>
        <v>0</v>
      </c>
      <c r="DR26">
        <f>((0/8)*100)</f>
        <v>0</v>
      </c>
      <c r="DS26">
        <f>((3/7)*100)</f>
        <v>42.857142857142854</v>
      </c>
      <c r="DT26">
        <f>((0/7)*100)</f>
        <v>0</v>
      </c>
      <c r="DU26">
        <f>((0/7)*100)</f>
        <v>0</v>
      </c>
      <c r="DV26">
        <f>((0/9)*100)</f>
        <v>0</v>
      </c>
      <c r="DW26">
        <f>((0/9)*100)</f>
        <v>0</v>
      </c>
      <c r="DX26">
        <f>((8/9)*100)</f>
        <v>88.888888888888886</v>
      </c>
      <c r="DY26">
        <f>((0/8)*100)</f>
        <v>0</v>
      </c>
      <c r="DZ26">
        <f>((0/8)*100)</f>
        <v>0</v>
      </c>
      <c r="EA26">
        <f>((8/8)*100)</f>
        <v>100</v>
      </c>
    </row>
    <row r="27" spans="1:131" x14ac:dyDescent="0.25">
      <c r="A27">
        <v>148.708035</v>
      </c>
      <c r="B27">
        <v>6.1464889999999999</v>
      </c>
      <c r="C27">
        <v>150.72601399999999</v>
      </c>
      <c r="D27">
        <v>4.6168079999999998</v>
      </c>
      <c r="E27">
        <v>151.316652</v>
      </c>
      <c r="F27">
        <v>6.2055319999999998</v>
      </c>
      <c r="G27">
        <v>150.498301</v>
      </c>
      <c r="H27">
        <v>4.8388299999999997</v>
      </c>
      <c r="K27">
        <f>(15/200)</f>
        <v>7.4999999999999997E-2</v>
      </c>
      <c r="L27">
        <f>(15/200)</f>
        <v>7.4999999999999997E-2</v>
      </c>
      <c r="M27">
        <f>(15/200)</f>
        <v>7.4999999999999997E-2</v>
      </c>
      <c r="N27">
        <f>(15/200)</f>
        <v>7.4999999999999997E-2</v>
      </c>
      <c r="P27">
        <f>(9/200)</f>
        <v>4.4999999999999998E-2</v>
      </c>
      <c r="Q27">
        <f>(10/200)</f>
        <v>0.05</v>
      </c>
      <c r="R27">
        <f>(8/200)</f>
        <v>0.04</v>
      </c>
      <c r="S27">
        <f>(8/200)</f>
        <v>0.04</v>
      </c>
      <c r="U27">
        <f>0.075+0.045</f>
        <v>0.12</v>
      </c>
      <c r="V27">
        <f>0.075+0.05</f>
        <v>0.125</v>
      </c>
      <c r="W27">
        <f>0.075+0.04</f>
        <v>0.11499999999999999</v>
      </c>
      <c r="X27">
        <f>0.075+0.04</f>
        <v>0.11499999999999999</v>
      </c>
      <c r="Z27">
        <f>SQRT((ABS($A$28-$A$27)^2+(ABS($B$28-$B$27)^2)))</f>
        <v>17.99171622072895</v>
      </c>
      <c r="AA27">
        <f>SQRT((ABS($C$28-$C$27)^2+(ABS($D$28-$D$27)^2)))</f>
        <v>19.600531941482529</v>
      </c>
      <c r="AB27">
        <f>SQRT((ABS($E$28-$E$27)^2+(ABS($F$28-$F$27)^2)))</f>
        <v>18.488044292562837</v>
      </c>
      <c r="AC27">
        <f>SQRT((ABS($G$28-$G$27)^2+(ABS($H$28-$H$27)^2)))</f>
        <v>19.217763477039934</v>
      </c>
      <c r="AJ27">
        <f>1/0.12</f>
        <v>8.3333333333333339</v>
      </c>
      <c r="AK27">
        <f>1/0.125</f>
        <v>8</v>
      </c>
      <c r="AL27">
        <f>1/0.115</f>
        <v>8.695652173913043</v>
      </c>
      <c r="AM27">
        <f>1/0.115</f>
        <v>8.695652173913043</v>
      </c>
      <c r="AO27">
        <f>$Z27/$U27</f>
        <v>149.93096850607458</v>
      </c>
      <c r="AP27">
        <f>$AA27/$V27</f>
        <v>156.80425553186024</v>
      </c>
      <c r="AQ27">
        <f>$AB27/$W27</f>
        <v>160.76560254402469</v>
      </c>
      <c r="AR27">
        <f>$AC27/$X27</f>
        <v>167.11098675686901</v>
      </c>
      <c r="AV27">
        <f>((0.075/0.12)*100)</f>
        <v>62.5</v>
      </c>
      <c r="AW27">
        <f>((0.075/0.125)*100)</f>
        <v>60</v>
      </c>
      <c r="AX27">
        <f>((0.075/0.115)*100)</f>
        <v>65.217391304347814</v>
      </c>
      <c r="AY27">
        <f>((0.075/0.115)*100)</f>
        <v>65.217391304347814</v>
      </c>
      <c r="BA27">
        <f>((0.045/0.12)*100)</f>
        <v>37.5</v>
      </c>
      <c r="BB27">
        <f>((0.05/0.125)*100)</f>
        <v>40</v>
      </c>
      <c r="BC27">
        <f>((0.04/0.115)*100)</f>
        <v>34.782608695652172</v>
      </c>
      <c r="BD27">
        <f>((0.04/0.115)*100)</f>
        <v>34.782608695652172</v>
      </c>
      <c r="BF27">
        <f>ABS($B$27-$D$27)</f>
        <v>1.5296810000000001</v>
      </c>
      <c r="BG27">
        <f>ABS($F$27-$H$27)</f>
        <v>1.3667020000000001</v>
      </c>
      <c r="BL27">
        <f>SQRT((ABS($A$27-$E$27)^2+(ABS($B$27-$F$27)^2)))</f>
        <v>2.6092850991292709</v>
      </c>
      <c r="BM27">
        <f>SQRT((ABS($C$27-$G$27)^2+(ABS($D$27-$H$27)^2)))</f>
        <v>0.31803612821973132</v>
      </c>
      <c r="BO27">
        <f>SQRT((ABS($A$27-$G$27)^2+(ABS($B$27-$H$27)^2)))</f>
        <v>2.2169854332036127</v>
      </c>
      <c r="BP27">
        <f>SQRT((ABS($C$27-$E$27)^2+(ABS($D$27-$F$27)^2)))</f>
        <v>1.6949622990556501</v>
      </c>
      <c r="BU27">
        <v>15</v>
      </c>
      <c r="BV27">
        <v>12</v>
      </c>
      <c r="BW27">
        <v>7</v>
      </c>
      <c r="BX27">
        <v>7</v>
      </c>
      <c r="BY27">
        <v>15</v>
      </c>
      <c r="BZ27">
        <v>12</v>
      </c>
      <c r="CA27">
        <v>7</v>
      </c>
      <c r="CB27">
        <v>7</v>
      </c>
      <c r="CC27">
        <v>15</v>
      </c>
      <c r="CD27">
        <v>5</v>
      </c>
      <c r="CE27">
        <v>5</v>
      </c>
      <c r="CF27">
        <v>15</v>
      </c>
      <c r="CG27">
        <v>15</v>
      </c>
      <c r="CH27">
        <v>5</v>
      </c>
      <c r="CI27">
        <v>5</v>
      </c>
      <c r="CJ27">
        <v>15</v>
      </c>
      <c r="CL27">
        <v>9</v>
      </c>
      <c r="CM27">
        <v>7</v>
      </c>
      <c r="CN27">
        <v>0</v>
      </c>
      <c r="CO27">
        <v>0</v>
      </c>
      <c r="CP27">
        <v>10</v>
      </c>
      <c r="CQ27">
        <v>7</v>
      </c>
      <c r="CR27">
        <v>0</v>
      </c>
      <c r="CS27">
        <v>0</v>
      </c>
      <c r="CT27">
        <v>8</v>
      </c>
      <c r="CU27">
        <v>0</v>
      </c>
      <c r="CV27">
        <v>0</v>
      </c>
      <c r="CW27">
        <v>8</v>
      </c>
      <c r="CX27">
        <v>8</v>
      </c>
      <c r="CY27">
        <v>0</v>
      </c>
      <c r="CZ27">
        <v>0</v>
      </c>
      <c r="DA27">
        <v>8</v>
      </c>
      <c r="DC27">
        <f>((12/15)*100)</f>
        <v>80</v>
      </c>
      <c r="DD27">
        <f>((7/15)*100)</f>
        <v>46.666666666666664</v>
      </c>
      <c r="DE27">
        <f>((7/15)*100)</f>
        <v>46.666666666666664</v>
      </c>
      <c r="DF27">
        <f>((12/15)*100)</f>
        <v>80</v>
      </c>
      <c r="DG27">
        <f>((7/15)*100)</f>
        <v>46.666666666666664</v>
      </c>
      <c r="DH27">
        <f>((7/15)*100)</f>
        <v>46.666666666666664</v>
      </c>
      <c r="DI27">
        <f>((5/15)*100)</f>
        <v>33.333333333333329</v>
      </c>
      <c r="DJ27">
        <f>((5/15)*100)</f>
        <v>33.333333333333329</v>
      </c>
      <c r="DK27">
        <f>((15/15)*100)</f>
        <v>100</v>
      </c>
      <c r="DL27">
        <f>((5/15)*100)</f>
        <v>33.333333333333329</v>
      </c>
      <c r="DM27">
        <f>((5/15)*100)</f>
        <v>33.333333333333329</v>
      </c>
      <c r="DN27">
        <f>((15/15)*100)</f>
        <v>100</v>
      </c>
      <c r="DP27">
        <f>((7/9)*100)</f>
        <v>77.777777777777786</v>
      </c>
      <c r="DQ27">
        <f>((0/9)*100)</f>
        <v>0</v>
      </c>
      <c r="DR27">
        <f>((0/9)*100)</f>
        <v>0</v>
      </c>
      <c r="DS27">
        <f>((7/10)*100)</f>
        <v>70</v>
      </c>
      <c r="DT27">
        <f>((0/10)*100)</f>
        <v>0</v>
      </c>
      <c r="DU27">
        <f>((0/10)*100)</f>
        <v>0</v>
      </c>
      <c r="DV27">
        <f>((0/8)*100)</f>
        <v>0</v>
      </c>
      <c r="DW27">
        <f>((0/8)*100)</f>
        <v>0</v>
      </c>
      <c r="DX27">
        <f>((8/8)*100)</f>
        <v>100</v>
      </c>
      <c r="DY27">
        <f>((0/8)*100)</f>
        <v>0</v>
      </c>
      <c r="DZ27">
        <f>((0/8)*100)</f>
        <v>0</v>
      </c>
      <c r="EA27">
        <f>((8/8)*100)</f>
        <v>100</v>
      </c>
    </row>
    <row r="28" spans="1:131" x14ac:dyDescent="0.25">
      <c r="A28">
        <v>166.69628</v>
      </c>
      <c r="B28">
        <v>6.4998930000000001</v>
      </c>
      <c r="C28">
        <v>170.32654400000001</v>
      </c>
      <c r="D28">
        <v>4.6255319999999998</v>
      </c>
      <c r="E28">
        <v>169.80159800000001</v>
      </c>
      <c r="F28">
        <v>6.5439889999999998</v>
      </c>
      <c r="G28">
        <v>169.715216</v>
      </c>
      <c r="H28">
        <v>4.658245</v>
      </c>
      <c r="K28">
        <f>(13/200)</f>
        <v>6.5000000000000002E-2</v>
      </c>
      <c r="L28">
        <f>(15/200)</f>
        <v>7.4999999999999997E-2</v>
      </c>
      <c r="M28">
        <f>(14/200)</f>
        <v>7.0000000000000007E-2</v>
      </c>
      <c r="N28">
        <f>(13/200)</f>
        <v>6.5000000000000002E-2</v>
      </c>
      <c r="P28">
        <f>(10/200)</f>
        <v>0.05</v>
      </c>
      <c r="Q28">
        <f>(10/200)</f>
        <v>0.05</v>
      </c>
      <c r="R28">
        <f>(10/200)</f>
        <v>0.05</v>
      </c>
      <c r="S28">
        <f>(10/200)</f>
        <v>0.05</v>
      </c>
      <c r="U28">
        <f>0.065+0.05</f>
        <v>0.115</v>
      </c>
      <c r="V28">
        <f>0.075+0.05</f>
        <v>0.125</v>
      </c>
      <c r="W28">
        <f>0.07+0.05</f>
        <v>0.12000000000000001</v>
      </c>
      <c r="X28">
        <f>0.065+0.05</f>
        <v>0.115</v>
      </c>
      <c r="Z28">
        <f>SQRT((ABS($A$29-$A$28)^2+(ABS($B$29-$B$28)^2)))</f>
        <v>22.922298092673728</v>
      </c>
      <c r="AA28">
        <f>SQRT((ABS($C$29-$C$28)^2+(ABS($D$29-$D$28)^2)))</f>
        <v>24.206486678524499</v>
      </c>
      <c r="AB28">
        <f>SQRT((ABS($E$29-$E$28)^2+(ABS($F$29-$F$28)^2)))</f>
        <v>24.484905641068025</v>
      </c>
      <c r="AC28">
        <f>SQRT((ABS($G$29-$G$28)^2+(ABS($H$29-$H$28)^2)))</f>
        <v>23.316442870528768</v>
      </c>
      <c r="AJ28">
        <f>1/0.115</f>
        <v>8.695652173913043</v>
      </c>
      <c r="AK28">
        <f>1/0.125</f>
        <v>8</v>
      </c>
      <c r="AL28">
        <f>1/0.12</f>
        <v>8.3333333333333339</v>
      </c>
      <c r="AM28">
        <f>1/0.115</f>
        <v>8.695652173913043</v>
      </c>
      <c r="AO28">
        <f>$Z28/$U28</f>
        <v>199.3243312406411</v>
      </c>
      <c r="AP28">
        <f>$AA28/$V28</f>
        <v>193.65189342819599</v>
      </c>
      <c r="AQ28">
        <f>$AB28/$W28</f>
        <v>204.04088034223352</v>
      </c>
      <c r="AR28">
        <f>$AC28/$X28</f>
        <v>202.75167713503276</v>
      </c>
      <c r="AV28">
        <f>((0.065/0.115)*100)</f>
        <v>56.521739130434781</v>
      </c>
      <c r="AW28">
        <f>((0.075/0.125)*100)</f>
        <v>60</v>
      </c>
      <c r="AX28">
        <f>((0.07/0.12)*100)</f>
        <v>58.333333333333336</v>
      </c>
      <c r="AY28">
        <f>((0.065/0.115)*100)</f>
        <v>56.521739130434781</v>
      </c>
      <c r="BA28">
        <f>((0.05/0.115)*100)</f>
        <v>43.478260869565219</v>
      </c>
      <c r="BB28">
        <f>((0.05/0.125)*100)</f>
        <v>40</v>
      </c>
      <c r="BC28">
        <f>((0.05/0.12)*100)</f>
        <v>41.666666666666671</v>
      </c>
      <c r="BD28">
        <f>((0.05/0.115)*100)</f>
        <v>43.478260869565219</v>
      </c>
      <c r="BF28">
        <f>ABS($B$28-$D$28)</f>
        <v>1.8743610000000004</v>
      </c>
      <c r="BG28">
        <f>ABS($F$28-$H$28)</f>
        <v>1.8857439999999999</v>
      </c>
      <c r="BL28">
        <f>SQRT((ABS($A$28-$E$28)^2+(ABS($B$28-$F$28)^2)))</f>
        <v>3.1056310692579165</v>
      </c>
      <c r="BM28">
        <f>SQRT((ABS($C$28-$G$28)^2+(ABS($D$28-$H$28)^2)))</f>
        <v>0.61220263308239509</v>
      </c>
      <c r="BO28">
        <f>SQRT((ABS($A$28-$G$28)^2+(ABS($B$28-$H$28)^2)))</f>
        <v>3.5363317050299421</v>
      </c>
      <c r="BP28">
        <f>SQRT((ABS($C$28-$E$28)^2+(ABS($D$28-$F$28)^2)))</f>
        <v>1.9889810365523852</v>
      </c>
      <c r="BU28">
        <v>13</v>
      </c>
      <c r="BV28">
        <v>10</v>
      </c>
      <c r="BW28">
        <v>3</v>
      </c>
      <c r="BX28">
        <v>3</v>
      </c>
      <c r="BY28">
        <v>15</v>
      </c>
      <c r="BZ28">
        <v>10</v>
      </c>
      <c r="CA28">
        <v>5</v>
      </c>
      <c r="CB28">
        <v>5</v>
      </c>
      <c r="CC28">
        <v>14</v>
      </c>
      <c r="CD28">
        <v>4</v>
      </c>
      <c r="CE28">
        <v>5</v>
      </c>
      <c r="CF28">
        <v>13</v>
      </c>
      <c r="CG28">
        <v>13</v>
      </c>
      <c r="CH28">
        <v>3</v>
      </c>
      <c r="CI28">
        <v>5</v>
      </c>
      <c r="CJ28">
        <v>13</v>
      </c>
      <c r="CL28">
        <v>10</v>
      </c>
      <c r="CM28">
        <v>7</v>
      </c>
      <c r="CN28">
        <v>0</v>
      </c>
      <c r="CO28">
        <v>0</v>
      </c>
      <c r="CP28">
        <v>10</v>
      </c>
      <c r="CQ28">
        <v>7</v>
      </c>
      <c r="CR28">
        <v>0</v>
      </c>
      <c r="CS28">
        <v>0</v>
      </c>
      <c r="CT28">
        <v>10</v>
      </c>
      <c r="CU28">
        <v>0</v>
      </c>
      <c r="CV28">
        <v>0</v>
      </c>
      <c r="CW28">
        <v>10</v>
      </c>
      <c r="CX28">
        <v>10</v>
      </c>
      <c r="CY28">
        <v>0</v>
      </c>
      <c r="CZ28">
        <v>0</v>
      </c>
      <c r="DA28">
        <v>10</v>
      </c>
      <c r="DC28">
        <f>((10/13)*100)</f>
        <v>76.923076923076934</v>
      </c>
      <c r="DD28">
        <f>((3/13)*100)</f>
        <v>23.076923076923077</v>
      </c>
      <c r="DE28">
        <f>((3/13)*100)</f>
        <v>23.076923076923077</v>
      </c>
      <c r="DF28">
        <f>((10/15)*100)</f>
        <v>66.666666666666657</v>
      </c>
      <c r="DG28">
        <f>((5/15)*100)</f>
        <v>33.333333333333329</v>
      </c>
      <c r="DH28">
        <f>((5/15)*100)</f>
        <v>33.333333333333329</v>
      </c>
      <c r="DI28">
        <f>((4/14)*100)</f>
        <v>28.571428571428569</v>
      </c>
      <c r="DJ28">
        <f>((5/14)*100)</f>
        <v>35.714285714285715</v>
      </c>
      <c r="DK28">
        <f>((13/14)*100)</f>
        <v>92.857142857142861</v>
      </c>
      <c r="DL28">
        <f>((3/13)*100)</f>
        <v>23.076923076923077</v>
      </c>
      <c r="DM28">
        <f>((5/13)*100)</f>
        <v>38.461538461538467</v>
      </c>
      <c r="DN28">
        <f>((13/13)*100)</f>
        <v>100</v>
      </c>
      <c r="DP28">
        <f>((7/10)*100)</f>
        <v>70</v>
      </c>
      <c r="DQ28">
        <f>((0/10)*100)</f>
        <v>0</v>
      </c>
      <c r="DR28">
        <f>((0/10)*100)</f>
        <v>0</v>
      </c>
      <c r="DS28">
        <f>((7/10)*100)</f>
        <v>70</v>
      </c>
      <c r="DT28">
        <f>((0/10)*100)</f>
        <v>0</v>
      </c>
      <c r="DU28">
        <f>((0/10)*100)</f>
        <v>0</v>
      </c>
      <c r="DV28">
        <f>((0/10)*100)</f>
        <v>0</v>
      </c>
      <c r="DW28">
        <f>((0/10)*100)</f>
        <v>0</v>
      </c>
      <c r="DX28">
        <f>((10/10)*100)</f>
        <v>100</v>
      </c>
      <c r="DY28">
        <f>((0/10)*100)</f>
        <v>0</v>
      </c>
      <c r="DZ28">
        <f>((0/10)*100)</f>
        <v>0</v>
      </c>
      <c r="EA28">
        <f>((10/10)*100)</f>
        <v>100</v>
      </c>
    </row>
    <row r="29" spans="1:131" x14ac:dyDescent="0.25">
      <c r="A29">
        <v>189.59287499999999</v>
      </c>
      <c r="B29">
        <v>5.4146799999999997</v>
      </c>
      <c r="C29">
        <v>194.50441599999999</v>
      </c>
      <c r="D29">
        <v>3.4488829999999999</v>
      </c>
      <c r="E29">
        <v>194.27995200000001</v>
      </c>
      <c r="F29">
        <v>5.9776059999999998</v>
      </c>
      <c r="G29">
        <v>193.03080199999999</v>
      </c>
      <c r="H29">
        <v>4.4583510000000004</v>
      </c>
      <c r="K29">
        <f>(14/200)</f>
        <v>7.0000000000000007E-2</v>
      </c>
      <c r="L29">
        <f>(14/200)</f>
        <v>7.0000000000000007E-2</v>
      </c>
      <c r="M29">
        <f>(13/200)</f>
        <v>6.5000000000000002E-2</v>
      </c>
      <c r="N29">
        <f>(14/200)</f>
        <v>7.0000000000000007E-2</v>
      </c>
      <c r="P29">
        <f>(10/200)</f>
        <v>0.05</v>
      </c>
      <c r="Q29">
        <f>(9/200)</f>
        <v>4.4999999999999998E-2</v>
      </c>
      <c r="R29">
        <f>(11/200)</f>
        <v>5.5E-2</v>
      </c>
      <c r="S29">
        <f>(11/200)</f>
        <v>5.5E-2</v>
      </c>
      <c r="U29">
        <f>0.07+0.05</f>
        <v>0.12000000000000001</v>
      </c>
      <c r="V29">
        <f>0.07+0.045</f>
        <v>0.115</v>
      </c>
      <c r="W29">
        <f>0.065+0.055</f>
        <v>0.12</v>
      </c>
      <c r="X29">
        <f>0.07+0.055</f>
        <v>0.125</v>
      </c>
      <c r="Z29">
        <f>SQRT((ABS($A$30-$A$29)^2+(ABS($B$30-$B$29)^2)))</f>
        <v>24.105350338550089</v>
      </c>
      <c r="AA29">
        <f>SQRT((ABS($C$30-$C$29)^2+(ABS($D$30-$D$29)^2)))</f>
        <v>21.688902084632261</v>
      </c>
      <c r="AB29">
        <f>SQRT((ABS($E$30-$E$29)^2+(ABS($F$30-$F$29)^2)))</f>
        <v>21.500979387462365</v>
      </c>
      <c r="AC29">
        <f>SQRT((ABS($G$30-$G$29)^2+(ABS($H$30-$H$29)^2)))</f>
        <v>21.984867362067245</v>
      </c>
      <c r="AJ29">
        <f>1/0.12</f>
        <v>8.3333333333333339</v>
      </c>
      <c r="AK29">
        <f>1/0.115</f>
        <v>8.695652173913043</v>
      </c>
      <c r="AL29">
        <f>1/0.12</f>
        <v>8.3333333333333339</v>
      </c>
      <c r="AM29">
        <f>1/0.125</f>
        <v>8</v>
      </c>
      <c r="AO29">
        <f>$Z29/$U29</f>
        <v>200.87791948791738</v>
      </c>
      <c r="AP29">
        <f>$AA29/$V29</f>
        <v>188.59914856201965</v>
      </c>
      <c r="AQ29">
        <f>$AB29/$W29</f>
        <v>179.17482822885304</v>
      </c>
      <c r="AR29">
        <f>$AC29/$X29</f>
        <v>175.87893889653796</v>
      </c>
      <c r="AV29">
        <f>((0.07/0.12)*100)</f>
        <v>58.333333333333336</v>
      </c>
      <c r="AW29">
        <f>((0.07/0.115)*100)</f>
        <v>60.869565217391312</v>
      </c>
      <c r="AX29">
        <f>((0.065/0.12)*100)</f>
        <v>54.166666666666671</v>
      </c>
      <c r="AY29">
        <f>((0.07/0.125)*100)</f>
        <v>56.000000000000007</v>
      </c>
      <c r="BA29">
        <f>((0.05/0.12)*100)</f>
        <v>41.666666666666671</v>
      </c>
      <c r="BB29">
        <f>((0.045/0.115)*100)</f>
        <v>39.130434782608688</v>
      </c>
      <c r="BC29">
        <f>((0.055/0.12)*100)</f>
        <v>45.833333333333336</v>
      </c>
      <c r="BD29">
        <f>((0.055/0.125)*100)</f>
        <v>44</v>
      </c>
      <c r="BF29">
        <f>ABS($B$29-$D$29)</f>
        <v>1.9657969999999998</v>
      </c>
      <c r="BG29">
        <f>ABS($F$29-$H$29)</f>
        <v>1.5192549999999994</v>
      </c>
      <c r="BL29">
        <f>SQRT((ABS($A$29-$E$29)^2+(ABS($B$29-$F$29)^2)))</f>
        <v>4.7207601596994051</v>
      </c>
      <c r="BM29">
        <f>SQRT((ABS($C$29-$G$29)^2+(ABS($D$29-$H$29)^2)))</f>
        <v>1.7862149545953292</v>
      </c>
      <c r="BO29">
        <f>SQRT((ABS($A$29-$G$29)^2+(ABS($B$29-$H$29)^2)))</f>
        <v>3.5684600619272753</v>
      </c>
      <c r="BP29">
        <f>SQRT((ABS($C$29-$E$29)^2+(ABS($D$29-$F$29)^2)))</f>
        <v>2.5386658106227751</v>
      </c>
      <c r="BU29">
        <v>14</v>
      </c>
      <c r="BV29">
        <v>10</v>
      </c>
      <c r="BW29">
        <v>4</v>
      </c>
      <c r="BX29">
        <v>3</v>
      </c>
      <c r="BY29">
        <v>14</v>
      </c>
      <c r="BZ29">
        <v>10</v>
      </c>
      <c r="CA29">
        <v>3</v>
      </c>
      <c r="CB29">
        <v>4</v>
      </c>
      <c r="CC29">
        <v>13</v>
      </c>
      <c r="CD29">
        <v>4</v>
      </c>
      <c r="CE29">
        <v>3</v>
      </c>
      <c r="CF29">
        <v>13</v>
      </c>
      <c r="CG29">
        <v>14</v>
      </c>
      <c r="CH29">
        <v>4</v>
      </c>
      <c r="CI29">
        <v>4</v>
      </c>
      <c r="CJ29">
        <v>13</v>
      </c>
      <c r="CL29">
        <v>10</v>
      </c>
      <c r="CM29">
        <v>5</v>
      </c>
      <c r="CN29">
        <v>0</v>
      </c>
      <c r="CO29">
        <v>0</v>
      </c>
      <c r="CP29">
        <v>9</v>
      </c>
      <c r="CQ29">
        <v>5</v>
      </c>
      <c r="CR29">
        <v>0</v>
      </c>
      <c r="CS29">
        <v>1</v>
      </c>
      <c r="CT29">
        <v>11</v>
      </c>
      <c r="CU29">
        <v>1</v>
      </c>
      <c r="CV29">
        <v>0</v>
      </c>
      <c r="CW29">
        <v>10</v>
      </c>
      <c r="CX29">
        <v>11</v>
      </c>
      <c r="CY29">
        <v>0</v>
      </c>
      <c r="CZ29">
        <v>1</v>
      </c>
      <c r="DA29">
        <v>10</v>
      </c>
      <c r="DC29">
        <f>((10/14)*100)</f>
        <v>71.428571428571431</v>
      </c>
      <c r="DD29">
        <f>((4/14)*100)</f>
        <v>28.571428571428569</v>
      </c>
      <c r="DE29">
        <f>((3/14)*100)</f>
        <v>21.428571428571427</v>
      </c>
      <c r="DF29">
        <f>((10/14)*100)</f>
        <v>71.428571428571431</v>
      </c>
      <c r="DG29">
        <f>((3/14)*100)</f>
        <v>21.428571428571427</v>
      </c>
      <c r="DH29">
        <f>((4/14)*100)</f>
        <v>28.571428571428569</v>
      </c>
      <c r="DI29">
        <f>((4/13)*100)</f>
        <v>30.76923076923077</v>
      </c>
      <c r="DJ29">
        <f>((3/13)*100)</f>
        <v>23.076923076923077</v>
      </c>
      <c r="DK29">
        <f>((13/13)*100)</f>
        <v>100</v>
      </c>
      <c r="DL29">
        <f>((4/14)*100)</f>
        <v>28.571428571428569</v>
      </c>
      <c r="DM29">
        <f>((4/14)*100)</f>
        <v>28.571428571428569</v>
      </c>
      <c r="DN29">
        <f>((13/14)*100)</f>
        <v>92.857142857142861</v>
      </c>
      <c r="DP29">
        <f>((5/10)*100)</f>
        <v>50</v>
      </c>
      <c r="DQ29">
        <f>((0/10)*100)</f>
        <v>0</v>
      </c>
      <c r="DR29">
        <f>((0/10)*100)</f>
        <v>0</v>
      </c>
      <c r="DS29">
        <f>((5/9)*100)</f>
        <v>55.555555555555557</v>
      </c>
      <c r="DT29">
        <f>((0/9)*100)</f>
        <v>0</v>
      </c>
      <c r="DU29">
        <f>((1/9)*100)</f>
        <v>11.111111111111111</v>
      </c>
      <c r="DV29">
        <f>((1/11)*100)</f>
        <v>9.0909090909090917</v>
      </c>
      <c r="DW29">
        <f>((0/11)*100)</f>
        <v>0</v>
      </c>
      <c r="DX29">
        <f>((10/11)*100)</f>
        <v>90.909090909090907</v>
      </c>
      <c r="DY29">
        <f>((0/11)*100)</f>
        <v>0</v>
      </c>
      <c r="DZ29">
        <f>((1/11)*100)</f>
        <v>9.0909090909090917</v>
      </c>
      <c r="EA29">
        <f>((10/11)*100)</f>
        <v>90.909090909090907</v>
      </c>
    </row>
    <row r="30" spans="1:131" x14ac:dyDescent="0.25">
      <c r="A30">
        <v>213.69546399999999</v>
      </c>
      <c r="B30">
        <v>5.0498260000000004</v>
      </c>
      <c r="C30">
        <v>216.19311500000001</v>
      </c>
      <c r="D30">
        <v>3.3550249999999999</v>
      </c>
      <c r="E30">
        <v>215.779033</v>
      </c>
      <c r="F30">
        <v>5.6918949999999997</v>
      </c>
      <c r="G30">
        <v>215.01486499999999</v>
      </c>
      <c r="H30">
        <v>4.2702900000000001</v>
      </c>
      <c r="K30">
        <f>(12/200)</f>
        <v>0.06</v>
      </c>
      <c r="L30">
        <f>(16/200)</f>
        <v>0.08</v>
      </c>
      <c r="M30">
        <f>(14/200)</f>
        <v>7.0000000000000007E-2</v>
      </c>
      <c r="N30">
        <f>(16/200)</f>
        <v>0.08</v>
      </c>
      <c r="P30">
        <f>(10/200)</f>
        <v>0.05</v>
      </c>
      <c r="Q30">
        <f>(10/200)</f>
        <v>0.05</v>
      </c>
      <c r="R30">
        <f>(10/200)</f>
        <v>0.05</v>
      </c>
      <c r="S30">
        <f>(10/200)</f>
        <v>0.05</v>
      </c>
      <c r="U30">
        <f>0.06+0.05</f>
        <v>0.11</v>
      </c>
      <c r="V30">
        <f>0.08+0.05</f>
        <v>0.13</v>
      </c>
      <c r="W30">
        <f>0.07+0.05</f>
        <v>0.12000000000000001</v>
      </c>
      <c r="X30">
        <f>0.08+0.05</f>
        <v>0.13</v>
      </c>
      <c r="Z30">
        <f>SQRT((ABS($A$31-$A$30)^2+(ABS($B$31-$B$30)^2)))</f>
        <v>15.888756659119856</v>
      </c>
      <c r="AA30">
        <f>SQRT((ABS($C$31-$C$30)^2+(ABS($D$31-$D$30)^2)))</f>
        <v>18.630076302097404</v>
      </c>
      <c r="AB30">
        <f>SQRT((ABS($E$31-$E$30)^2+(ABS($F$31-$F$30)^2)))</f>
        <v>16.225858765312662</v>
      </c>
      <c r="AC30">
        <f>SQRT((ABS($G$31-$G$30)^2+(ABS($H$31-$H$30)^2)))</f>
        <v>18.116051507912481</v>
      </c>
      <c r="AJ30">
        <f>1/0.11</f>
        <v>9.0909090909090917</v>
      </c>
      <c r="AK30">
        <f>1/0.13</f>
        <v>7.6923076923076916</v>
      </c>
      <c r="AL30">
        <f>1/0.12</f>
        <v>8.3333333333333339</v>
      </c>
      <c r="AM30">
        <f>1/0.13</f>
        <v>7.6923076923076916</v>
      </c>
      <c r="AO30">
        <f>$Z30/$U30</f>
        <v>144.44324235563505</v>
      </c>
      <c r="AP30">
        <f>$AA30/$V30</f>
        <v>143.30827924690311</v>
      </c>
      <c r="AQ30">
        <f>$AB30/$W30</f>
        <v>135.21548971093884</v>
      </c>
      <c r="AR30">
        <f>$AC30/$X30</f>
        <v>139.35424236855755</v>
      </c>
      <c r="AV30">
        <f>((0.06/0.11)*100)</f>
        <v>54.54545454545454</v>
      </c>
      <c r="AW30">
        <f>((0.08/0.13)*100)</f>
        <v>61.53846153846154</v>
      </c>
      <c r="AX30">
        <f>((0.07/0.12)*100)</f>
        <v>58.333333333333336</v>
      </c>
      <c r="AY30">
        <f>((0.08/0.13)*100)</f>
        <v>61.53846153846154</v>
      </c>
      <c r="BA30">
        <f>((0.05/0.11)*100)</f>
        <v>45.45454545454546</v>
      </c>
      <c r="BB30">
        <f>((0.05/0.13)*100)</f>
        <v>38.461538461538467</v>
      </c>
      <c r="BC30">
        <f>((0.05/0.12)*100)</f>
        <v>41.666666666666671</v>
      </c>
      <c r="BD30">
        <f>((0.05/0.13)*100)</f>
        <v>38.461538461538467</v>
      </c>
      <c r="BF30">
        <f>ABS($B$30-$D$30)</f>
        <v>1.6948010000000004</v>
      </c>
      <c r="BG30">
        <f>ABS($F$30-$H$30)</f>
        <v>1.4216049999999996</v>
      </c>
      <c r="BL30">
        <f>SQRT((ABS($A$30-$E$30)^2+(ABS($B$30-$F$30)^2)))</f>
        <v>2.1802551177607739</v>
      </c>
      <c r="BM30">
        <f>SQRT((ABS($C$30-$G$30)^2+(ABS($D$30-$H$30)^2)))</f>
        <v>1.4919728827043228</v>
      </c>
      <c r="BO30">
        <f>SQRT((ABS($A$30-$G$30)^2+(ABS($B$30-$H$30)^2)))</f>
        <v>1.5324801382389914</v>
      </c>
      <c r="BP30">
        <f>SQRT((ABS($C$30-$E$30)^2+(ABS($D$30-$F$30)^2)))</f>
        <v>2.3732731194752965</v>
      </c>
      <c r="BU30">
        <v>12</v>
      </c>
      <c r="BV30">
        <v>8</v>
      </c>
      <c r="BW30">
        <v>4</v>
      </c>
      <c r="BX30">
        <v>4</v>
      </c>
      <c r="BY30">
        <v>16</v>
      </c>
      <c r="BZ30">
        <v>8</v>
      </c>
      <c r="CA30">
        <v>6</v>
      </c>
      <c r="CB30">
        <v>6</v>
      </c>
      <c r="CC30">
        <v>14</v>
      </c>
      <c r="CD30">
        <v>3</v>
      </c>
      <c r="CE30">
        <v>6</v>
      </c>
      <c r="CF30">
        <v>14</v>
      </c>
      <c r="CG30">
        <v>16</v>
      </c>
      <c r="CH30">
        <v>5</v>
      </c>
      <c r="CI30">
        <v>6</v>
      </c>
      <c r="CJ30">
        <v>14</v>
      </c>
      <c r="CL30">
        <v>10</v>
      </c>
      <c r="CM30">
        <v>6</v>
      </c>
      <c r="CN30">
        <v>1</v>
      </c>
      <c r="CO30">
        <v>0</v>
      </c>
      <c r="CP30">
        <v>10</v>
      </c>
      <c r="CQ30">
        <v>6</v>
      </c>
      <c r="CR30">
        <v>0</v>
      </c>
      <c r="CS30">
        <v>0</v>
      </c>
      <c r="CT30">
        <v>10</v>
      </c>
      <c r="CU30">
        <v>2</v>
      </c>
      <c r="CV30">
        <v>0</v>
      </c>
      <c r="CW30">
        <v>10</v>
      </c>
      <c r="CX30">
        <v>10</v>
      </c>
      <c r="CY30">
        <v>2</v>
      </c>
      <c r="CZ30">
        <v>0</v>
      </c>
      <c r="DA30">
        <v>10</v>
      </c>
      <c r="DC30">
        <f>((8/12)*100)</f>
        <v>66.666666666666657</v>
      </c>
      <c r="DD30">
        <f>((4/12)*100)</f>
        <v>33.333333333333329</v>
      </c>
      <c r="DE30">
        <f>((4/12)*100)</f>
        <v>33.333333333333329</v>
      </c>
      <c r="DF30">
        <f>((8/16)*100)</f>
        <v>50</v>
      </c>
      <c r="DG30">
        <f>((6/16)*100)</f>
        <v>37.5</v>
      </c>
      <c r="DH30">
        <f>((6/16)*100)</f>
        <v>37.5</v>
      </c>
      <c r="DI30">
        <f>((3/14)*100)</f>
        <v>21.428571428571427</v>
      </c>
      <c r="DJ30">
        <f>((6/14)*100)</f>
        <v>42.857142857142854</v>
      </c>
      <c r="DK30">
        <f>((14/14)*100)</f>
        <v>100</v>
      </c>
      <c r="DL30">
        <f>((5/16)*100)</f>
        <v>31.25</v>
      </c>
      <c r="DM30">
        <f>((6/16)*100)</f>
        <v>37.5</v>
      </c>
      <c r="DN30">
        <f>((14/16)*100)</f>
        <v>87.5</v>
      </c>
      <c r="DP30">
        <f>((6/10)*100)</f>
        <v>60</v>
      </c>
      <c r="DQ30">
        <f>((1/10)*100)</f>
        <v>10</v>
      </c>
      <c r="DR30">
        <f>((0/10)*100)</f>
        <v>0</v>
      </c>
      <c r="DS30">
        <f>((6/10)*100)</f>
        <v>60</v>
      </c>
      <c r="DT30">
        <f>((0/10)*100)</f>
        <v>0</v>
      </c>
      <c r="DU30">
        <f>((0/10)*100)</f>
        <v>0</v>
      </c>
      <c r="DV30">
        <f>((2/10)*100)</f>
        <v>20</v>
      </c>
      <c r="DW30">
        <f>((0/10)*100)</f>
        <v>0</v>
      </c>
      <c r="DX30">
        <f>((10/10)*100)</f>
        <v>100</v>
      </c>
      <c r="DY30">
        <f>((2/10)*100)</f>
        <v>20</v>
      </c>
      <c r="DZ30">
        <f>((0/10)*100)</f>
        <v>0</v>
      </c>
      <c r="EA30">
        <f>((10/10)*100)</f>
        <v>100</v>
      </c>
    </row>
    <row r="31" spans="1:131" x14ac:dyDescent="0.25">
      <c r="A31">
        <v>229.58247900000001</v>
      </c>
      <c r="B31">
        <v>5.2850760000000001</v>
      </c>
      <c r="C31">
        <v>234.82124099999999</v>
      </c>
      <c r="D31">
        <v>3.6245889999999998</v>
      </c>
      <c r="E31">
        <v>232.00023999999999</v>
      </c>
      <c r="F31">
        <v>6.0804</v>
      </c>
      <c r="G31">
        <v>233.12033400000001</v>
      </c>
      <c r="H31">
        <v>3.6511659999999999</v>
      </c>
      <c r="K31">
        <f>(12/200)</f>
        <v>0.06</v>
      </c>
      <c r="L31">
        <f>(14/200)</f>
        <v>7.0000000000000007E-2</v>
      </c>
      <c r="M31">
        <f>(14/200)</f>
        <v>7.0000000000000007E-2</v>
      </c>
      <c r="N31">
        <f>(16/200)</f>
        <v>0.08</v>
      </c>
      <c r="P31">
        <f>(13/200)</f>
        <v>6.5000000000000002E-2</v>
      </c>
      <c r="Q31">
        <f>(12/200)</f>
        <v>0.06</v>
      </c>
      <c r="R31">
        <f>(12/200)</f>
        <v>0.06</v>
      </c>
      <c r="S31">
        <f>(13/200)</f>
        <v>6.5000000000000002E-2</v>
      </c>
      <c r="U31">
        <f>0.06+0.065</f>
        <v>0.125</v>
      </c>
      <c r="V31">
        <f>0.07+0.06</f>
        <v>0.13</v>
      </c>
      <c r="W31">
        <f>0.07+0.06</f>
        <v>0.13</v>
      </c>
      <c r="X31">
        <f>0.08+0.065</f>
        <v>0.14500000000000002</v>
      </c>
      <c r="Z31">
        <f>SQRT((ABS($A$32-$A$31)^2+(ABS($B$32-$B$31)^2)))</f>
        <v>18.668271540899656</v>
      </c>
      <c r="AA31">
        <f>SQRT((ABS($C$32-$C$31)^2+(ABS($D$32-$D$31)^2)))</f>
        <v>19.355125432280165</v>
      </c>
      <c r="AB31">
        <f>SQRT((ABS($E$32-$E$31)^2+(ABS($F$32-$F$31)^2)))</f>
        <v>17.650237979633086</v>
      </c>
      <c r="AC31">
        <f>SQRT((ABS($G$32-$G$31)^2+(ABS($H$32-$H$31)^2)))</f>
        <v>18.571936714143135</v>
      </c>
      <c r="AJ31">
        <f>1/0.125</f>
        <v>8</v>
      </c>
      <c r="AK31">
        <f>1/0.13</f>
        <v>7.6923076923076916</v>
      </c>
      <c r="AL31">
        <f>1/0.13</f>
        <v>7.6923076923076916</v>
      </c>
      <c r="AM31">
        <f>1/0.145</f>
        <v>6.8965517241379315</v>
      </c>
      <c r="AO31">
        <f>$Z31/$U31</f>
        <v>149.34617232719725</v>
      </c>
      <c r="AP31">
        <f>$AA31/$V31</f>
        <v>148.88558024830894</v>
      </c>
      <c r="AQ31">
        <f>$AB31/$W31</f>
        <v>135.77106138179298</v>
      </c>
      <c r="AR31">
        <f>$AC31/$X31</f>
        <v>128.08232216650435</v>
      </c>
      <c r="AV31">
        <f>((0.06/0.125)*100)</f>
        <v>48</v>
      </c>
      <c r="AW31">
        <f>((0.07/0.13)*100)</f>
        <v>53.846153846153854</v>
      </c>
      <c r="AX31">
        <f>((0.07/0.13)*100)</f>
        <v>53.846153846153854</v>
      </c>
      <c r="AY31">
        <f>((0.08/0.145)*100)</f>
        <v>55.172413793103459</v>
      </c>
      <c r="BA31">
        <f>((0.065/0.125)*100)</f>
        <v>52</v>
      </c>
      <c r="BB31">
        <f>((0.06/0.13)*100)</f>
        <v>46.153846153846153</v>
      </c>
      <c r="BC31">
        <f>((0.06/0.13)*100)</f>
        <v>46.153846153846153</v>
      </c>
      <c r="BD31">
        <f>((0.065/0.145)*100)</f>
        <v>44.827586206896555</v>
      </c>
      <c r="BF31">
        <f>ABS($B$31-$D$31)</f>
        <v>1.6604870000000003</v>
      </c>
      <c r="BG31">
        <f>ABS($F$31-$H$31)</f>
        <v>2.4292340000000001</v>
      </c>
      <c r="BL31">
        <f>SQRT((ABS($A$31-$E$31)^2+(ABS($B$31-$F$31)^2)))</f>
        <v>2.5452128630228406</v>
      </c>
      <c r="BM31">
        <f>SQRT((ABS($C$31-$G$31)^2+(ABS($D$31-$H$31)^2)))</f>
        <v>1.7011146227041569</v>
      </c>
      <c r="BO31">
        <f>SQRT((ABS($A$31-$G$31)^2+(ABS($B$31-$H$31)^2)))</f>
        <v>3.8969321124603971</v>
      </c>
      <c r="BP31">
        <f>SQRT((ABS($C$31-$E$31)^2+(ABS($D$31-$F$31)^2)))</f>
        <v>3.7401944213799871</v>
      </c>
      <c r="BU31">
        <v>12</v>
      </c>
      <c r="BV31">
        <v>5</v>
      </c>
      <c r="BW31">
        <v>3</v>
      </c>
      <c r="BX31">
        <v>5</v>
      </c>
      <c r="BY31">
        <v>14</v>
      </c>
      <c r="BZ31">
        <v>5</v>
      </c>
      <c r="CA31">
        <v>6</v>
      </c>
      <c r="CB31">
        <v>3</v>
      </c>
      <c r="CC31">
        <v>14</v>
      </c>
      <c r="CD31">
        <v>2</v>
      </c>
      <c r="CE31">
        <v>6</v>
      </c>
      <c r="CF31">
        <v>11</v>
      </c>
      <c r="CG31">
        <v>16</v>
      </c>
      <c r="CH31">
        <v>7</v>
      </c>
      <c r="CI31">
        <v>3</v>
      </c>
      <c r="CJ31">
        <v>11</v>
      </c>
      <c r="CL31">
        <v>13</v>
      </c>
      <c r="CM31">
        <v>5</v>
      </c>
      <c r="CN31">
        <v>2</v>
      </c>
      <c r="CO31">
        <v>2</v>
      </c>
      <c r="CP31">
        <v>12</v>
      </c>
      <c r="CQ31">
        <v>5</v>
      </c>
      <c r="CR31">
        <v>4</v>
      </c>
      <c r="CS31">
        <v>2</v>
      </c>
      <c r="CT31">
        <v>12</v>
      </c>
      <c r="CU31">
        <v>3</v>
      </c>
      <c r="CV31">
        <v>4</v>
      </c>
      <c r="CW31">
        <v>10</v>
      </c>
      <c r="CX31">
        <v>13</v>
      </c>
      <c r="CY31">
        <v>6</v>
      </c>
      <c r="CZ31">
        <v>2</v>
      </c>
      <c r="DA31">
        <v>10</v>
      </c>
      <c r="DC31">
        <f>((5/12)*100)</f>
        <v>41.666666666666671</v>
      </c>
      <c r="DD31">
        <f>((3/12)*100)</f>
        <v>25</v>
      </c>
      <c r="DE31">
        <f>((5/12)*100)</f>
        <v>41.666666666666671</v>
      </c>
      <c r="DF31">
        <f>((5/14)*100)</f>
        <v>35.714285714285715</v>
      </c>
      <c r="DG31">
        <f>((6/14)*100)</f>
        <v>42.857142857142854</v>
      </c>
      <c r="DH31">
        <f>((3/14)*100)</f>
        <v>21.428571428571427</v>
      </c>
      <c r="DI31">
        <f>((2/14)*100)</f>
        <v>14.285714285714285</v>
      </c>
      <c r="DJ31">
        <f>((6/14)*100)</f>
        <v>42.857142857142854</v>
      </c>
      <c r="DK31">
        <f>((11/14)*100)</f>
        <v>78.571428571428569</v>
      </c>
      <c r="DL31">
        <f>((7/16)*100)</f>
        <v>43.75</v>
      </c>
      <c r="DM31">
        <f>((3/16)*100)</f>
        <v>18.75</v>
      </c>
      <c r="DN31">
        <f>((11/16)*100)</f>
        <v>68.75</v>
      </c>
      <c r="DP31">
        <f>((5/13)*100)</f>
        <v>38.461538461538467</v>
      </c>
      <c r="DQ31">
        <f>((2/13)*100)</f>
        <v>15.384615384615385</v>
      </c>
      <c r="DR31">
        <f>((2/13)*100)</f>
        <v>15.384615384615385</v>
      </c>
      <c r="DS31">
        <f>((5/12)*100)</f>
        <v>41.666666666666671</v>
      </c>
      <c r="DT31">
        <f>((4/12)*100)</f>
        <v>33.333333333333329</v>
      </c>
      <c r="DU31">
        <f>((2/12)*100)</f>
        <v>16.666666666666664</v>
      </c>
      <c r="DV31">
        <f>((3/12)*100)</f>
        <v>25</v>
      </c>
      <c r="DW31">
        <f>((4/12)*100)</f>
        <v>33.333333333333329</v>
      </c>
      <c r="DX31">
        <f>((10/12)*100)</f>
        <v>83.333333333333343</v>
      </c>
      <c r="DY31">
        <f>((6/13)*100)</f>
        <v>46.153846153846153</v>
      </c>
      <c r="DZ31">
        <f>((2/13)*100)</f>
        <v>15.384615384615385</v>
      </c>
      <c r="EA31">
        <f>((10/13)*100)</f>
        <v>76.923076923076934</v>
      </c>
    </row>
    <row r="32" spans="1:131" x14ac:dyDescent="0.25">
      <c r="A32">
        <v>248.24991699999998</v>
      </c>
      <c r="B32">
        <v>5.1086650000000002</v>
      </c>
      <c r="C32">
        <v>254.163118</v>
      </c>
      <c r="D32">
        <v>2.9085760000000001</v>
      </c>
      <c r="E32">
        <v>249.650419</v>
      </c>
      <c r="F32">
        <v>6.1260289999999999</v>
      </c>
      <c r="G32">
        <v>251.68520100000001</v>
      </c>
      <c r="H32">
        <v>3.138773</v>
      </c>
      <c r="K32">
        <f>(9/200)</f>
        <v>4.4999999999999998E-2</v>
      </c>
      <c r="P32">
        <f>(15/200)</f>
        <v>7.4999999999999997E-2</v>
      </c>
      <c r="Q32">
        <f>(15/200)</f>
        <v>7.4999999999999997E-2</v>
      </c>
      <c r="U32">
        <f>0.045+0.075</f>
        <v>0.12</v>
      </c>
      <c r="Z32">
        <f>SQRT((ABS($A$33-$A$32)^2+(ABS($B$33-$B$32)^2)))</f>
        <v>15.750885535604061</v>
      </c>
      <c r="AJ32">
        <f>1/0.12</f>
        <v>8.3333333333333339</v>
      </c>
      <c r="AO32">
        <f>$Z32/$U32</f>
        <v>131.25737946336719</v>
      </c>
      <c r="AV32">
        <f>((0.045/0.12)*100)</f>
        <v>37.5</v>
      </c>
      <c r="BA32">
        <f>((0.075/0.12)*100)</f>
        <v>62.5</v>
      </c>
      <c r="BF32">
        <f>ABS($B$32-$D$32)</f>
        <v>2.2000890000000002</v>
      </c>
      <c r="BG32">
        <f>ABS($F$32-$H$32)</f>
        <v>2.9872559999999999</v>
      </c>
      <c r="BI32">
        <v>2.9062185</v>
      </c>
      <c r="BJ32">
        <v>2.4475230000000003</v>
      </c>
      <c r="BL32">
        <f>SQRT((ABS($A$32-$E$32)^2+(ABS($B$32-$F$32)^2)))</f>
        <v>1.7310214789251022</v>
      </c>
      <c r="BO32">
        <f>SQRT((ABS($A$32-$G$32)^2+(ABS($B$32-$H$32)^2)))</f>
        <v>3.9600063954898062</v>
      </c>
      <c r="BP32">
        <f>SQRT((ABS($C$32-$E$32)^2+(ABS($D$32-$F$32)^2)))</f>
        <v>5.5422428737659972</v>
      </c>
      <c r="BU32">
        <v>9</v>
      </c>
      <c r="BV32">
        <v>0</v>
      </c>
      <c r="BW32">
        <v>2</v>
      </c>
      <c r="BX32">
        <v>7</v>
      </c>
      <c r="CL32">
        <v>15</v>
      </c>
      <c r="CM32">
        <v>6</v>
      </c>
      <c r="CN32">
        <v>3</v>
      </c>
      <c r="CO32">
        <v>6</v>
      </c>
      <c r="CP32">
        <v>15</v>
      </c>
      <c r="CQ32">
        <v>6</v>
      </c>
      <c r="CR32">
        <v>7</v>
      </c>
      <c r="CS32">
        <v>2</v>
      </c>
      <c r="DC32">
        <f>((0/9)*100)</f>
        <v>0</v>
      </c>
      <c r="DD32">
        <f>((2/9)*100)</f>
        <v>22.222222222222221</v>
      </c>
      <c r="DE32">
        <f>((7/9)*100)</f>
        <v>77.777777777777786</v>
      </c>
      <c r="DP32">
        <f>((6/15)*100)</f>
        <v>40</v>
      </c>
      <c r="DQ32">
        <f>((3/15)*100)</f>
        <v>20</v>
      </c>
      <c r="DR32">
        <f>((6/15)*100)</f>
        <v>40</v>
      </c>
      <c r="DS32">
        <f>((6/15)*100)</f>
        <v>40</v>
      </c>
      <c r="DT32">
        <f>((7/15)*100)</f>
        <v>46.666666666666664</v>
      </c>
      <c r="DU32">
        <f>((2/15)*100)</f>
        <v>13.333333333333334</v>
      </c>
    </row>
    <row r="33" spans="1:8" x14ac:dyDescent="0.25">
      <c r="A33">
        <v>264.00030700000002</v>
      </c>
      <c r="B33">
        <v>5.2336049999999998</v>
      </c>
    </row>
    <row r="34" spans="1:8" x14ac:dyDescent="0.25">
      <c r="A34" t="s">
        <v>22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22</v>
      </c>
      <c r="H3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0908-EC85-450B-9E84-3A75402A503E}">
  <dimension ref="A1:CB659"/>
  <sheetViews>
    <sheetView workbookViewId="0">
      <selection activeCell="AA1" sqref="AA1:AF1048576"/>
    </sheetView>
  </sheetViews>
  <sheetFormatPr defaultRowHeight="15" x14ac:dyDescent="0.25"/>
  <cols>
    <col min="1" max="1" width="4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4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300</v>
      </c>
      <c r="BQ1" t="s">
        <v>301</v>
      </c>
      <c r="BR1" t="s">
        <v>302</v>
      </c>
      <c r="BS1" t="s">
        <v>303</v>
      </c>
      <c r="BT1" t="s">
        <v>304</v>
      </c>
      <c r="BU1" t="s">
        <v>305</v>
      </c>
      <c r="BV1" t="s">
        <v>306</v>
      </c>
      <c r="BW1" t="s">
        <v>307</v>
      </c>
      <c r="BX1" t="s">
        <v>308</v>
      </c>
      <c r="BY1" t="s">
        <v>309</v>
      </c>
      <c r="BZ1" t="s">
        <v>310</v>
      </c>
      <c r="CA1" t="s">
        <v>311</v>
      </c>
      <c r="CB1" t="s">
        <v>312</v>
      </c>
    </row>
    <row r="2" spans="1:80" x14ac:dyDescent="0.25">
      <c r="A2">
        <v>1</v>
      </c>
      <c r="Q2" t="str">
        <f>CONCATENATE(C2,E2,G2,I2)</f>
        <v/>
      </c>
      <c r="R2" t="s">
        <v>22</v>
      </c>
      <c r="T2" t="s">
        <v>284</v>
      </c>
      <c r="U2">
        <v>104</v>
      </c>
      <c r="X2" t="s">
        <v>274</v>
      </c>
      <c r="Y2" t="s">
        <v>259</v>
      </c>
      <c r="Z2">
        <f>(Z$6/Z$4)*100</f>
        <v>88.461538461538453</v>
      </c>
      <c r="AD2">
        <f>(AD$6/AD$4)*100</f>
        <v>95.575221238938056</v>
      </c>
      <c r="AF2">
        <f>(AF$8/AF$6)*100</f>
        <v>91.525423728813564</v>
      </c>
      <c r="AI2" t="s">
        <v>206</v>
      </c>
      <c r="AJ2">
        <f>COUNTIF($P:$P,0)</f>
        <v>46</v>
      </c>
      <c r="AK2">
        <f>(AJ2/AJ7)*100</f>
        <v>7.098765432098765</v>
      </c>
      <c r="AL2">
        <f>(46/200)</f>
        <v>0.23</v>
      </c>
      <c r="AN2">
        <v>9</v>
      </c>
      <c r="AO2">
        <v>4</v>
      </c>
      <c r="AP2">
        <v>19</v>
      </c>
      <c r="AQ2">
        <v>16</v>
      </c>
      <c r="AR2">
        <v>3</v>
      </c>
      <c r="AT2">
        <f>(($AO$3-$AN$3)/($AN$4-$AN$3))</f>
        <v>0.13043478260869565</v>
      </c>
      <c r="AU2">
        <f>(($AP$2-$AN$2)/($AN$3-$AN$2))</f>
        <v>0.45454545454545453</v>
      </c>
      <c r="AV2">
        <f>(($AQ$2-$AN$2)/($AN$3-$AN$2))</f>
        <v>0.31818181818181818</v>
      </c>
      <c r="AW2">
        <f>(($AN$2-$AO$2)/($AO$3-$AO$2))</f>
        <v>0.16666666666666666</v>
      </c>
      <c r="AX2">
        <f>(($AP$2-$AO$2)/($AO$3-$AO$2))</f>
        <v>0.5</v>
      </c>
      <c r="AY2">
        <f>(($AQ$2-$AO$2)/($AO$3-$AO$2))</f>
        <v>0.4</v>
      </c>
      <c r="AZ2">
        <f>(($AN$3-$AP$2)/($AP$3-$AP$2))</f>
        <v>0.52173913043478259</v>
      </c>
      <c r="BA2">
        <f>(($AO$3-$AP$2)/($AP$3-$AP$2))</f>
        <v>0.65217391304347827</v>
      </c>
      <c r="BB2">
        <f>(($AQ$3-$AP$3)/($AP$4-$AP$3))</f>
        <v>0</v>
      </c>
      <c r="BC2">
        <f>(($AN$3-$AQ$2)/($AQ$3-$AQ$2))</f>
        <v>0.57692307692307687</v>
      </c>
      <c r="BD2">
        <f>(($AO$3-$AQ$2)/($AQ$3-$AQ$2))</f>
        <v>0.69230769230769229</v>
      </c>
      <c r="BE2">
        <f>(($AP$2-$AQ$2)/($AQ$3-$AQ$2))</f>
        <v>0.11538461538461539</v>
      </c>
      <c r="BG2" t="s">
        <v>22</v>
      </c>
      <c r="BH2">
        <v>3</v>
      </c>
      <c r="BI2">
        <f>($BH$6-$BH$3)/200</f>
        <v>7.4999999999999997E-2</v>
      </c>
      <c r="BJ2">
        <f>($BH$41-$BH$2)/200</f>
        <v>1.125</v>
      </c>
      <c r="BK2">
        <f>SUM($BJ:$BJ)</f>
        <v>3.2549999999999999</v>
      </c>
      <c r="BL2" t="s">
        <v>30</v>
      </c>
      <c r="BM2">
        <f>AVERAGE($BI:$BI)</f>
        <v>8.6875000000000022E-2</v>
      </c>
      <c r="BN2">
        <f>BK4/BK2</f>
        <v>31.950844854070663</v>
      </c>
      <c r="BQ2">
        <f>(($AO$3-$AN$3)/($AN$4-$AN$3))</f>
        <v>0.13043478260869565</v>
      </c>
      <c r="BR2">
        <f>(($AP$2-$AN$2)/($AN$3-$AN$2))</f>
        <v>0.45454545454545453</v>
      </c>
      <c r="BS2">
        <f>(($AQ$2-$AN$2)/($AN$3-$AN$2))</f>
        <v>0.31818181818181818</v>
      </c>
      <c r="BT2">
        <f>(($AN$2-$AO$2)/($AO$3-$AO$2))</f>
        <v>0.16666666666666666</v>
      </c>
      <c r="BU2">
        <f>(($AP$2-$AO$2)/($AO$3-$AO$2))</f>
        <v>0.5</v>
      </c>
      <c r="BV2">
        <f>(($AQ$2-$AO$2)/($AO$3-$AO$2))</f>
        <v>0.4</v>
      </c>
      <c r="BW2">
        <f>1-(($AN$3-$AP$2)/($AP$3-$AP$2))</f>
        <v>0.47826086956521741</v>
      </c>
      <c r="BX2">
        <f>1-(($AO$3-$AP$2)/($AP$3-$AP$2))</f>
        <v>0.34782608695652173</v>
      </c>
      <c r="BY2">
        <f>(($AQ$3-$AP$3)/($AP$4-$AP$3))</f>
        <v>0</v>
      </c>
      <c r="BZ2">
        <f>1-(($AN$3-$AQ$2)/($AQ$3-$AQ$2))</f>
        <v>0.42307692307692313</v>
      </c>
      <c r="CA2">
        <f>1-(($AO$3-$AQ$2)/($AQ$3-$AQ$2))</f>
        <v>0.30769230769230771</v>
      </c>
      <c r="CB2">
        <f>(($AP$2-$AQ$2)/($AQ$3-$AQ$2))</f>
        <v>0.11538461538461539</v>
      </c>
    </row>
    <row r="3" spans="1:80" x14ac:dyDescent="0.25">
      <c r="A3">
        <v>2</v>
      </c>
      <c r="Q3" t="str">
        <f>CONCATENATE(C3,E3,G3,I3)</f>
        <v/>
      </c>
      <c r="R3">
        <v>2</v>
      </c>
      <c r="T3" t="s">
        <v>278</v>
      </c>
      <c r="U3">
        <v>58</v>
      </c>
      <c r="V3">
        <f xml:space="preserve"> (U3/U$2)*100</f>
        <v>55.769230769230774</v>
      </c>
      <c r="X3" t="s">
        <v>275</v>
      </c>
      <c r="Y3" t="s">
        <v>260</v>
      </c>
      <c r="Z3" t="s">
        <v>247</v>
      </c>
      <c r="AB3" t="s">
        <v>274</v>
      </c>
      <c r="AC3" t="str">
        <f>CONCATENATE($R3,$R4,$R5,$R6)</f>
        <v>2143</v>
      </c>
      <c r="AD3" t="s">
        <v>247</v>
      </c>
      <c r="AF3" t="s">
        <v>249</v>
      </c>
      <c r="AI3" t="s">
        <v>207</v>
      </c>
      <c r="AJ3">
        <f>COUNTIF($P:$P,1)</f>
        <v>207</v>
      </c>
      <c r="AK3">
        <f>(AJ3/AJ7)*100</f>
        <v>31.944444444444443</v>
      </c>
      <c r="AL3">
        <f>(207/200)</f>
        <v>1.0349999999999999</v>
      </c>
      <c r="AN3">
        <v>31</v>
      </c>
      <c r="AO3">
        <v>34</v>
      </c>
      <c r="AP3">
        <v>42</v>
      </c>
      <c r="AQ3">
        <v>42</v>
      </c>
      <c r="AR3">
        <v>228</v>
      </c>
      <c r="AT3">
        <f>(($AO$4-$AN$4)/($AN$5-$AN$4))</f>
        <v>0.21739130434782608</v>
      </c>
      <c r="AU3">
        <f>(($AP$3-$AN$3)/($AN$4-$AN$3))</f>
        <v>0.47826086956521741</v>
      </c>
      <c r="AV3">
        <f>(($AQ$3-$AN$3)/($AN$4-$AN$3))</f>
        <v>0.47826086956521741</v>
      </c>
      <c r="AW3">
        <f>(($AN$3-$AO$2)/($AO$3-$AO$2))</f>
        <v>0.9</v>
      </c>
      <c r="AX3">
        <f>(($AP$3-$AO$3)/($AO$4-$AO$3))</f>
        <v>0.32</v>
      </c>
      <c r="AY3">
        <f>(($AQ$3-$AO$3)/($AO$4-$AO$3))</f>
        <v>0.32</v>
      </c>
      <c r="AZ3">
        <f>(($AN$4-$AP$3)/($AP$4-$AP$3))</f>
        <v>0.52173913043478259</v>
      </c>
      <c r="BA3">
        <f>(($AO$4-$AP$3)/($AP$4-$AP$3))</f>
        <v>0.73913043478260865</v>
      </c>
      <c r="BB3">
        <f>(($AQ$4-$AP$4)/($AP$5-$AP$4))</f>
        <v>0</v>
      </c>
      <c r="BC3">
        <f>(($AN$4-$AQ$3)/($AQ$4-$AQ$3))</f>
        <v>0.52173913043478259</v>
      </c>
      <c r="BD3">
        <f>(($AO$4-$AQ$3)/($AQ$4-$AQ$3))</f>
        <v>0.73913043478260865</v>
      </c>
      <c r="BE3">
        <f>(($AP$3-$AQ$3)/($AQ$4-$AQ$3))</f>
        <v>0</v>
      </c>
      <c r="BG3">
        <v>2</v>
      </c>
      <c r="BH3">
        <v>4</v>
      </c>
      <c r="BI3">
        <f>($BH$7-$BH$4)/200</f>
        <v>0.11</v>
      </c>
      <c r="BJ3">
        <f>($BH$77-$BH$42)/200</f>
        <v>0.92500000000000004</v>
      </c>
      <c r="BK3" t="s">
        <v>247</v>
      </c>
      <c r="BL3" t="s">
        <v>31</v>
      </c>
      <c r="BM3">
        <f>STDEV($BI:$BI)</f>
        <v>2.0243511485944114E-2</v>
      </c>
      <c r="BQ3">
        <f>(($AO$4-$AN$4)/($AN$5-$AN$4))</f>
        <v>0.21739130434782608</v>
      </c>
      <c r="BR3">
        <f>(($AP$3-$AN$3)/($AN$4-$AN$3))</f>
        <v>0.47826086956521741</v>
      </c>
      <c r="BS3">
        <f>(($AQ$3-$AN$3)/($AN$4-$AN$3))</f>
        <v>0.47826086956521741</v>
      </c>
      <c r="BT3">
        <f>1-(($AN$3-$AO$2)/($AO$3-$AO$2))</f>
        <v>9.9999999999999978E-2</v>
      </c>
      <c r="BU3">
        <f>(($AP$3-$AO$3)/($AO$4-$AO$3))</f>
        <v>0.32</v>
      </c>
      <c r="BV3">
        <f>(($AQ$3-$AO$3)/($AO$4-$AO$3))</f>
        <v>0.32</v>
      </c>
      <c r="BW3">
        <f>1-(($AN$4-$AP$3)/($AP$4-$AP$3))</f>
        <v>0.47826086956521741</v>
      </c>
      <c r="BX3">
        <f>1-(($AO$4-$AP$3)/($AP$4-$AP$3))</f>
        <v>0.26086956521739135</v>
      </c>
      <c r="BY3">
        <f>(($AQ$4-$AP$4)/($AP$5-$AP$4))</f>
        <v>0</v>
      </c>
      <c r="BZ3">
        <f>1-(($AN$4-$AQ$3)/($AQ$4-$AQ$3))</f>
        <v>0.47826086956521741</v>
      </c>
      <c r="CA3">
        <f>1-(($AO$4-$AQ$3)/($AQ$4-$AQ$3))</f>
        <v>0.26086956521739135</v>
      </c>
      <c r="CB3">
        <f>(($AP$3-$AQ$3)/($AQ$4-$AQ$3))</f>
        <v>0</v>
      </c>
    </row>
    <row r="4" spans="1:80" x14ac:dyDescent="0.25">
      <c r="A4">
        <v>3</v>
      </c>
      <c r="J4">
        <v>37.707157000000002</v>
      </c>
      <c r="K4" t="s">
        <v>22</v>
      </c>
      <c r="Q4" t="str">
        <f>CONCATENATE(C4,E4,G4,I4)</f>
        <v/>
      </c>
      <c r="R4">
        <v>1</v>
      </c>
      <c r="T4" t="s">
        <v>279</v>
      </c>
      <c r="U4">
        <v>0</v>
      </c>
      <c r="V4">
        <f xml:space="preserve"> (U4/U$2)*100</f>
        <v>0</v>
      </c>
      <c r="X4" t="s">
        <v>276</v>
      </c>
      <c r="Y4" t="s">
        <v>261</v>
      </c>
      <c r="Z4">
        <v>104</v>
      </c>
      <c r="AD4">
        <f>COUNTIF($R:$R,"1")+COUNTIF($R:$R,"2")+COUNTIF($R:$R,"3")+COUNTIF($R:$R,"4")+COUNTIF($R:$R,"3D")+COUNTIF($R:$R,"4D")</f>
        <v>113</v>
      </c>
      <c r="AF4">
        <f>(AF$10/(AF$8+AF$10))*100</f>
        <v>0</v>
      </c>
      <c r="AI4" t="s">
        <v>208</v>
      </c>
      <c r="AJ4">
        <f>COUNTIF($P:$P,2)</f>
        <v>362</v>
      </c>
      <c r="AK4">
        <f>(AJ4/AJ7)*100</f>
        <v>55.864197530864203</v>
      </c>
      <c r="AL4">
        <f>(362/200)</f>
        <v>1.81</v>
      </c>
      <c r="AN4">
        <v>54</v>
      </c>
      <c r="AO4">
        <v>59</v>
      </c>
      <c r="AP4">
        <v>65</v>
      </c>
      <c r="AQ4">
        <v>65</v>
      </c>
      <c r="AR4">
        <v>230</v>
      </c>
      <c r="AT4">
        <f>(($AO$5-$AN$5)/($AN$6-$AN$5))</f>
        <v>0.19047619047619047</v>
      </c>
      <c r="AU4">
        <f>(($AP$4-$AN$4)/($AN$5-$AN$4))</f>
        <v>0.47826086956521741</v>
      </c>
      <c r="AV4">
        <f>(($AQ$4-$AN$4)/($AN$5-$AN$4))</f>
        <v>0.47826086956521741</v>
      </c>
      <c r="AW4">
        <f>(($AN$4-$AO$3)/($AO$4-$AO$3))</f>
        <v>0.8</v>
      </c>
      <c r="AX4">
        <f>(($AP$4-$AO$4)/($AO$5-$AO$4))</f>
        <v>0.27272727272727271</v>
      </c>
      <c r="AY4">
        <f>(($AQ$4-$AO$4)/($AO$5-$AO$4))</f>
        <v>0.27272727272727271</v>
      </c>
      <c r="AZ4">
        <f>(($AN$5-$AP$4)/($AP$5-$AP$4))</f>
        <v>0.52173913043478259</v>
      </c>
      <c r="BA4">
        <f>(($AO$5-$AP$4)/($AP$5-$AP$4))</f>
        <v>0.69565217391304346</v>
      </c>
      <c r="BB4">
        <f>(($AQ$5-$AP$5)/($AP$6-$AP$5))</f>
        <v>0</v>
      </c>
      <c r="BC4">
        <f>(($AN$5-$AQ$4)/($AQ$5-$AQ$4))</f>
        <v>0.52173913043478259</v>
      </c>
      <c r="BD4">
        <f>(($AO$5-$AQ$4)/($AQ$5-$AQ$4))</f>
        <v>0.69565217391304346</v>
      </c>
      <c r="BE4">
        <f>(($AP$4-$AQ$4)/($AQ$5-$AQ$4))</f>
        <v>0</v>
      </c>
      <c r="BG4">
        <v>1</v>
      </c>
      <c r="BH4">
        <v>9</v>
      </c>
      <c r="BI4">
        <f>($BH$8-$BH$5)/200</f>
        <v>0.09</v>
      </c>
      <c r="BJ4">
        <f>($BH$120-$BH$78)/200</f>
        <v>1.2050000000000001</v>
      </c>
      <c r="BK4">
        <f>COUNTA($Y:$Y)-1</f>
        <v>104</v>
      </c>
      <c r="BQ4">
        <f>(($AO$5-$AN$5)/($AN$6-$AN$5))</f>
        <v>0.19047619047619047</v>
      </c>
      <c r="BR4">
        <f>(($AP$4-$AN$4)/($AN$5-$AN$4))</f>
        <v>0.47826086956521741</v>
      </c>
      <c r="BS4">
        <f>(($AQ$4-$AN$4)/($AN$5-$AN$4))</f>
        <v>0.47826086956521741</v>
      </c>
      <c r="BT4">
        <f>1-(($AN$4-$AO$3)/($AO$4-$AO$3))</f>
        <v>0.19999999999999996</v>
      </c>
      <c r="BU4">
        <f>(($AP$4-$AO$4)/($AO$5-$AO$4))</f>
        <v>0.27272727272727271</v>
      </c>
      <c r="BV4">
        <f>(($AQ$4-$AO$4)/($AO$5-$AO$4))</f>
        <v>0.27272727272727271</v>
      </c>
      <c r="BW4">
        <f>1-(($AN$5-$AP$4)/($AP$5-$AP$4))</f>
        <v>0.47826086956521741</v>
      </c>
      <c r="BX4">
        <f>1-(($AO$5-$AP$4)/($AP$5-$AP$4))</f>
        <v>0.30434782608695654</v>
      </c>
      <c r="BY4">
        <f>(($AQ$5-$AP$5)/($AP$6-$AP$5))</f>
        <v>0</v>
      </c>
      <c r="BZ4">
        <f>1-(($AN$5-$AQ$4)/($AQ$5-$AQ$4))</f>
        <v>0.47826086956521741</v>
      </c>
      <c r="CA4">
        <f>1-(($AO$5-$AQ$4)/($AQ$5-$AQ$4))</f>
        <v>0.30434782608695654</v>
      </c>
      <c r="CB4">
        <f>(($AP$4-$AQ$4)/($AQ$5-$AQ$4))</f>
        <v>0</v>
      </c>
    </row>
    <row r="5" spans="1:80" x14ac:dyDescent="0.25">
      <c r="A5">
        <v>4</v>
      </c>
      <c r="D5">
        <v>39.990591999999999</v>
      </c>
      <c r="E5" s="2">
        <v>2</v>
      </c>
      <c r="P5">
        <v>1</v>
      </c>
      <c r="Q5" t="str">
        <f>CONCATENATE(C5,E5,G5,I5)</f>
        <v>2</v>
      </c>
      <c r="R5">
        <v>4</v>
      </c>
      <c r="T5" t="s">
        <v>280</v>
      </c>
      <c r="U5">
        <v>10</v>
      </c>
      <c r="V5">
        <f xml:space="preserve"> (U5/U$2)*100</f>
        <v>9.6153846153846168</v>
      </c>
      <c r="X5" t="s">
        <v>275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33</v>
      </c>
      <c r="AK5">
        <f>(AJ5/AJ7)*100</f>
        <v>5.0925925925925926</v>
      </c>
      <c r="AL5">
        <f>(33/200)</f>
        <v>0.16500000000000001</v>
      </c>
      <c r="AN5">
        <v>77</v>
      </c>
      <c r="AO5">
        <v>81</v>
      </c>
      <c r="AP5">
        <v>88</v>
      </c>
      <c r="AQ5">
        <v>88</v>
      </c>
      <c r="AR5">
        <v>415</v>
      </c>
      <c r="AT5">
        <f>(($AO$6-$AN$6)/($AN$7-$AN$6))</f>
        <v>0.125</v>
      </c>
      <c r="AU5">
        <f>(($AP$5-$AN$5)/($AN$6-$AN$5))</f>
        <v>0.52380952380952384</v>
      </c>
      <c r="AV5">
        <f>(($AQ$5-$AN$5)/($AN$6-$AN$5))</f>
        <v>0.52380952380952384</v>
      </c>
      <c r="AW5">
        <f>(($AN$5-$AO$4)/($AO$5-$AO$4))</f>
        <v>0.81818181818181823</v>
      </c>
      <c r="AX5">
        <f>(($AP$5-$AO$5)/($AO$6-$AO$5))</f>
        <v>0.35</v>
      </c>
      <c r="AY5">
        <f>(($AQ$5-$AO$5)/($AO$6-$AO$5))</f>
        <v>0.35</v>
      </c>
      <c r="AZ5">
        <f>(($AN$6-$AP$5)/($AP$6-$AP$5))</f>
        <v>0.45454545454545453</v>
      </c>
      <c r="BA5">
        <f>(($AO$6-$AP$5)/($AP$6-$AP$5))</f>
        <v>0.59090909090909094</v>
      </c>
      <c r="BB5">
        <f>(($AQ$6-$AP$6)/($AP$7-$AP$6))</f>
        <v>0</v>
      </c>
      <c r="BC5">
        <f>(($AN$6-$AQ$5)/($AQ$6-$AQ$5))</f>
        <v>0.45454545454545453</v>
      </c>
      <c r="BD5">
        <f>(($AO$6-$AQ$5)/($AQ$6-$AQ$5))</f>
        <v>0.59090909090909094</v>
      </c>
      <c r="BE5">
        <f>(($AP$5-$AQ$5)/($AQ$6-$AQ$5))</f>
        <v>0</v>
      </c>
      <c r="BG5">
        <v>4</v>
      </c>
      <c r="BH5">
        <v>16</v>
      </c>
      <c r="BI5">
        <f>($BH$9-$BH$6)/200</f>
        <v>0.115</v>
      </c>
      <c r="BQ5">
        <f>(($AO$6-$AN$6)/($AN$7-$AN$6))</f>
        <v>0.125</v>
      </c>
      <c r="BR5">
        <f>1-(($AP$5-$AN$5)/($AN$6-$AN$5))</f>
        <v>0.47619047619047616</v>
      </c>
      <c r="BS5">
        <f>1-(($AQ$5-$AN$5)/($AN$6-$AN$5))</f>
        <v>0.47619047619047616</v>
      </c>
      <c r="BT5">
        <f>1-(($AN$5-$AO$4)/($AO$5-$AO$4))</f>
        <v>0.18181818181818177</v>
      </c>
      <c r="BU5">
        <f>(($AP$5-$AO$5)/($AO$6-$AO$5))</f>
        <v>0.35</v>
      </c>
      <c r="BV5">
        <f>(($AQ$5-$AO$5)/($AO$6-$AO$5))</f>
        <v>0.35</v>
      </c>
      <c r="BW5">
        <f>(($AN$6-$AP$5)/($AP$6-$AP$5))</f>
        <v>0.45454545454545453</v>
      </c>
      <c r="BX5">
        <f>1-(($AO$6-$AP$5)/($AP$6-$AP$5))</f>
        <v>0.40909090909090906</v>
      </c>
      <c r="BY5">
        <f>(($AQ$6-$AP$6)/($AP$7-$AP$6))</f>
        <v>0</v>
      </c>
      <c r="BZ5">
        <f>(($AN$6-$AQ$5)/($AQ$6-$AQ$5))</f>
        <v>0.45454545454545453</v>
      </c>
      <c r="CA5">
        <f>1-(($AO$6-$AQ$5)/($AQ$6-$AQ$5))</f>
        <v>0.40909090909090906</v>
      </c>
      <c r="CB5">
        <f>(($AP$5-$AQ$5)/($AQ$6-$AQ$5))</f>
        <v>0</v>
      </c>
    </row>
    <row r="6" spans="1:80" x14ac:dyDescent="0.25">
      <c r="A6">
        <v>5</v>
      </c>
      <c r="D6">
        <v>40.006549</v>
      </c>
      <c r="E6" s="2">
        <v>2</v>
      </c>
      <c r="P6">
        <v>1</v>
      </c>
      <c r="Q6" t="str">
        <f>CONCATENATE(C6,E6,G6,I6)</f>
        <v>2</v>
      </c>
      <c r="R6">
        <v>3</v>
      </c>
      <c r="T6" t="s">
        <v>281</v>
      </c>
      <c r="U6">
        <v>24</v>
      </c>
      <c r="V6">
        <f xml:space="preserve"> (U6/U$2)*100</f>
        <v>23.076923076923077</v>
      </c>
      <c r="X6" t="s">
        <v>277</v>
      </c>
      <c r="Y6" t="s">
        <v>263</v>
      </c>
      <c r="Z6">
        <v>92</v>
      </c>
      <c r="AD6">
        <v>108</v>
      </c>
      <c r="AF6">
        <f>COUNTIF($R:$R,1)+COUNTIF($R:$R,2)</f>
        <v>59</v>
      </c>
      <c r="AI6" t="s">
        <v>210</v>
      </c>
      <c r="AJ6">
        <f>COUNTIF($P:$P,4)</f>
        <v>0</v>
      </c>
      <c r="AK6">
        <f>(AJ6/AJ7)*100</f>
        <v>0</v>
      </c>
      <c r="AL6">
        <f>(0/200)</f>
        <v>0</v>
      </c>
      <c r="AN6">
        <v>98</v>
      </c>
      <c r="AO6">
        <v>101</v>
      </c>
      <c r="AP6">
        <v>110</v>
      </c>
      <c r="AQ6">
        <v>110</v>
      </c>
      <c r="AR6">
        <v>417</v>
      </c>
      <c r="AT6">
        <f>(($AO$7-$AN$7)/($AN$8-$AN$7))</f>
        <v>0.14285714285714285</v>
      </c>
      <c r="AU6">
        <f>(($AP$6-$AN$6)/($AN$7-$AN$6))</f>
        <v>0.5</v>
      </c>
      <c r="AV6">
        <f>(($AQ$6-$AN$6)/($AN$7-$AN$6))</f>
        <v>0.5</v>
      </c>
      <c r="AW6">
        <f>(($AN$6-$AO$5)/($AO$6-$AO$5))</f>
        <v>0.85</v>
      </c>
      <c r="AX6">
        <f>(($AP$6-$AO$6)/($AO$7-$AO$6))</f>
        <v>0.375</v>
      </c>
      <c r="AY6">
        <f>(($AQ$6-$AO$6)/($AO$7-$AO$6))</f>
        <v>0.375</v>
      </c>
      <c r="AZ6">
        <f>(($AN$7-$AP$6)/($AP$7-$AP$6))</f>
        <v>0.5</v>
      </c>
      <c r="BA6">
        <f>(($AO$7-$AP$6)/($AP$7-$AP$6))</f>
        <v>0.625</v>
      </c>
      <c r="BB6">
        <f>(($AQ$7-$AP$6)/($AP$7-$AP$6))</f>
        <v>0.95833333333333337</v>
      </c>
      <c r="BC6">
        <f>(($AN$7-$AQ$6)/($AQ$7-$AQ$6))</f>
        <v>0.52173913043478259</v>
      </c>
      <c r="BD6">
        <f>(($AO$7-$AQ$6)/($AQ$7-$AQ$6))</f>
        <v>0.65217391304347827</v>
      </c>
      <c r="BE6">
        <f>(($AP$6-$AQ$6)/($AQ$7-$AQ$6))</f>
        <v>0</v>
      </c>
      <c r="BG6">
        <v>3</v>
      </c>
      <c r="BH6">
        <v>19</v>
      </c>
      <c r="BI6">
        <f>($BH$10-$BH$7)/200</f>
        <v>5.5E-2</v>
      </c>
      <c r="BQ6">
        <f>(($AO$7-$AN$7)/($AN$8-$AN$7))</f>
        <v>0.14285714285714285</v>
      </c>
      <c r="BR6">
        <f>(($AP$6-$AN$6)/($AN$7-$AN$6))</f>
        <v>0.5</v>
      </c>
      <c r="BS6">
        <f>(($AQ$6-$AN$6)/($AN$7-$AN$6))</f>
        <v>0.5</v>
      </c>
      <c r="BT6">
        <f>1-(($AN$6-$AO$5)/($AO$6-$AO$5))</f>
        <v>0.15000000000000002</v>
      </c>
      <c r="BU6">
        <f>(($AP$6-$AO$6)/($AO$7-$AO$6))</f>
        <v>0.375</v>
      </c>
      <c r="BV6">
        <f>(($AQ$6-$AO$6)/($AO$7-$AO$6))</f>
        <v>0.375</v>
      </c>
      <c r="BW6">
        <f>(($AN$7-$AP$6)/($AP$7-$AP$6))</f>
        <v>0.5</v>
      </c>
      <c r="BX6">
        <f>1-(($AO$7-$AP$6)/($AP$7-$AP$6))</f>
        <v>0.375</v>
      </c>
      <c r="BY6">
        <f>1-(($AQ$7-$AP$6)/($AP$7-$AP$6))</f>
        <v>4.166666666666663E-2</v>
      </c>
      <c r="BZ6">
        <f>1-(($AN$7-$AQ$6)/($AQ$7-$AQ$6))</f>
        <v>0.47826086956521741</v>
      </c>
      <c r="CA6">
        <f>1-(($AO$7-$AQ$6)/($AQ$7-$AQ$6))</f>
        <v>0.34782608695652173</v>
      </c>
      <c r="CB6">
        <f>(($AP$6-$AQ$6)/($AQ$7-$AQ$6))</f>
        <v>0</v>
      </c>
    </row>
    <row r="7" spans="1:80" x14ac:dyDescent="0.25">
      <c r="A7">
        <v>6</v>
      </c>
      <c r="D7">
        <v>39.947723000000003</v>
      </c>
      <c r="E7" s="2">
        <v>2</v>
      </c>
      <c r="P7">
        <v>1</v>
      </c>
      <c r="Q7" t="str">
        <f>CONCATENATE(C7,E7,G7,I7)</f>
        <v>2</v>
      </c>
      <c r="R7">
        <v>1</v>
      </c>
      <c r="T7" t="s">
        <v>282</v>
      </c>
      <c r="U7">
        <v>0</v>
      </c>
      <c r="V7">
        <f xml:space="preserve"> (U7/U$2)*100</f>
        <v>0</v>
      </c>
      <c r="X7" t="s">
        <v>277</v>
      </c>
      <c r="Y7" t="s">
        <v>264</v>
      </c>
      <c r="AB7" t="s">
        <v>277</v>
      </c>
      <c r="AC7" t="str">
        <f>CONCATENATE($R7,$R8,$R9,$R10)</f>
        <v>1234</v>
      </c>
      <c r="AF7" t="s">
        <v>251</v>
      </c>
      <c r="AI7" t="s">
        <v>211</v>
      </c>
      <c r="AJ7">
        <f>COUNT($P:$P)</f>
        <v>648</v>
      </c>
      <c r="AN7">
        <v>122</v>
      </c>
      <c r="AO7">
        <v>125</v>
      </c>
      <c r="AP7">
        <v>134</v>
      </c>
      <c r="AQ7">
        <v>133</v>
      </c>
      <c r="AR7">
        <v>658</v>
      </c>
      <c r="AT7">
        <f>(($AO$8-$AN$8)/($AN$9-$AN$8))</f>
        <v>0.18181818181818182</v>
      </c>
      <c r="AU7">
        <f>(($AP$7-$AN$7)/($AN$8-$AN$7))</f>
        <v>0.5714285714285714</v>
      </c>
      <c r="AV7">
        <f>(($AQ$7-$AN$7)/($AN$8-$AN$7))</f>
        <v>0.52380952380952384</v>
      </c>
      <c r="AW7">
        <f>(($AN$7-$AO$6)/($AO$7-$AO$6))</f>
        <v>0.875</v>
      </c>
      <c r="AX7">
        <f>(($AP$7-$AO$7)/($AO$8-$AO$7))</f>
        <v>0.40909090909090912</v>
      </c>
      <c r="AY7">
        <f>(($AQ$7-$AO$7)/($AO$8-$AO$7))</f>
        <v>0.36363636363636365</v>
      </c>
      <c r="AZ7">
        <f>(($AN$8-$AP$7)/($AP$8-$AP$7))</f>
        <v>0.40909090909090912</v>
      </c>
      <c r="BA7">
        <f>(($AO$8-$AP$7)/($AP$8-$AP$7))</f>
        <v>0.59090909090909094</v>
      </c>
      <c r="BB7">
        <f>(($AQ$8-$AP$8)/($AP$9-$AP$8))</f>
        <v>0</v>
      </c>
      <c r="BC7">
        <f>(($AN$8-$AQ$7)/($AQ$8-$AQ$7))</f>
        <v>0.43478260869565216</v>
      </c>
      <c r="BD7">
        <f>(($AO$8-$AQ$7)/($AQ$8-$AQ$7))</f>
        <v>0.60869565217391308</v>
      </c>
      <c r="BE7">
        <f>(($AP$7-$AQ$7)/($AQ$8-$AQ$7))</f>
        <v>4.3478260869565216E-2</v>
      </c>
      <c r="BG7">
        <v>1</v>
      </c>
      <c r="BH7">
        <v>31</v>
      </c>
      <c r="BI7">
        <f>($BH$11-$BH$8)/200</f>
        <v>0.1</v>
      </c>
      <c r="BQ7">
        <f>(($AO$8-$AN$8)/($AN$9-$AN$8))</f>
        <v>0.18181818181818182</v>
      </c>
      <c r="BR7">
        <f>1-(($AP$7-$AN$7)/($AN$8-$AN$7))</f>
        <v>0.4285714285714286</v>
      </c>
      <c r="BS7">
        <f>1-(($AQ$7-$AN$7)/($AN$8-$AN$7))</f>
        <v>0.47619047619047616</v>
      </c>
      <c r="BT7">
        <f>1-(($AN$7-$AO$6)/($AO$7-$AO$6))</f>
        <v>0.125</v>
      </c>
      <c r="BU7">
        <f>(($AP$7-$AO$7)/($AO$8-$AO$7))</f>
        <v>0.40909090909090912</v>
      </c>
      <c r="BV7">
        <f>(($AQ$7-$AO$7)/($AO$8-$AO$7))</f>
        <v>0.36363636363636365</v>
      </c>
      <c r="BW7">
        <f>(($AN$8-$AP$7)/($AP$8-$AP$7))</f>
        <v>0.40909090909090912</v>
      </c>
      <c r="BX7">
        <f>1-(($AO$8-$AP$7)/($AP$8-$AP$7))</f>
        <v>0.40909090909090906</v>
      </c>
      <c r="BY7">
        <f>(($AQ$8-$AP$8)/($AP$9-$AP$8))</f>
        <v>0</v>
      </c>
      <c r="BZ7">
        <f>(($AN$8-$AQ$7)/($AQ$8-$AQ$7))</f>
        <v>0.43478260869565216</v>
      </c>
      <c r="CA7">
        <f>1-(($AO$8-$AQ$7)/($AQ$8-$AQ$7))</f>
        <v>0.39130434782608692</v>
      </c>
      <c r="CB7">
        <f>(($AP$7-$AQ$7)/($AQ$8-$AQ$7))</f>
        <v>4.3478260869565216E-2</v>
      </c>
    </row>
    <row r="8" spans="1:80" x14ac:dyDescent="0.25">
      <c r="A8">
        <v>7</v>
      </c>
      <c r="D8">
        <v>39.904215999999998</v>
      </c>
      <c r="E8" s="2">
        <v>2</v>
      </c>
      <c r="P8">
        <v>1</v>
      </c>
      <c r="Q8" t="str">
        <f>CONCATENATE(C8,E8,G8,I8)</f>
        <v>2</v>
      </c>
      <c r="R8">
        <v>2</v>
      </c>
      <c r="T8" t="s">
        <v>283</v>
      </c>
      <c r="U8">
        <v>0</v>
      </c>
      <c r="V8">
        <f xml:space="preserve"> (U8/U$2)*100</f>
        <v>0</v>
      </c>
      <c r="X8" t="s">
        <v>277</v>
      </c>
      <c r="Y8" t="s">
        <v>265</v>
      </c>
      <c r="AF8">
        <f>COUNTIF($R:$R,3)+COUNTIF($R:$R,4)</f>
        <v>54</v>
      </c>
      <c r="AN8">
        <v>143</v>
      </c>
      <c r="AO8">
        <v>147</v>
      </c>
      <c r="AP8">
        <v>156</v>
      </c>
      <c r="AQ8">
        <v>156</v>
      </c>
      <c r="AT8">
        <f>(($AO$9-$AN$9)/($AN$10-$AN$9))</f>
        <v>0.27272727272727271</v>
      </c>
      <c r="AU8">
        <f>(($AP$8-$AN$8)/($AN$9-$AN$8))</f>
        <v>0.59090909090909094</v>
      </c>
      <c r="AV8">
        <f>(($AQ$8-$AN$8)/($AN$9-$AN$8))</f>
        <v>0.59090909090909094</v>
      </c>
      <c r="AW8">
        <f>(($AN$8-$AO$7)/($AO$8-$AO$7))</f>
        <v>0.81818181818181823</v>
      </c>
      <c r="AX8">
        <f>(($AP$8-$AO$8)/($AO$9-$AO$8))</f>
        <v>0.375</v>
      </c>
      <c r="AY8">
        <f>(($AQ$8-$AO$8)/($AO$9-$AO$8))</f>
        <v>0.375</v>
      </c>
      <c r="AZ8">
        <f>(($AN$9-$AP$8)/($AP$9-$AP$8))</f>
        <v>0.375</v>
      </c>
      <c r="BA8">
        <f>(($AO$9-$AP$8)/($AP$9-$AP$8))</f>
        <v>0.625</v>
      </c>
      <c r="BB8">
        <f>(($AQ$9-$AP$9)/($AP$10-$AP$9))</f>
        <v>0</v>
      </c>
      <c r="BC8">
        <f>(($AN$9-$AQ$8)/($AQ$9-$AQ$8))</f>
        <v>0.375</v>
      </c>
      <c r="BD8">
        <f>(($AO$9-$AQ$8)/($AQ$9-$AQ$8))</f>
        <v>0.625</v>
      </c>
      <c r="BE8">
        <f>(($AP$8-$AQ$8)/($AQ$9-$AQ$8))</f>
        <v>0</v>
      </c>
      <c r="BG8">
        <v>2</v>
      </c>
      <c r="BH8">
        <v>34</v>
      </c>
      <c r="BI8">
        <f>($BH$12-$BH$9)/200</f>
        <v>8.5000000000000006E-2</v>
      </c>
      <c r="BQ8">
        <f>(($AO$9-$AN$9)/($AN$10-$AN$9))</f>
        <v>0.27272727272727271</v>
      </c>
      <c r="BR8">
        <f>1-(($AP$8-$AN$8)/($AN$9-$AN$8))</f>
        <v>0.40909090909090906</v>
      </c>
      <c r="BS8">
        <f>1-(($AQ$8-$AN$8)/($AN$9-$AN$8))</f>
        <v>0.40909090909090906</v>
      </c>
      <c r="BT8">
        <f>1-(($AN$8-$AO$7)/($AO$8-$AO$7))</f>
        <v>0.18181818181818177</v>
      </c>
      <c r="BU8">
        <f>(($AP$8-$AO$8)/($AO$9-$AO$8))</f>
        <v>0.375</v>
      </c>
      <c r="BV8">
        <f>(($AQ$8-$AO$8)/($AO$9-$AO$8))</f>
        <v>0.375</v>
      </c>
      <c r="BW8">
        <f>(($AN$9-$AP$8)/($AP$9-$AP$8))</f>
        <v>0.375</v>
      </c>
      <c r="BX8">
        <f>1-(($AO$9-$AP$8)/($AP$9-$AP$8))</f>
        <v>0.375</v>
      </c>
      <c r="BY8">
        <f>(($AQ$9-$AP$9)/($AP$10-$AP$9))</f>
        <v>0</v>
      </c>
      <c r="BZ8">
        <f>(($AN$9-$AQ$8)/($AQ$9-$AQ$8))</f>
        <v>0.375</v>
      </c>
      <c r="CA8">
        <f>1-(($AO$9-$AQ$8)/($AQ$9-$AQ$8))</f>
        <v>0.375</v>
      </c>
      <c r="CB8">
        <f>(($AP$8-$AQ$8)/($AQ$9-$AQ$8))</f>
        <v>0</v>
      </c>
    </row>
    <row r="9" spans="1:80" x14ac:dyDescent="0.25">
      <c r="A9">
        <v>8</v>
      </c>
      <c r="D9">
        <v>39.930968999999997</v>
      </c>
      <c r="E9" s="2">
        <v>2</v>
      </c>
      <c r="P9">
        <v>1</v>
      </c>
      <c r="Q9" t="str">
        <f>CONCATENATE(C9,E9,G9,I9)</f>
        <v>2</v>
      </c>
      <c r="R9">
        <v>3</v>
      </c>
      <c r="T9" t="s">
        <v>275</v>
      </c>
      <c r="U9">
        <v>12</v>
      </c>
      <c r="V9">
        <f xml:space="preserve"> (U9/U$2)*100</f>
        <v>11.538461538461538</v>
      </c>
      <c r="X9" t="s">
        <v>277</v>
      </c>
      <c r="Y9" t="s">
        <v>266</v>
      </c>
      <c r="AF9" t="s">
        <v>252</v>
      </c>
      <c r="AN9">
        <v>165</v>
      </c>
      <c r="AO9">
        <v>171</v>
      </c>
      <c r="AP9">
        <v>180</v>
      </c>
      <c r="AQ9">
        <v>180</v>
      </c>
      <c r="AT9">
        <f>(($AO$10-$AN$10)/($AN$11-$AN$10))</f>
        <v>0.40909090909090912</v>
      </c>
      <c r="AU9">
        <f>(($AP$9-$AN$9)/($AN$10-$AN$9))</f>
        <v>0.68181818181818177</v>
      </c>
      <c r="AV9">
        <f>(($AQ$9-$AN$9)/($AN$10-$AN$9))</f>
        <v>0.68181818181818177</v>
      </c>
      <c r="AW9">
        <f>(($AN$9-$AO$8)/($AO$9-$AO$8))</f>
        <v>0.75</v>
      </c>
      <c r="AX9">
        <f>(($AP$9-$AO$9)/($AO$10-$AO$9))</f>
        <v>0.36</v>
      </c>
      <c r="AY9">
        <f>(($AQ$9-$AO$9)/($AO$10-$AO$9))</f>
        <v>0.36</v>
      </c>
      <c r="AZ9">
        <f>(($AN$10-$AP$9)/($AP$10-$AP$9))</f>
        <v>0.28000000000000003</v>
      </c>
      <c r="BA9">
        <f>(($AO$10-$AP$9)/($AP$10-$AP$9))</f>
        <v>0.64</v>
      </c>
      <c r="BC9">
        <f>(($AN$10-$AQ$9)/($AQ$10-$AQ$9))</f>
        <v>0.28000000000000003</v>
      </c>
      <c r="BD9">
        <f>(($AO$10-$AQ$9)/($AQ$10-$AQ$9))</f>
        <v>0.64</v>
      </c>
      <c r="BE9">
        <f>(($AP$9-$AQ$9)/($AQ$10-$AQ$9))</f>
        <v>0</v>
      </c>
      <c r="BG9">
        <v>3</v>
      </c>
      <c r="BH9">
        <v>42</v>
      </c>
      <c r="BI9">
        <f>($BH$13-$BH$10)/200</f>
        <v>0.115</v>
      </c>
      <c r="BQ9">
        <f>(($AO$10-$AN$10)/($AN$11-$AN$10))</f>
        <v>0.40909090909090912</v>
      </c>
      <c r="BR9">
        <f>1-(($AP$9-$AN$9)/($AN$10-$AN$9))</f>
        <v>0.31818181818181823</v>
      </c>
      <c r="BS9">
        <f>1-(($AQ$9-$AN$9)/($AN$10-$AN$9))</f>
        <v>0.31818181818181823</v>
      </c>
      <c r="BT9">
        <f>1-(($AN$9-$AO$8)/($AO$9-$AO$8))</f>
        <v>0.25</v>
      </c>
      <c r="BU9">
        <f>(($AP$9-$AO$9)/($AO$10-$AO$9))</f>
        <v>0.36</v>
      </c>
      <c r="BV9">
        <f>(($AQ$9-$AO$9)/($AO$10-$AO$9))</f>
        <v>0.36</v>
      </c>
      <c r="BW9">
        <f>(($AN$10-$AP$9)/($AP$10-$AP$9))</f>
        <v>0.28000000000000003</v>
      </c>
      <c r="BX9">
        <f>1-(($AO$10-$AP$9)/($AP$10-$AP$9))</f>
        <v>0.36</v>
      </c>
      <c r="BZ9">
        <f>(($AN$10-$AQ$9)/($AQ$10-$AQ$9))</f>
        <v>0.28000000000000003</v>
      </c>
      <c r="CA9">
        <f>1-(($AO$10-$AQ$9)/($AQ$10-$AQ$9))</f>
        <v>0.36</v>
      </c>
      <c r="CB9">
        <f>(($AP$9-$AQ$9)/($AQ$10-$AQ$9))</f>
        <v>0</v>
      </c>
    </row>
    <row r="10" spans="1:80" x14ac:dyDescent="0.25">
      <c r="A10">
        <v>9</v>
      </c>
      <c r="B10">
        <v>44.330879000000003</v>
      </c>
      <c r="C10" s="3">
        <v>1</v>
      </c>
      <c r="D10">
        <v>39.941501000000002</v>
      </c>
      <c r="E10" s="2">
        <v>2</v>
      </c>
      <c r="P10">
        <v>2</v>
      </c>
      <c r="Q10" t="str">
        <f>CONCATENATE(C10,E10,G10,I10)</f>
        <v>12</v>
      </c>
      <c r="R10">
        <v>4</v>
      </c>
      <c r="X10" t="s">
        <v>277</v>
      </c>
      <c r="Y10" t="s">
        <v>263</v>
      </c>
      <c r="AF10">
        <v>0</v>
      </c>
      <c r="AN10">
        <v>187</v>
      </c>
      <c r="AO10">
        <v>196</v>
      </c>
      <c r="AP10">
        <v>205</v>
      </c>
      <c r="AQ10">
        <v>205</v>
      </c>
      <c r="AU10">
        <f>(($AP$10-$AN$10)/($AN$11-$AN$10))</f>
        <v>0.81818181818181823</v>
      </c>
      <c r="AV10">
        <f>(($AQ$10-$AN$10)/($AN$11-$AN$10))</f>
        <v>0.81818181818181823</v>
      </c>
      <c r="AW10">
        <f>(($AN$10-$AO$9)/($AO$10-$AO$9))</f>
        <v>0.64</v>
      </c>
      <c r="AX10">
        <f>(($AP$10-$AO$10)/($AO$11-$AO$10))</f>
        <v>0.40909090909090912</v>
      </c>
      <c r="AY10">
        <f>(($AQ$10-$AO$10)/($AO$11-$AO$10))</f>
        <v>0.40909090909090912</v>
      </c>
      <c r="BG10">
        <v>4</v>
      </c>
      <c r="BH10">
        <v>42</v>
      </c>
      <c r="BI10">
        <f>($BH$14-$BH$11)/200</f>
        <v>5.5E-2</v>
      </c>
      <c r="BR10">
        <f>1-(($AP$10-$AN$10)/($AN$11-$AN$10))</f>
        <v>0.18181818181818177</v>
      </c>
      <c r="BS10">
        <f>1-(($AQ$10-$AN$10)/($AN$11-$AN$10))</f>
        <v>0.18181818181818177</v>
      </c>
      <c r="BT10">
        <f>1-(($AN$10-$AO$9)/($AO$10-$AO$9))</f>
        <v>0.36</v>
      </c>
      <c r="BU10">
        <f>(($AP$10-$AO$10)/($AO$11-$AO$10))</f>
        <v>0.40909090909090912</v>
      </c>
      <c r="BV10">
        <f>(($AQ$10-$AO$10)/($AO$11-$AO$10))</f>
        <v>0.40909090909090912</v>
      </c>
    </row>
    <row r="11" spans="1:80" x14ac:dyDescent="0.25">
      <c r="A11">
        <v>10</v>
      </c>
      <c r="B11">
        <v>44.305084000000001</v>
      </c>
      <c r="C11" s="3">
        <v>1</v>
      </c>
      <c r="D11">
        <v>39.945278000000002</v>
      </c>
      <c r="E11" s="2">
        <v>2</v>
      </c>
      <c r="P11">
        <v>2</v>
      </c>
      <c r="Q11" t="str">
        <f>CONCATENATE(C11,E11,G11,I11)</f>
        <v>12</v>
      </c>
      <c r="R11">
        <v>1</v>
      </c>
      <c r="X11" t="s">
        <v>277</v>
      </c>
      <c r="Y11" t="s">
        <v>264</v>
      </c>
      <c r="AB11" t="s">
        <v>277</v>
      </c>
      <c r="AC11" t="str">
        <f>CONCATENATE($R11,$R12,$R13,$R14)</f>
        <v>1234</v>
      </c>
      <c r="AF11" t="s">
        <v>253</v>
      </c>
      <c r="AN11">
        <v>209</v>
      </c>
      <c r="AO11">
        <v>218</v>
      </c>
      <c r="AP11">
        <v>244</v>
      </c>
      <c r="AQ11">
        <v>243</v>
      </c>
      <c r="AW11">
        <f>(($AN$11-$AO$10)/($AO$11-$AO$10))</f>
        <v>0.59090909090909094</v>
      </c>
      <c r="BG11">
        <v>1</v>
      </c>
      <c r="BH11">
        <v>54</v>
      </c>
      <c r="BI11">
        <f>($BH$15-$BH$12)/200</f>
        <v>0.09</v>
      </c>
      <c r="BT11">
        <f>1-(($AN$11-$AO$10)/($AO$11-$AO$10))</f>
        <v>0.40909090909090906</v>
      </c>
    </row>
    <row r="12" spans="1:80" x14ac:dyDescent="0.25">
      <c r="A12">
        <v>11</v>
      </c>
      <c r="B12">
        <v>44.289447000000003</v>
      </c>
      <c r="C12" s="3">
        <v>1</v>
      </c>
      <c r="D12">
        <v>39.966177999999999</v>
      </c>
      <c r="E12" s="2">
        <v>2</v>
      </c>
      <c r="P12">
        <v>2</v>
      </c>
      <c r="Q12" t="str">
        <f>CONCATENATE(C12,E12,G12,I12)</f>
        <v>12</v>
      </c>
      <c r="R12">
        <v>2</v>
      </c>
      <c r="X12" t="s">
        <v>277</v>
      </c>
      <c r="Y12" t="s">
        <v>265</v>
      </c>
      <c r="AF12">
        <v>0</v>
      </c>
      <c r="AN12">
        <v>237</v>
      </c>
      <c r="AO12">
        <v>231</v>
      </c>
      <c r="AP12">
        <v>267</v>
      </c>
      <c r="AQ12">
        <v>266</v>
      </c>
      <c r="BG12">
        <v>2</v>
      </c>
      <c r="BH12">
        <v>59</v>
      </c>
      <c r="BI12">
        <f>($BH$16-$BH$13)/200</f>
        <v>0.08</v>
      </c>
    </row>
    <row r="13" spans="1:80" x14ac:dyDescent="0.25">
      <c r="A13">
        <v>12</v>
      </c>
      <c r="B13">
        <v>44.334281000000004</v>
      </c>
      <c r="C13" s="3">
        <v>1</v>
      </c>
      <c r="D13">
        <v>40.040111000000003</v>
      </c>
      <c r="E13" s="2">
        <v>2</v>
      </c>
      <c r="P13">
        <v>2</v>
      </c>
      <c r="Q13" t="str">
        <f>CONCATENATE(C13,E13,G13,I13)</f>
        <v>12</v>
      </c>
      <c r="R13">
        <v>3</v>
      </c>
      <c r="X13" t="s">
        <v>277</v>
      </c>
      <c r="Y13" t="s">
        <v>266</v>
      </c>
      <c r="AF13" t="s">
        <v>254</v>
      </c>
      <c r="AN13">
        <v>259</v>
      </c>
      <c r="AO13">
        <v>256</v>
      </c>
      <c r="AP13">
        <v>289</v>
      </c>
      <c r="AQ13">
        <v>290</v>
      </c>
      <c r="BG13">
        <v>3</v>
      </c>
      <c r="BH13">
        <v>65</v>
      </c>
      <c r="BI13">
        <f>($BH$17-$BH$14)/200</f>
        <v>0.115</v>
      </c>
    </row>
    <row r="14" spans="1:80" x14ac:dyDescent="0.25">
      <c r="A14">
        <v>13</v>
      </c>
      <c r="B14">
        <v>44.286574999999999</v>
      </c>
      <c r="C14" s="3">
        <v>1</v>
      </c>
      <c r="D14">
        <v>39.990591999999999</v>
      </c>
      <c r="E14" s="2">
        <v>2</v>
      </c>
      <c r="P14">
        <v>2</v>
      </c>
      <c r="Q14" t="str">
        <f>CONCATENATE(C14,E14,G14,I14)</f>
        <v>12</v>
      </c>
      <c r="R14">
        <v>4</v>
      </c>
      <c r="X14" t="s">
        <v>277</v>
      </c>
      <c r="Y14" t="s">
        <v>263</v>
      </c>
      <c r="AF14">
        <v>0</v>
      </c>
      <c r="AN14">
        <v>279</v>
      </c>
      <c r="AO14">
        <v>282</v>
      </c>
      <c r="AP14">
        <v>311</v>
      </c>
      <c r="AQ14">
        <v>311</v>
      </c>
      <c r="AT14">
        <f>(($AO$13-$AN$12)/($AN$13-$AN$12))</f>
        <v>0.86363636363636365</v>
      </c>
      <c r="AU14">
        <f>(($AP$11-$AN$12)/($AN$13-$AN$12))</f>
        <v>0.31818181818181818</v>
      </c>
      <c r="AV14">
        <f>(($AQ$11-$AN$12)/($AN$13-$AN$12))</f>
        <v>0.27272727272727271</v>
      </c>
      <c r="AW14">
        <f>(($AN$12-$AO$12)/($AO$13-$AO$12))</f>
        <v>0.24</v>
      </c>
      <c r="AX14">
        <f>(($AP$11-$AO$12)/($AO$13-$AO$12))</f>
        <v>0.52</v>
      </c>
      <c r="AY14">
        <f>(($AQ$11-$AO$12)/($AO$13-$AO$12))</f>
        <v>0.48</v>
      </c>
      <c r="AZ14">
        <f>(($AN$13-$AP$11)/($AP$12-$AP$11))</f>
        <v>0.65217391304347827</v>
      </c>
      <c r="BA14">
        <f>(($AO$13-$AP$11)/($AP$12-$AP$11))</f>
        <v>0.52173913043478259</v>
      </c>
      <c r="BB14">
        <f>(($AQ$12-$AP$11)/($AP$12-$AP$11))</f>
        <v>0.95652173913043481</v>
      </c>
      <c r="BC14">
        <f>(($AN$13-$AQ$11)/($AQ$12-$AQ$11))</f>
        <v>0.69565217391304346</v>
      </c>
      <c r="BD14">
        <f>(($AO$13-$AQ$11)/($AQ$12-$AQ$11))</f>
        <v>0.56521739130434778</v>
      </c>
      <c r="BE14">
        <f>(($AP$11-$AQ$11)/($AQ$12-$AQ$11))</f>
        <v>4.3478260869565216E-2</v>
      </c>
      <c r="BG14">
        <v>4</v>
      </c>
      <c r="BH14">
        <v>65</v>
      </c>
      <c r="BI14">
        <f>($BH$18-$BH$15)/200</f>
        <v>5.5E-2</v>
      </c>
      <c r="BQ14">
        <f>1-(($AO$13-$AN$12)/($AN$13-$AN$12))</f>
        <v>0.13636363636363635</v>
      </c>
      <c r="BR14">
        <f>(($AP$11-$AN$12)/($AN$13-$AN$12))</f>
        <v>0.31818181818181818</v>
      </c>
      <c r="BS14">
        <f>(($AQ$11-$AN$12)/($AN$13-$AN$12))</f>
        <v>0.27272727272727271</v>
      </c>
      <c r="BT14">
        <f>(($AN$12-$AO$12)/($AO$13-$AO$12))</f>
        <v>0.24</v>
      </c>
      <c r="BU14">
        <f>1-(($AP$11-$AO$12)/($AO$13-$AO$12))</f>
        <v>0.48</v>
      </c>
      <c r="BV14">
        <f>(($AQ$11-$AO$12)/($AO$13-$AO$12))</f>
        <v>0.48</v>
      </c>
      <c r="BW14">
        <f>1-(($AN$13-$AP$11)/($AP$12-$AP$11))</f>
        <v>0.34782608695652173</v>
      </c>
      <c r="BX14">
        <f>1-(($AO$13-$AP$11)/($AP$12-$AP$11))</f>
        <v>0.47826086956521741</v>
      </c>
      <c r="BY14">
        <f>1-(($AQ$12-$AP$11)/($AP$12-$AP$11))</f>
        <v>4.3478260869565188E-2</v>
      </c>
      <c r="BZ14">
        <f>1-(($AN$13-$AQ$11)/($AQ$12-$AQ$11))</f>
        <v>0.30434782608695654</v>
      </c>
      <c r="CA14">
        <f>1-(($AO$13-$AQ$11)/($AQ$12-$AQ$11))</f>
        <v>0.43478260869565222</v>
      </c>
      <c r="CB14">
        <f>(($AP$11-$AQ$11)/($AQ$12-$AQ$11))</f>
        <v>4.3478260869565216E-2</v>
      </c>
    </row>
    <row r="15" spans="1:80" x14ac:dyDescent="0.25">
      <c r="A15">
        <v>14</v>
      </c>
      <c r="B15">
        <v>44.281416999999998</v>
      </c>
      <c r="C15" s="3">
        <v>1</v>
      </c>
      <c r="D15">
        <v>39.990591999999999</v>
      </c>
      <c r="E15" s="2">
        <v>2</v>
      </c>
      <c r="P15">
        <v>2</v>
      </c>
      <c r="Q15" t="str">
        <f>CONCATENATE(C15,E15,G15,I15)</f>
        <v>12</v>
      </c>
      <c r="R15">
        <v>1</v>
      </c>
      <c r="X15" t="s">
        <v>277</v>
      </c>
      <c r="Y15" t="s">
        <v>264</v>
      </c>
      <c r="AB15" t="s">
        <v>277</v>
      </c>
      <c r="AC15" t="str">
        <f>CONCATENATE($R15,$R16,$R17,$R18)</f>
        <v>1234</v>
      </c>
      <c r="AF15" t="s">
        <v>255</v>
      </c>
      <c r="AN15">
        <v>299</v>
      </c>
      <c r="AO15">
        <v>304</v>
      </c>
      <c r="AP15">
        <v>333</v>
      </c>
      <c r="AQ15">
        <v>332</v>
      </c>
      <c r="AT15">
        <f>(($AO$14-$AN$14)/($AN$15-$AN$14))</f>
        <v>0.15</v>
      </c>
      <c r="AU15">
        <f>(($AP$12-$AN$13)/($AN$14-$AN$13))</f>
        <v>0.4</v>
      </c>
      <c r="AV15">
        <f>(($AQ$12-$AN$13)/($AN$14-$AN$13))</f>
        <v>0.35</v>
      </c>
      <c r="AW15">
        <f>(($AN$13-$AO$13)/($AO$14-$AO$13))</f>
        <v>0.11538461538461539</v>
      </c>
      <c r="AX15">
        <f>(($AP$12-$AO$13)/($AO$14-$AO$13))</f>
        <v>0.42307692307692307</v>
      </c>
      <c r="AY15">
        <f>(($AQ$12-$AO$13)/($AO$14-$AO$13))</f>
        <v>0.38461538461538464</v>
      </c>
      <c r="AZ15">
        <f>(($AN$14-$AP$12)/($AP$13-$AP$12))</f>
        <v>0.54545454545454541</v>
      </c>
      <c r="BA15">
        <f>(($AO$14-$AP$12)/($AP$13-$AP$12))</f>
        <v>0.68181818181818177</v>
      </c>
      <c r="BB15">
        <f>(($AQ$13-$AP$13)/($AP$14-$AP$13))</f>
        <v>4.5454545454545456E-2</v>
      </c>
      <c r="BC15">
        <f>(($AN$14-$AQ$12)/($AQ$13-$AQ$12))</f>
        <v>0.54166666666666663</v>
      </c>
      <c r="BD15">
        <f>(($AO$14-$AQ$12)/($AQ$13-$AQ$12))</f>
        <v>0.66666666666666663</v>
      </c>
      <c r="BE15">
        <f>(($AP$12-$AQ$12)/($AQ$13-$AQ$12))</f>
        <v>4.1666666666666664E-2</v>
      </c>
      <c r="BG15">
        <v>1</v>
      </c>
      <c r="BH15">
        <v>77</v>
      </c>
      <c r="BI15">
        <f>($BH$19-$BH$16)/200</f>
        <v>8.5000000000000006E-2</v>
      </c>
      <c r="BQ15">
        <f>(($AO$14-$AN$14)/($AN$15-$AN$14))</f>
        <v>0.15</v>
      </c>
      <c r="BR15">
        <f>(($AP$12-$AN$13)/($AN$14-$AN$13))</f>
        <v>0.4</v>
      </c>
      <c r="BS15">
        <f>(($AQ$12-$AN$13)/($AN$14-$AN$13))</f>
        <v>0.35</v>
      </c>
      <c r="BT15">
        <f>(($AN$13-$AO$13)/($AO$14-$AO$13))</f>
        <v>0.11538461538461539</v>
      </c>
      <c r="BU15">
        <f>(($AP$12-$AO$13)/($AO$14-$AO$13))</f>
        <v>0.42307692307692307</v>
      </c>
      <c r="BV15">
        <f>(($AQ$12-$AO$13)/($AO$14-$AO$13))</f>
        <v>0.38461538461538464</v>
      </c>
      <c r="BW15">
        <f>1-(($AN$14-$AP$12)/($AP$13-$AP$12))</f>
        <v>0.45454545454545459</v>
      </c>
      <c r="BX15">
        <f>1-(($AO$14-$AP$12)/($AP$13-$AP$12))</f>
        <v>0.31818181818181823</v>
      </c>
      <c r="BY15">
        <f>(($AQ$13-$AP$13)/($AP$14-$AP$13))</f>
        <v>4.5454545454545456E-2</v>
      </c>
      <c r="BZ15">
        <f>1-(($AN$14-$AQ$12)/($AQ$13-$AQ$12))</f>
        <v>0.45833333333333337</v>
      </c>
      <c r="CA15">
        <f>1-(($AO$14-$AQ$12)/($AQ$13-$AQ$12))</f>
        <v>0.33333333333333337</v>
      </c>
      <c r="CB15">
        <f>(($AP$12-$AQ$12)/($AQ$13-$AQ$12))</f>
        <v>4.1666666666666664E-2</v>
      </c>
    </row>
    <row r="16" spans="1:80" x14ac:dyDescent="0.25">
      <c r="A16">
        <v>15</v>
      </c>
      <c r="B16">
        <v>44.271362000000003</v>
      </c>
      <c r="C16" s="3">
        <v>1</v>
      </c>
      <c r="P16">
        <v>1</v>
      </c>
      <c r="Q16" t="str">
        <f>CONCATENATE(C16,E16,G16,I16)</f>
        <v>1</v>
      </c>
      <c r="R16">
        <v>2</v>
      </c>
      <c r="X16" t="s">
        <v>277</v>
      </c>
      <c r="Y16" t="s">
        <v>265</v>
      </c>
      <c r="AF16">
        <v>0</v>
      </c>
      <c r="AN16">
        <v>321</v>
      </c>
      <c r="AO16">
        <v>324</v>
      </c>
      <c r="AP16">
        <v>358</v>
      </c>
      <c r="AQ16">
        <v>355</v>
      </c>
      <c r="AT16">
        <f>(($AO$15-$AN$15)/($AN$16-$AN$15))</f>
        <v>0.22727272727272727</v>
      </c>
      <c r="AU16">
        <f>(($AP$13-$AN$14)/($AN$15-$AN$14))</f>
        <v>0.5</v>
      </c>
      <c r="AV16">
        <f>(($AQ$13-$AN$14)/($AN$15-$AN$14))</f>
        <v>0.55000000000000004</v>
      </c>
      <c r="AW16">
        <f>(($AN$14-$AO$13)/($AO$14-$AO$13))</f>
        <v>0.88461538461538458</v>
      </c>
      <c r="AX16">
        <f>(($AP$13-$AO$14)/($AO$15-$AO$14))</f>
        <v>0.31818181818181818</v>
      </c>
      <c r="AY16">
        <f>(($AQ$13-$AO$14)/($AO$15-$AO$14))</f>
        <v>0.36363636363636365</v>
      </c>
      <c r="AZ16">
        <f>(($AN$15-$AP$13)/($AP$14-$AP$13))</f>
        <v>0.45454545454545453</v>
      </c>
      <c r="BA16">
        <f>(($AO$15-$AP$13)/($AP$14-$AP$13))</f>
        <v>0.68181818181818177</v>
      </c>
      <c r="BB16">
        <f>(($AQ$14-$AP$14)/($AP$15-$AP$14))</f>
        <v>0</v>
      </c>
      <c r="BC16">
        <f>(($AN$15-$AQ$13)/($AQ$14-$AQ$13))</f>
        <v>0.42857142857142855</v>
      </c>
      <c r="BD16">
        <f>(($AO$15-$AQ$13)/($AQ$14-$AQ$13))</f>
        <v>0.66666666666666663</v>
      </c>
      <c r="BE16">
        <f>(($AP$13-$AQ$12)/($AQ$13-$AQ$12))</f>
        <v>0.95833333333333337</v>
      </c>
      <c r="BG16">
        <v>2</v>
      </c>
      <c r="BH16">
        <v>81</v>
      </c>
      <c r="BI16">
        <f>($BH$20-$BH$17)/200</f>
        <v>6.5000000000000002E-2</v>
      </c>
      <c r="BQ16">
        <f>(($AO$15-$AN$15)/($AN$16-$AN$15))</f>
        <v>0.22727272727272727</v>
      </c>
      <c r="BR16">
        <f>(($AP$13-$AN$14)/($AN$15-$AN$14))</f>
        <v>0.5</v>
      </c>
      <c r="BS16">
        <f>1-(($AQ$13-$AN$14)/($AN$15-$AN$14))</f>
        <v>0.44999999999999996</v>
      </c>
      <c r="BT16">
        <f>1-(($AN$14-$AO$13)/($AO$14-$AO$13))</f>
        <v>0.11538461538461542</v>
      </c>
      <c r="BU16">
        <f>(($AP$13-$AO$14)/($AO$15-$AO$14))</f>
        <v>0.31818181818181818</v>
      </c>
      <c r="BV16">
        <f>(($AQ$13-$AO$14)/($AO$15-$AO$14))</f>
        <v>0.36363636363636365</v>
      </c>
      <c r="BW16">
        <f>(($AN$15-$AP$13)/($AP$14-$AP$13))</f>
        <v>0.45454545454545453</v>
      </c>
      <c r="BX16">
        <f>1-(($AO$15-$AP$13)/($AP$14-$AP$13))</f>
        <v>0.31818181818181823</v>
      </c>
      <c r="BY16">
        <f>(($AQ$14-$AP$14)/($AP$15-$AP$14))</f>
        <v>0</v>
      </c>
      <c r="BZ16">
        <f>(($AN$15-$AQ$13)/($AQ$14-$AQ$13))</f>
        <v>0.42857142857142855</v>
      </c>
      <c r="CA16">
        <f>1-(($AO$15-$AQ$13)/($AQ$14-$AQ$13))</f>
        <v>0.33333333333333337</v>
      </c>
      <c r="CB16">
        <f>1-(($AP$13-$AQ$12)/($AQ$13-$AQ$12))</f>
        <v>4.166666666666663E-2</v>
      </c>
    </row>
    <row r="17" spans="1:80" x14ac:dyDescent="0.25">
      <c r="A17">
        <v>16</v>
      </c>
      <c r="B17">
        <v>44.264288999999998</v>
      </c>
      <c r="C17" s="3">
        <v>1</v>
      </c>
      <c r="H17">
        <v>41.183399000000001</v>
      </c>
      <c r="I17" s="4">
        <v>4</v>
      </c>
      <c r="P17">
        <v>2</v>
      </c>
      <c r="Q17" t="str">
        <f>CONCATENATE(C17,E17,G17,I17)</f>
        <v>14</v>
      </c>
      <c r="R17">
        <v>3</v>
      </c>
      <c r="X17" t="s">
        <v>277</v>
      </c>
      <c r="Y17" t="s">
        <v>266</v>
      </c>
      <c r="AF17" t="s">
        <v>256</v>
      </c>
      <c r="AN17">
        <v>347</v>
      </c>
      <c r="AO17">
        <v>343</v>
      </c>
      <c r="AP17">
        <v>379</v>
      </c>
      <c r="AQ17">
        <v>378</v>
      </c>
      <c r="AT17">
        <f>(($AO$16-$AN$16)/($AN$17-$AN$16))</f>
        <v>0.11538461538461539</v>
      </c>
      <c r="AU17">
        <f>(($AP$14-$AN$15)/($AN$16-$AN$15))</f>
        <v>0.54545454545454541</v>
      </c>
      <c r="AV17">
        <f>(($AQ$14-$AN$15)/($AN$16-$AN$15))</f>
        <v>0.54545454545454541</v>
      </c>
      <c r="AW17">
        <f>(($AN$15-$AO$14)/($AO$15-$AO$14))</f>
        <v>0.77272727272727271</v>
      </c>
      <c r="AX17">
        <f>(($AP$14-$AO$15)/($AO$16-$AO$15))</f>
        <v>0.35</v>
      </c>
      <c r="AY17">
        <f>(($AQ$14-$AO$15)/($AO$16-$AO$15))</f>
        <v>0.35</v>
      </c>
      <c r="AZ17">
        <f>(($AN$16-$AP$14)/($AP$15-$AP$14))</f>
        <v>0.45454545454545453</v>
      </c>
      <c r="BA17">
        <f>(($AO$16-$AP$14)/($AP$15-$AP$14))</f>
        <v>0.59090909090909094</v>
      </c>
      <c r="BB17">
        <f>(($AQ$15-$AP$14)/($AP$15-$AP$14))</f>
        <v>0.95454545454545459</v>
      </c>
      <c r="BC17">
        <f>(($AN$16-$AQ$14)/($AQ$15-$AQ$14))</f>
        <v>0.47619047619047616</v>
      </c>
      <c r="BD17">
        <f>(($AO$16-$AQ$14)/($AQ$15-$AQ$14))</f>
        <v>0.61904761904761907</v>
      </c>
      <c r="BE17">
        <f>(($AP$14-$AQ$14)/($AQ$15-$AQ$14))</f>
        <v>0</v>
      </c>
      <c r="BG17">
        <v>3</v>
      </c>
      <c r="BH17">
        <v>88</v>
      </c>
      <c r="BI17">
        <f>($BH$21-$BH$18)/200</f>
        <v>0.11</v>
      </c>
      <c r="BQ17">
        <f>(($AO$16-$AN$16)/($AN$17-$AN$16))</f>
        <v>0.11538461538461539</v>
      </c>
      <c r="BR17">
        <f>1-(($AP$14-$AN$15)/($AN$16-$AN$15))</f>
        <v>0.45454545454545459</v>
      </c>
      <c r="BS17">
        <f>1-(($AQ$14-$AN$15)/($AN$16-$AN$15))</f>
        <v>0.45454545454545459</v>
      </c>
      <c r="BT17">
        <f>1-(($AN$15-$AO$14)/($AO$15-$AO$14))</f>
        <v>0.22727272727272729</v>
      </c>
      <c r="BU17">
        <f>(($AP$14-$AO$15)/($AO$16-$AO$15))</f>
        <v>0.35</v>
      </c>
      <c r="BV17">
        <f>(($AQ$14-$AO$15)/($AO$16-$AO$15))</f>
        <v>0.35</v>
      </c>
      <c r="BW17">
        <f>(($AN$16-$AP$14)/($AP$15-$AP$14))</f>
        <v>0.45454545454545453</v>
      </c>
      <c r="BX17">
        <f>1-(($AO$16-$AP$14)/($AP$15-$AP$14))</f>
        <v>0.40909090909090906</v>
      </c>
      <c r="BY17">
        <f>1-(($AQ$15-$AP$14)/($AP$15-$AP$14))</f>
        <v>4.5454545454545414E-2</v>
      </c>
      <c r="BZ17">
        <f>(($AN$16-$AQ$14)/($AQ$15-$AQ$14))</f>
        <v>0.47619047619047616</v>
      </c>
      <c r="CA17">
        <f>1-(($AO$16-$AQ$14)/($AQ$15-$AQ$14))</f>
        <v>0.38095238095238093</v>
      </c>
      <c r="CB17">
        <f>(($AP$14-$AQ$14)/($AQ$15-$AQ$14))</f>
        <v>0</v>
      </c>
    </row>
    <row r="18" spans="1:80" x14ac:dyDescent="0.25">
      <c r="A18">
        <v>17</v>
      </c>
      <c r="B18">
        <v>44.221046000000001</v>
      </c>
      <c r="C18" s="3">
        <v>1</v>
      </c>
      <c r="H18">
        <v>41.181162999999998</v>
      </c>
      <c r="I18" s="4">
        <v>4</v>
      </c>
      <c r="P18">
        <v>2</v>
      </c>
      <c r="Q18" t="str">
        <f>CONCATENATE(C18,E18,G18,I18)</f>
        <v>14</v>
      </c>
      <c r="R18">
        <v>4</v>
      </c>
      <c r="X18" t="s">
        <v>277</v>
      </c>
      <c r="Y18" t="s">
        <v>263</v>
      </c>
      <c r="AF18">
        <v>0</v>
      </c>
      <c r="AN18">
        <v>370</v>
      </c>
      <c r="AO18">
        <v>365</v>
      </c>
      <c r="AP18">
        <v>404</v>
      </c>
      <c r="AQ18">
        <v>403</v>
      </c>
      <c r="AT18">
        <f>(($AO$17-$AN$16)/($AN$17-$AN$16))</f>
        <v>0.84615384615384615</v>
      </c>
      <c r="AU18">
        <f>(($AP$15-$AN$16)/($AN$17-$AN$16))</f>
        <v>0.46153846153846156</v>
      </c>
      <c r="AV18">
        <f>(($AQ$15-$AN$16)/($AN$17-$AN$16))</f>
        <v>0.42307692307692307</v>
      </c>
      <c r="AW18">
        <f>(($AN$16-$AO$15)/($AO$16-$AO$15))</f>
        <v>0.85</v>
      </c>
      <c r="AX18">
        <f>(($AP$15-$AO$16)/($AO$17-$AO$16))</f>
        <v>0.47368421052631576</v>
      </c>
      <c r="AY18">
        <f>(($AQ$15-$AO$16)/($AO$17-$AO$16))</f>
        <v>0.42105263157894735</v>
      </c>
      <c r="AZ18">
        <f>(($AN$17-$AP$15)/($AP$16-$AP$15))</f>
        <v>0.56000000000000005</v>
      </c>
      <c r="BA18">
        <f>(($AO$17-$AP$15)/($AP$16-$AP$15))</f>
        <v>0.4</v>
      </c>
      <c r="BB18">
        <f>(($AQ$16-$AP$15)/($AP$16-$AP$15))</f>
        <v>0.88</v>
      </c>
      <c r="BC18">
        <f>(($AN$17-$AQ$15)/($AQ$16-$AQ$15))</f>
        <v>0.65217391304347827</v>
      </c>
      <c r="BD18">
        <f>(($AO$17-$AQ$15)/($AQ$16-$AQ$15))</f>
        <v>0.47826086956521741</v>
      </c>
      <c r="BE18">
        <f>(($AP$15-$AQ$15)/($AQ$16-$AQ$15))</f>
        <v>4.3478260869565216E-2</v>
      </c>
      <c r="BG18">
        <v>4</v>
      </c>
      <c r="BH18">
        <v>88</v>
      </c>
      <c r="BI18">
        <f>($BH$22-$BH$19)/200</f>
        <v>0.06</v>
      </c>
      <c r="BQ18">
        <f>1-(($AO$17-$AN$16)/($AN$17-$AN$16))</f>
        <v>0.15384615384615385</v>
      </c>
      <c r="BR18">
        <f>(($AP$15-$AN$16)/($AN$17-$AN$16))</f>
        <v>0.46153846153846156</v>
      </c>
      <c r="BS18">
        <f>(($AQ$15-$AN$16)/($AN$17-$AN$16))</f>
        <v>0.42307692307692307</v>
      </c>
      <c r="BT18">
        <f>1-(($AN$16-$AO$15)/($AO$16-$AO$15))</f>
        <v>0.15000000000000002</v>
      </c>
      <c r="BU18">
        <f>(($AP$15-$AO$16)/($AO$17-$AO$16))</f>
        <v>0.47368421052631576</v>
      </c>
      <c r="BV18">
        <f>(($AQ$15-$AO$16)/($AO$17-$AO$16))</f>
        <v>0.42105263157894735</v>
      </c>
      <c r="BW18">
        <f>1-(($AN$17-$AP$15)/($AP$16-$AP$15))</f>
        <v>0.43999999999999995</v>
      </c>
      <c r="BX18">
        <f>(($AO$17-$AP$15)/($AP$16-$AP$15))</f>
        <v>0.4</v>
      </c>
      <c r="BY18">
        <f>1-(($AQ$16-$AP$15)/($AP$16-$AP$15))</f>
        <v>0.12</v>
      </c>
      <c r="BZ18">
        <f>1-(($AN$17-$AQ$15)/($AQ$16-$AQ$15))</f>
        <v>0.34782608695652173</v>
      </c>
      <c r="CA18">
        <f>(($AO$17-$AQ$15)/($AQ$16-$AQ$15))</f>
        <v>0.47826086956521741</v>
      </c>
      <c r="CB18">
        <f>(($AP$15-$AQ$15)/($AQ$16-$AQ$15))</f>
        <v>4.3478260869565216E-2</v>
      </c>
    </row>
    <row r="19" spans="1:80" x14ac:dyDescent="0.25">
      <c r="A19">
        <v>18</v>
      </c>
      <c r="B19">
        <v>44.330879000000003</v>
      </c>
      <c r="C19" s="3">
        <v>1</v>
      </c>
      <c r="H19">
        <v>41.182971000000002</v>
      </c>
      <c r="I19" s="4">
        <v>4</v>
      </c>
      <c r="P19">
        <v>2</v>
      </c>
      <c r="Q19" t="str">
        <f>CONCATENATE(C19,E19,G19,I19)</f>
        <v>14</v>
      </c>
      <c r="R19">
        <v>1</v>
      </c>
      <c r="X19" t="s">
        <v>277</v>
      </c>
      <c r="Y19" t="s">
        <v>264</v>
      </c>
      <c r="AB19" t="s">
        <v>277</v>
      </c>
      <c r="AC19" t="str">
        <f>CONCATENATE($R19,$R20,$R21,$R22)</f>
        <v>1234</v>
      </c>
      <c r="AF19" t="s">
        <v>257</v>
      </c>
      <c r="AG19" t="s">
        <v>258</v>
      </c>
      <c r="AN19">
        <v>392</v>
      </c>
      <c r="AO19">
        <v>387</v>
      </c>
      <c r="AP19">
        <v>434</v>
      </c>
      <c r="AQ19">
        <v>430</v>
      </c>
      <c r="AT19">
        <f>(($AO$18-$AN$17)/($AN$18-$AN$17))</f>
        <v>0.78260869565217395</v>
      </c>
      <c r="AU19">
        <f>(($AP$16-$AN$17)/($AN$18-$AN$17))</f>
        <v>0.47826086956521741</v>
      </c>
      <c r="AV19">
        <f>(($AQ$16-$AN$17)/($AN$18-$AN$17))</f>
        <v>0.34782608695652173</v>
      </c>
      <c r="AW19">
        <f>(($AN$17-$AO$17)/($AO$18-$AO$17))</f>
        <v>0.18181818181818182</v>
      </c>
      <c r="AX19">
        <f>(($AP$16-$AO$17)/($AO$18-$AO$17))</f>
        <v>0.68181818181818177</v>
      </c>
      <c r="AY19">
        <f>(($AQ$16-$AO$17)/($AO$18-$AO$17))</f>
        <v>0.54545454545454541</v>
      </c>
      <c r="AZ19">
        <f>(($AN$18-$AP$16)/($AP$17-$AP$16))</f>
        <v>0.5714285714285714</v>
      </c>
      <c r="BA19">
        <f>(($AO$18-$AP$16)/($AP$17-$AP$16))</f>
        <v>0.33333333333333331</v>
      </c>
      <c r="BB19">
        <f>(($AQ$17-$AP$16)/($AP$17-$AP$16))</f>
        <v>0.95238095238095233</v>
      </c>
      <c r="BC19">
        <f>(($AN$18-$AQ$16)/($AQ$17-$AQ$16))</f>
        <v>0.65217391304347827</v>
      </c>
      <c r="BD19">
        <f>(($AO$18-$AQ$16)/($AQ$17-$AQ$16))</f>
        <v>0.43478260869565216</v>
      </c>
      <c r="BE19">
        <f>(($AP$16-$AQ$16)/($AQ$17-$AQ$16))</f>
        <v>0.13043478260869565</v>
      </c>
      <c r="BG19">
        <v>1</v>
      </c>
      <c r="BH19">
        <v>98</v>
      </c>
      <c r="BI19">
        <f>($BH$23-$BH$20)/200</f>
        <v>0.105</v>
      </c>
      <c r="BQ19">
        <f>1-(($AO$18-$AN$17)/($AN$18-$AN$17))</f>
        <v>0.21739130434782605</v>
      </c>
      <c r="BR19">
        <f>(($AP$16-$AN$17)/($AN$18-$AN$17))</f>
        <v>0.47826086956521741</v>
      </c>
      <c r="BS19">
        <f>(($AQ$16-$AN$17)/($AN$18-$AN$17))</f>
        <v>0.34782608695652173</v>
      </c>
      <c r="BT19">
        <f>(($AN$17-$AO$17)/($AO$18-$AO$17))</f>
        <v>0.18181818181818182</v>
      </c>
      <c r="BU19">
        <f>1-(($AP$16-$AO$17)/($AO$18-$AO$17))</f>
        <v>0.31818181818181823</v>
      </c>
      <c r="BV19">
        <f>1-(($AQ$16-$AO$17)/($AO$18-$AO$17))</f>
        <v>0.45454545454545459</v>
      </c>
      <c r="BW19">
        <f>1-(($AN$18-$AP$16)/($AP$17-$AP$16))</f>
        <v>0.4285714285714286</v>
      </c>
      <c r="BX19">
        <f>(($AO$18-$AP$16)/($AP$17-$AP$16))</f>
        <v>0.33333333333333331</v>
      </c>
      <c r="BY19">
        <f>1-(($AQ$17-$AP$16)/($AP$17-$AP$16))</f>
        <v>4.7619047619047672E-2</v>
      </c>
      <c r="BZ19">
        <f>1-(($AN$18-$AQ$16)/($AQ$17-$AQ$16))</f>
        <v>0.34782608695652173</v>
      </c>
      <c r="CA19">
        <f>(($AO$18-$AQ$16)/($AQ$17-$AQ$16))</f>
        <v>0.43478260869565216</v>
      </c>
      <c r="CB19">
        <f>(($AP$16-$AQ$16)/($AQ$17-$AQ$16))</f>
        <v>0.13043478260869565</v>
      </c>
    </row>
    <row r="20" spans="1:80" x14ac:dyDescent="0.25">
      <c r="A20">
        <v>19</v>
      </c>
      <c r="F20">
        <v>43.350883000000003</v>
      </c>
      <c r="G20" s="5">
        <v>3</v>
      </c>
      <c r="H20">
        <v>41.202120999999998</v>
      </c>
      <c r="I20" s="4">
        <v>4</v>
      </c>
      <c r="P20">
        <v>2</v>
      </c>
      <c r="Q20" t="str">
        <f>CONCATENATE(C20,E20,G20,I20)</f>
        <v>34</v>
      </c>
      <c r="R20">
        <v>2</v>
      </c>
      <c r="X20" t="s">
        <v>277</v>
      </c>
      <c r="Y20" t="s">
        <v>265</v>
      </c>
      <c r="AF20">
        <v>0</v>
      </c>
      <c r="AG20">
        <v>0</v>
      </c>
      <c r="AN20">
        <v>415</v>
      </c>
      <c r="AO20">
        <v>408</v>
      </c>
      <c r="AP20">
        <v>460</v>
      </c>
      <c r="AQ20">
        <v>458</v>
      </c>
      <c r="AT20">
        <f>(($AO$19-$AN$18)/($AN$19-$AN$18))</f>
        <v>0.77272727272727271</v>
      </c>
      <c r="AU20">
        <f>(($AP$17-$AN$18)/($AN$19-$AN$18))</f>
        <v>0.40909090909090912</v>
      </c>
      <c r="AV20">
        <f>(($AQ$17-$AN$18)/($AN$19-$AN$18))</f>
        <v>0.36363636363636365</v>
      </c>
      <c r="AW20">
        <f>(($AN$18-$AO$18)/($AO$19-$AO$18))</f>
        <v>0.22727272727272727</v>
      </c>
      <c r="AX20">
        <f>(($AP$17-$AO$18)/($AO$19-$AO$18))</f>
        <v>0.63636363636363635</v>
      </c>
      <c r="AY20">
        <f>(($AQ$17-$AO$18)/($AO$19-$AO$18))</f>
        <v>0.59090909090909094</v>
      </c>
      <c r="AZ20">
        <f>(($AN$19-$AP$17)/($AP$18-$AP$17))</f>
        <v>0.52</v>
      </c>
      <c r="BA20">
        <f>(($AO$19-$AP$17)/($AP$18-$AP$17))</f>
        <v>0.32</v>
      </c>
      <c r="BB20">
        <f>(($AQ$18-$AP$17)/($AP$18-$AP$17))</f>
        <v>0.96</v>
      </c>
      <c r="BC20">
        <f>(($AN$19-$AQ$17)/($AQ$18-$AQ$17))</f>
        <v>0.56000000000000005</v>
      </c>
      <c r="BD20">
        <f>(($AO$19-$AQ$17)/($AQ$18-$AQ$17))</f>
        <v>0.36</v>
      </c>
      <c r="BE20">
        <f>(($AP$17-$AQ$17)/($AQ$18-$AQ$17))</f>
        <v>0.04</v>
      </c>
      <c r="BG20">
        <v>2</v>
      </c>
      <c r="BH20">
        <v>101</v>
      </c>
      <c r="BI20">
        <f>($BH$24-$BH$21)/200</f>
        <v>7.4999999999999997E-2</v>
      </c>
      <c r="BQ20">
        <f>1-(($AO$19-$AN$18)/($AN$19-$AN$18))</f>
        <v>0.22727272727272729</v>
      </c>
      <c r="BR20">
        <f>(($AP$17-$AN$18)/($AN$19-$AN$18))</f>
        <v>0.40909090909090912</v>
      </c>
      <c r="BS20">
        <f>(($AQ$17-$AN$18)/($AN$19-$AN$18))</f>
        <v>0.36363636363636365</v>
      </c>
      <c r="BT20">
        <f>(($AN$18-$AO$18)/($AO$19-$AO$18))</f>
        <v>0.22727272727272727</v>
      </c>
      <c r="BU20">
        <f>1-(($AP$17-$AO$18)/($AO$19-$AO$18))</f>
        <v>0.36363636363636365</v>
      </c>
      <c r="BV20">
        <f>1-(($AQ$17-$AO$18)/($AO$19-$AO$18))</f>
        <v>0.40909090909090906</v>
      </c>
      <c r="BW20">
        <f>1-(($AN$19-$AP$17)/($AP$18-$AP$17))</f>
        <v>0.48</v>
      </c>
      <c r="BX20">
        <f>(($AO$19-$AP$17)/($AP$18-$AP$17))</f>
        <v>0.32</v>
      </c>
      <c r="BY20">
        <f>1-(($AQ$18-$AP$17)/($AP$18-$AP$17))</f>
        <v>4.0000000000000036E-2</v>
      </c>
      <c r="BZ20">
        <f>1-(($AN$19-$AQ$17)/($AQ$18-$AQ$17))</f>
        <v>0.43999999999999995</v>
      </c>
      <c r="CA20">
        <f>(($AO$19-$AQ$17)/($AQ$18-$AQ$17))</f>
        <v>0.36</v>
      </c>
      <c r="CB20">
        <f>(($AP$17-$AQ$17)/($AQ$18-$AQ$17))</f>
        <v>0.04</v>
      </c>
    </row>
    <row r="21" spans="1:80" x14ac:dyDescent="0.25">
      <c r="A21">
        <v>20</v>
      </c>
      <c r="F21">
        <v>43.407741000000001</v>
      </c>
      <c r="G21" s="5">
        <v>3</v>
      </c>
      <c r="H21">
        <v>41.184676000000003</v>
      </c>
      <c r="I21" s="4">
        <v>4</v>
      </c>
      <c r="P21">
        <v>2</v>
      </c>
      <c r="Q21" t="str">
        <f>CONCATENATE(C21,E21,G21,I21)</f>
        <v>34</v>
      </c>
      <c r="R21">
        <v>3</v>
      </c>
      <c r="X21" t="s">
        <v>275</v>
      </c>
      <c r="Y21" t="s">
        <v>267</v>
      </c>
      <c r="AF21">
        <v>0</v>
      </c>
      <c r="AG21">
        <v>0</v>
      </c>
      <c r="AN21">
        <v>426</v>
      </c>
      <c r="AO21">
        <v>418</v>
      </c>
      <c r="AP21">
        <v>483</v>
      </c>
      <c r="AQ21">
        <v>484</v>
      </c>
      <c r="AT21">
        <f>(($AO$20-$AN$19)/($AN$20-$AN$19))</f>
        <v>0.69565217391304346</v>
      </c>
      <c r="AU21">
        <f>(($AP$18-$AN$19)/($AN$20-$AN$19))</f>
        <v>0.52173913043478259</v>
      </c>
      <c r="AV21">
        <f>(($AQ$18-$AN$19)/($AN$20-$AN$19))</f>
        <v>0.47826086956521741</v>
      </c>
      <c r="AW21">
        <f>(($AN$19-$AO$19)/($AO$20-$AO$19))</f>
        <v>0.23809523809523808</v>
      </c>
      <c r="AX21">
        <f>(($AP$18-$AO$19)/($AO$20-$AO$19))</f>
        <v>0.80952380952380953</v>
      </c>
      <c r="AY21">
        <f>(($AQ$18-$AO$19)/($AO$20-$AO$19))</f>
        <v>0.76190476190476186</v>
      </c>
      <c r="BG21">
        <v>3</v>
      </c>
      <c r="BH21">
        <v>110</v>
      </c>
      <c r="BI21">
        <f>($BH$25-$BH$22)/200</f>
        <v>0.115</v>
      </c>
      <c r="BQ21">
        <f>1-(($AO$20-$AN$19)/($AN$20-$AN$19))</f>
        <v>0.30434782608695654</v>
      </c>
      <c r="BR21">
        <f>1-(($AP$18-$AN$19)/($AN$20-$AN$19))</f>
        <v>0.47826086956521741</v>
      </c>
      <c r="BS21">
        <f>(($AQ$18-$AN$19)/($AN$20-$AN$19))</f>
        <v>0.47826086956521741</v>
      </c>
      <c r="BT21">
        <f>(($AN$19-$AO$19)/($AO$20-$AO$19))</f>
        <v>0.23809523809523808</v>
      </c>
      <c r="BU21">
        <f>1-(($AP$18-$AO$19)/($AO$20-$AO$19))</f>
        <v>0.19047619047619047</v>
      </c>
      <c r="BV21">
        <f>1-(($AQ$18-$AO$19)/($AO$20-$AO$19))</f>
        <v>0.23809523809523814</v>
      </c>
    </row>
    <row r="22" spans="1:80" x14ac:dyDescent="0.25">
      <c r="A22">
        <v>21</v>
      </c>
      <c r="F22">
        <v>43.354553000000003</v>
      </c>
      <c r="G22" s="5">
        <v>3</v>
      </c>
      <c r="H22">
        <v>41.211531999999998</v>
      </c>
      <c r="I22" s="4">
        <v>4</v>
      </c>
      <c r="P22">
        <v>2</v>
      </c>
      <c r="Q22" t="str">
        <f>CONCATENATE(C22,E22,G22,I22)</f>
        <v>34</v>
      </c>
      <c r="R22">
        <v>4</v>
      </c>
      <c r="X22" t="s">
        <v>276</v>
      </c>
      <c r="Y22" t="s">
        <v>268</v>
      </c>
      <c r="AF22">
        <v>0</v>
      </c>
      <c r="AG22">
        <v>0</v>
      </c>
      <c r="AN22">
        <v>453</v>
      </c>
      <c r="AO22">
        <v>448</v>
      </c>
      <c r="AP22">
        <v>505</v>
      </c>
      <c r="AQ22">
        <v>506</v>
      </c>
      <c r="BG22">
        <v>4</v>
      </c>
      <c r="BH22">
        <v>110</v>
      </c>
      <c r="BI22">
        <f>($BH$26-$BH$23)/200</f>
        <v>0.06</v>
      </c>
    </row>
    <row r="23" spans="1:80" x14ac:dyDescent="0.25">
      <c r="A23">
        <v>22</v>
      </c>
      <c r="F23">
        <v>43.284240000000004</v>
      </c>
      <c r="G23" s="5">
        <v>3</v>
      </c>
      <c r="H23">
        <v>41.228766999999998</v>
      </c>
      <c r="I23" s="4">
        <v>4</v>
      </c>
      <c r="P23">
        <v>2</v>
      </c>
      <c r="Q23" t="str">
        <f>CONCATENATE(C23,E23,G23,I23)</f>
        <v>34</v>
      </c>
      <c r="R23">
        <v>1</v>
      </c>
      <c r="X23" t="s">
        <v>276</v>
      </c>
      <c r="Y23" t="s">
        <v>269</v>
      </c>
      <c r="AB23" t="s">
        <v>276</v>
      </c>
      <c r="AC23" t="str">
        <f>CONCATENATE($R23,$R24,$R25,$R26)</f>
        <v>1243</v>
      </c>
      <c r="AN23">
        <v>474</v>
      </c>
      <c r="AO23">
        <v>476</v>
      </c>
      <c r="AP23">
        <v>529</v>
      </c>
      <c r="AQ23">
        <v>529</v>
      </c>
      <c r="BG23">
        <v>1</v>
      </c>
      <c r="BH23">
        <v>122</v>
      </c>
      <c r="BI23">
        <f>($BH$27-$BH$24)/200</f>
        <v>0.09</v>
      </c>
    </row>
    <row r="24" spans="1:80" x14ac:dyDescent="0.25">
      <c r="A24">
        <v>23</v>
      </c>
      <c r="F24">
        <v>43.272002999999998</v>
      </c>
      <c r="G24" s="5">
        <v>3</v>
      </c>
      <c r="H24">
        <v>41.198928000000002</v>
      </c>
      <c r="I24" s="4">
        <v>4</v>
      </c>
      <c r="P24">
        <v>2</v>
      </c>
      <c r="Q24" t="str">
        <f>CONCATENATE(C24,E24,G24,I24)</f>
        <v>34</v>
      </c>
      <c r="R24">
        <v>2</v>
      </c>
      <c r="X24" t="s">
        <v>276</v>
      </c>
      <c r="Y24" t="s">
        <v>261</v>
      </c>
      <c r="AN24">
        <v>493</v>
      </c>
      <c r="AO24">
        <v>498</v>
      </c>
      <c r="AP24">
        <v>552</v>
      </c>
      <c r="AQ24">
        <v>552</v>
      </c>
      <c r="AT24">
        <f>(($AO$22-$AN$21)/($AN$22-$AN$21))</f>
        <v>0.81481481481481477</v>
      </c>
      <c r="AU24">
        <f>(($AP$19-$AN$21)/($AN$22-$AN$21))</f>
        <v>0.29629629629629628</v>
      </c>
      <c r="AV24">
        <f>(($AQ$19-$AN$21)/($AN$22-$AN$21))</f>
        <v>0.14814814814814814</v>
      </c>
      <c r="AW24">
        <f>(($AN$21-$AO$21)/($AO$22-$AO$21))</f>
        <v>0.26666666666666666</v>
      </c>
      <c r="AX24">
        <f>(($AP$19-$AO$21)/($AO$22-$AO$21))</f>
        <v>0.53333333333333333</v>
      </c>
      <c r="AY24">
        <f>(($AQ$19-$AO$21)/($AO$22-$AO$21))</f>
        <v>0.4</v>
      </c>
      <c r="AZ24">
        <f>(($AN$22-$AP$19)/($AP$20-$AP$19))</f>
        <v>0.73076923076923073</v>
      </c>
      <c r="BA24">
        <f>(($AO$22-$AP$19)/($AP$20-$AP$19))</f>
        <v>0.53846153846153844</v>
      </c>
      <c r="BB24">
        <f>(($AQ$20-$AP$19)/($AP$20-$AP$19))</f>
        <v>0.92307692307692313</v>
      </c>
      <c r="BC24">
        <f>(($AN$22-$AQ$19)/($AQ$20-$AQ$19))</f>
        <v>0.8214285714285714</v>
      </c>
      <c r="BD24">
        <f>(($AO$22-$AQ$19)/($AQ$20-$AQ$19))</f>
        <v>0.6428571428571429</v>
      </c>
      <c r="BE24">
        <f>(($AP$19-$AQ$19)/($AQ$20-$AQ$19))</f>
        <v>0.14285714285714285</v>
      </c>
      <c r="BG24">
        <v>2</v>
      </c>
      <c r="BH24">
        <v>125</v>
      </c>
      <c r="BI24">
        <f>($BH$28-$BH$25)/200</f>
        <v>7.0000000000000007E-2</v>
      </c>
      <c r="BQ24">
        <f>1-(($AO$22-$AN$21)/($AN$22-$AN$21))</f>
        <v>0.18518518518518523</v>
      </c>
      <c r="BR24">
        <f>(($AP$19-$AN$21)/($AN$22-$AN$21))</f>
        <v>0.29629629629629628</v>
      </c>
      <c r="BS24">
        <f>(($AQ$19-$AN$21)/($AN$22-$AN$21))</f>
        <v>0.14814814814814814</v>
      </c>
      <c r="BT24">
        <f>(($AN$21-$AO$21)/($AO$22-$AO$21))</f>
        <v>0.26666666666666666</v>
      </c>
      <c r="BU24">
        <f>1-(($AP$19-$AO$21)/($AO$22-$AO$21))</f>
        <v>0.46666666666666667</v>
      </c>
      <c r="BV24">
        <f>(($AQ$19-$AO$21)/($AO$22-$AO$21))</f>
        <v>0.4</v>
      </c>
      <c r="BW24">
        <f>1-(($AN$22-$AP$19)/($AP$20-$AP$19))</f>
        <v>0.26923076923076927</v>
      </c>
      <c r="BX24">
        <f>1-(($AO$22-$AP$19)/($AP$20-$AP$19))</f>
        <v>0.46153846153846156</v>
      </c>
      <c r="BY24">
        <f>1-(($AQ$20-$AP$19)/($AP$20-$AP$19))</f>
        <v>7.6923076923076872E-2</v>
      </c>
      <c r="BZ24">
        <f>1-(($AN$22-$AQ$19)/($AQ$20-$AQ$19))</f>
        <v>0.1785714285714286</v>
      </c>
      <c r="CA24">
        <f>1-(($AO$22-$AQ$19)/($AQ$20-$AQ$19))</f>
        <v>0.3571428571428571</v>
      </c>
      <c r="CB24">
        <f>(($AP$19-$AQ$19)/($AQ$20-$AQ$19))</f>
        <v>0.14285714285714285</v>
      </c>
    </row>
    <row r="25" spans="1:80" x14ac:dyDescent="0.25">
      <c r="A25">
        <v>24</v>
      </c>
      <c r="F25">
        <v>43.262270999999998</v>
      </c>
      <c r="G25" s="5">
        <v>3</v>
      </c>
      <c r="H25">
        <v>41.223930000000003</v>
      </c>
      <c r="I25" s="4">
        <v>4</v>
      </c>
      <c r="P25">
        <v>2</v>
      </c>
      <c r="Q25" t="str">
        <f>CONCATENATE(C25,E25,G25,I25)</f>
        <v>34</v>
      </c>
      <c r="R25">
        <v>4</v>
      </c>
      <c r="X25" t="s">
        <v>275</v>
      </c>
      <c r="Y25" t="s">
        <v>262</v>
      </c>
      <c r="AN25">
        <v>515</v>
      </c>
      <c r="AO25">
        <v>517</v>
      </c>
      <c r="AP25">
        <v>576</v>
      </c>
      <c r="AQ25">
        <v>575</v>
      </c>
      <c r="AT25">
        <f>(($AO$23-$AN$23)/($AN$24-$AN$23))</f>
        <v>0.10526315789473684</v>
      </c>
      <c r="AU25">
        <f>(($AP$20-$AN$22)/($AN$23-$AN$22))</f>
        <v>0.33333333333333331</v>
      </c>
      <c r="AV25">
        <f>(($AQ$20-$AN$22)/($AN$23-$AN$22))</f>
        <v>0.23809523809523808</v>
      </c>
      <c r="AW25">
        <f>(($AN$22-$AO$22)/($AO$23-$AO$22))</f>
        <v>0.17857142857142858</v>
      </c>
      <c r="AX25">
        <f>(($AP$20-$AO$22)/($AO$23-$AO$22))</f>
        <v>0.42857142857142855</v>
      </c>
      <c r="AY25">
        <f>(($AQ$20-$AO$22)/($AO$23-$AO$22))</f>
        <v>0.35714285714285715</v>
      </c>
      <c r="AZ25">
        <f>(($AN$23-$AP$20)/($AP$21-$AP$20))</f>
        <v>0.60869565217391308</v>
      </c>
      <c r="BA25">
        <f>(($AO$23-$AP$20)/($AP$21-$AP$20))</f>
        <v>0.69565217391304346</v>
      </c>
      <c r="BB25">
        <f>(($AQ$21-$AP$21)/($AP$22-$AP$21))</f>
        <v>4.5454545454545456E-2</v>
      </c>
      <c r="BC25">
        <f>(($AN$23-$AQ$20)/($AQ$21-$AQ$20))</f>
        <v>0.61538461538461542</v>
      </c>
      <c r="BD25">
        <f>(($AO$23-$AQ$20)/($AQ$21-$AQ$20))</f>
        <v>0.69230769230769229</v>
      </c>
      <c r="BE25">
        <f>(($AP$20-$AQ$20)/($AQ$21-$AQ$20))</f>
        <v>7.6923076923076927E-2</v>
      </c>
      <c r="BG25">
        <v>4</v>
      </c>
      <c r="BH25">
        <v>133</v>
      </c>
      <c r="BI25">
        <f>($BH$29-$BH$26)/200</f>
        <v>0.11</v>
      </c>
      <c r="BQ25">
        <f>(($AO$23-$AN$23)/($AN$24-$AN$23))</f>
        <v>0.10526315789473684</v>
      </c>
      <c r="BR25">
        <f>(($AP$20-$AN$22)/($AN$23-$AN$22))</f>
        <v>0.33333333333333331</v>
      </c>
      <c r="BS25">
        <f>(($AQ$20-$AN$22)/($AN$23-$AN$22))</f>
        <v>0.23809523809523808</v>
      </c>
      <c r="BT25">
        <f>(($AN$22-$AO$22)/($AO$23-$AO$22))</f>
        <v>0.17857142857142858</v>
      </c>
      <c r="BU25">
        <f>(($AP$20-$AO$22)/($AO$23-$AO$22))</f>
        <v>0.42857142857142855</v>
      </c>
      <c r="BV25">
        <f>(($AQ$20-$AO$22)/($AO$23-$AO$22))</f>
        <v>0.35714285714285715</v>
      </c>
      <c r="BW25">
        <f>1-(($AN$23-$AP$20)/($AP$21-$AP$20))</f>
        <v>0.39130434782608692</v>
      </c>
      <c r="BX25">
        <f>1-(($AO$23-$AP$20)/($AP$21-$AP$20))</f>
        <v>0.30434782608695654</v>
      </c>
      <c r="BY25">
        <f>(($AQ$21-$AP$21)/($AP$22-$AP$21))</f>
        <v>4.5454545454545456E-2</v>
      </c>
      <c r="BZ25">
        <f>1-(($AN$23-$AQ$20)/($AQ$21-$AQ$20))</f>
        <v>0.38461538461538458</v>
      </c>
      <c r="CA25">
        <f>1-(($AO$23-$AQ$20)/($AQ$21-$AQ$20))</f>
        <v>0.30769230769230771</v>
      </c>
      <c r="CB25">
        <f>(($AP$20-$AQ$20)/($AQ$21-$AQ$20))</f>
        <v>7.6923076923076927E-2</v>
      </c>
    </row>
    <row r="26" spans="1:80" x14ac:dyDescent="0.25">
      <c r="A26">
        <v>25</v>
      </c>
      <c r="F26">
        <v>43.240676000000001</v>
      </c>
      <c r="G26" s="5">
        <v>3</v>
      </c>
      <c r="H26">
        <v>41.229140999999998</v>
      </c>
      <c r="I26" s="4">
        <v>4</v>
      </c>
      <c r="P26">
        <v>2</v>
      </c>
      <c r="Q26" t="str">
        <f>CONCATENATE(C26,E26,G26,I26)</f>
        <v>34</v>
      </c>
      <c r="R26">
        <v>3</v>
      </c>
      <c r="X26" t="s">
        <v>277</v>
      </c>
      <c r="Y26" t="s">
        <v>263</v>
      </c>
      <c r="AN26">
        <v>539</v>
      </c>
      <c r="AO26">
        <v>542</v>
      </c>
      <c r="AP26">
        <v>600</v>
      </c>
      <c r="AQ26">
        <v>600</v>
      </c>
      <c r="AT26">
        <f>(($AO$24-$AN$24)/($AN$25-$AN$24))</f>
        <v>0.22727272727272727</v>
      </c>
      <c r="AU26">
        <f>(($AP$21-$AN$23)/($AN$24-$AN$23))</f>
        <v>0.47368421052631576</v>
      </c>
      <c r="AV26">
        <f>(($AQ$21-$AN$23)/($AN$24-$AN$23))</f>
        <v>0.52631578947368418</v>
      </c>
      <c r="AW26">
        <f>(($AN$23-$AO$22)/($AO$23-$AO$22))</f>
        <v>0.9285714285714286</v>
      </c>
      <c r="AX26">
        <f>(($AP$21-$AO$23)/($AO$24-$AO$23))</f>
        <v>0.31818181818181818</v>
      </c>
      <c r="AY26">
        <f>(($AQ$21-$AO$23)/($AO$24-$AO$23))</f>
        <v>0.36363636363636365</v>
      </c>
      <c r="AZ26">
        <f>(($AN$24-$AP$21)/($AP$22-$AP$21))</f>
        <v>0.45454545454545453</v>
      </c>
      <c r="BA26">
        <f>(($AO$24-$AP$21)/($AP$22-$AP$21))</f>
        <v>0.68181818181818177</v>
      </c>
      <c r="BB26">
        <f>(($AQ$22-$AP$22)/($AP$23-$AP$22))</f>
        <v>4.1666666666666664E-2</v>
      </c>
      <c r="BC26">
        <f>(($AN$24-$AQ$21)/($AQ$22-$AQ$21))</f>
        <v>0.40909090909090912</v>
      </c>
      <c r="BD26">
        <f>(($AO$24-$AQ$21)/($AQ$22-$AQ$21))</f>
        <v>0.63636363636363635</v>
      </c>
      <c r="BE26">
        <f>(($AP$21-$AQ$20)/($AQ$21-$AQ$20))</f>
        <v>0.96153846153846156</v>
      </c>
      <c r="BG26">
        <v>3</v>
      </c>
      <c r="BH26">
        <v>134</v>
      </c>
      <c r="BI26">
        <f>($BH$30-$BH$27)/200</f>
        <v>6.5000000000000002E-2</v>
      </c>
      <c r="BQ26">
        <f>(($AO$24-$AN$24)/($AN$25-$AN$24))</f>
        <v>0.22727272727272727</v>
      </c>
      <c r="BR26">
        <f>(($AP$21-$AN$23)/($AN$24-$AN$23))</f>
        <v>0.47368421052631576</v>
      </c>
      <c r="BS26">
        <f>1-(($AQ$21-$AN$23)/($AN$24-$AN$23))</f>
        <v>0.47368421052631582</v>
      </c>
      <c r="BT26">
        <f>1-(($AN$23-$AO$22)/($AO$23-$AO$22))</f>
        <v>7.1428571428571397E-2</v>
      </c>
      <c r="BU26">
        <f>(($AP$21-$AO$23)/($AO$24-$AO$23))</f>
        <v>0.31818181818181818</v>
      </c>
      <c r="BV26">
        <f>(($AQ$21-$AO$23)/($AO$24-$AO$23))</f>
        <v>0.36363636363636365</v>
      </c>
      <c r="BW26">
        <f>(($AN$24-$AP$21)/($AP$22-$AP$21))</f>
        <v>0.45454545454545453</v>
      </c>
      <c r="BX26">
        <f>1-(($AO$24-$AP$21)/($AP$22-$AP$21))</f>
        <v>0.31818181818181823</v>
      </c>
      <c r="BY26">
        <f>(($AQ$22-$AP$22)/($AP$23-$AP$22))</f>
        <v>4.1666666666666664E-2</v>
      </c>
      <c r="BZ26">
        <f>(($AN$24-$AQ$21)/($AQ$22-$AQ$21))</f>
        <v>0.40909090909090912</v>
      </c>
      <c r="CA26">
        <f>1-(($AO$24-$AQ$21)/($AQ$22-$AQ$21))</f>
        <v>0.36363636363636365</v>
      </c>
      <c r="CB26">
        <f>1-(($AP$21-$AQ$20)/($AQ$21-$AQ$20))</f>
        <v>3.8461538461538436E-2</v>
      </c>
    </row>
    <row r="27" spans="1:80" x14ac:dyDescent="0.25">
      <c r="A27">
        <v>26</v>
      </c>
      <c r="F27">
        <v>43.249397000000002</v>
      </c>
      <c r="G27" s="5">
        <v>3</v>
      </c>
      <c r="H27">
        <v>41.183399000000001</v>
      </c>
      <c r="I27" s="4">
        <v>4</v>
      </c>
      <c r="P27">
        <v>2</v>
      </c>
      <c r="Q27" t="str">
        <f>CONCATENATE(C27,E27,G27,I27)</f>
        <v>34</v>
      </c>
      <c r="R27">
        <v>1</v>
      </c>
      <c r="X27" t="s">
        <v>277</v>
      </c>
      <c r="Y27" t="s">
        <v>264</v>
      </c>
      <c r="AB27" t="s">
        <v>277</v>
      </c>
      <c r="AC27" t="str">
        <f>CONCATENATE($R27,$R28,$R29,$R30)</f>
        <v>1234</v>
      </c>
      <c r="AN27">
        <v>562</v>
      </c>
      <c r="AO27">
        <v>567</v>
      </c>
      <c r="AP27">
        <v>624</v>
      </c>
      <c r="AQ27">
        <v>626</v>
      </c>
      <c r="AT27">
        <f>(($AO$25-$AN$25)/($AN$26-$AN$25))</f>
        <v>8.3333333333333329E-2</v>
      </c>
      <c r="AU27">
        <f>(($AP$22-$AN$24)/($AN$25-$AN$24))</f>
        <v>0.54545454545454541</v>
      </c>
      <c r="AV27">
        <f>(($AQ$22-$AN$24)/($AN$25-$AN$24))</f>
        <v>0.59090909090909094</v>
      </c>
      <c r="AW27">
        <f>(($AN$24-$AO$23)/($AO$24-$AO$23))</f>
        <v>0.77272727272727271</v>
      </c>
      <c r="AX27">
        <f>(($AP$22-$AO$24)/($AO$25-$AO$24))</f>
        <v>0.36842105263157893</v>
      </c>
      <c r="AY27">
        <f>(($AQ$22-$AO$24)/($AO$25-$AO$24))</f>
        <v>0.42105263157894735</v>
      </c>
      <c r="AZ27">
        <f>(($AN$25-$AP$22)/($AP$23-$AP$22))</f>
        <v>0.41666666666666669</v>
      </c>
      <c r="BA27">
        <f>(($AO$25-$AP$22)/($AP$23-$AP$22))</f>
        <v>0.5</v>
      </c>
      <c r="BB27">
        <f>(($AQ$23-$AP$23)/($AP$24-$AP$23))</f>
        <v>0</v>
      </c>
      <c r="BC27">
        <f>(($AN$25-$AQ$22)/($AQ$23-$AQ$22))</f>
        <v>0.39130434782608697</v>
      </c>
      <c r="BD27">
        <f>(($AO$25-$AQ$22)/($AQ$23-$AQ$22))</f>
        <v>0.47826086956521741</v>
      </c>
      <c r="BE27">
        <f>(($AP$22-$AQ$21)/($AQ$22-$AQ$21))</f>
        <v>0.95454545454545459</v>
      </c>
      <c r="BG27">
        <v>1</v>
      </c>
      <c r="BH27">
        <v>143</v>
      </c>
      <c r="BI27">
        <f>($BH$31-$BH$28)/200</f>
        <v>0.09</v>
      </c>
      <c r="BQ27">
        <f>(($AO$25-$AN$25)/($AN$26-$AN$25))</f>
        <v>8.3333333333333329E-2</v>
      </c>
      <c r="BR27">
        <f>1-(($AP$22-$AN$24)/($AN$25-$AN$24))</f>
        <v>0.45454545454545459</v>
      </c>
      <c r="BS27">
        <f>1-(($AQ$22-$AN$24)/($AN$25-$AN$24))</f>
        <v>0.40909090909090906</v>
      </c>
      <c r="BT27">
        <f>1-(($AN$24-$AO$23)/($AO$24-$AO$23))</f>
        <v>0.22727272727272729</v>
      </c>
      <c r="BU27">
        <f>(($AP$22-$AO$24)/($AO$25-$AO$24))</f>
        <v>0.36842105263157893</v>
      </c>
      <c r="BV27">
        <f>(($AQ$22-$AO$24)/($AO$25-$AO$24))</f>
        <v>0.42105263157894735</v>
      </c>
      <c r="BW27">
        <f>(($AN$25-$AP$22)/($AP$23-$AP$22))</f>
        <v>0.41666666666666669</v>
      </c>
      <c r="BX27">
        <f>(($AO$25-$AP$22)/($AP$23-$AP$22))</f>
        <v>0.5</v>
      </c>
      <c r="BY27">
        <f>(($AQ$23-$AP$23)/($AP$24-$AP$23))</f>
        <v>0</v>
      </c>
      <c r="BZ27">
        <f>(($AN$25-$AQ$22)/($AQ$23-$AQ$22))</f>
        <v>0.39130434782608697</v>
      </c>
      <c r="CA27">
        <f>(($AO$25-$AQ$22)/($AQ$23-$AQ$22))</f>
        <v>0.47826086956521741</v>
      </c>
      <c r="CB27">
        <f>1-(($AP$22-$AQ$21)/($AQ$22-$AQ$21))</f>
        <v>4.5454545454545414E-2</v>
      </c>
    </row>
    <row r="28" spans="1:80" x14ac:dyDescent="0.25">
      <c r="A28">
        <v>27</v>
      </c>
      <c r="F28">
        <v>43.350883000000003</v>
      </c>
      <c r="G28" s="5">
        <v>3</v>
      </c>
      <c r="P28">
        <v>1</v>
      </c>
      <c r="Q28" t="str">
        <f>CONCATENATE(C28,E28,G28,I28)</f>
        <v>3</v>
      </c>
      <c r="R28">
        <v>2</v>
      </c>
      <c r="X28" t="s">
        <v>277</v>
      </c>
      <c r="Y28" t="s">
        <v>265</v>
      </c>
      <c r="AN28">
        <v>586</v>
      </c>
      <c r="AO28">
        <v>590</v>
      </c>
      <c r="AP28">
        <v>650</v>
      </c>
      <c r="AQ28">
        <v>655</v>
      </c>
      <c r="AT28">
        <f>(($AO$26-$AN$26)/($AN$27-$AN$26))</f>
        <v>0.13043478260869565</v>
      </c>
      <c r="AU28">
        <f>(($AP$23-$AN$25)/($AN$26-$AN$25))</f>
        <v>0.58333333333333337</v>
      </c>
      <c r="AV28">
        <f>(($AQ$23-$AN$25)/($AN$26-$AN$25))</f>
        <v>0.58333333333333337</v>
      </c>
      <c r="AW28">
        <f>(($AN$25-$AO$24)/($AO$25-$AO$24))</f>
        <v>0.89473684210526316</v>
      </c>
      <c r="AX28">
        <f>(($AP$23-$AO$25)/($AO$26-$AO$25))</f>
        <v>0.48</v>
      </c>
      <c r="AY28">
        <f>(($AQ$23-$AO$25)/($AO$26-$AO$25))</f>
        <v>0.48</v>
      </c>
      <c r="AZ28">
        <f>(($AN$26-$AP$23)/($AP$24-$AP$23))</f>
        <v>0.43478260869565216</v>
      </c>
      <c r="BA28">
        <f>(($AO$26-$AP$23)/($AP$24-$AP$23))</f>
        <v>0.56521739130434778</v>
      </c>
      <c r="BB28">
        <f>(($AQ$24-$AP$24)/($AP$25-$AP$24))</f>
        <v>0</v>
      </c>
      <c r="BC28">
        <f>(($AN$26-$AQ$23)/($AQ$24-$AQ$23))</f>
        <v>0.43478260869565216</v>
      </c>
      <c r="BD28">
        <f>(($AO$26-$AQ$23)/($AQ$24-$AQ$23))</f>
        <v>0.56521739130434778</v>
      </c>
      <c r="BE28">
        <f>(($AP$23-$AQ$23)/($AQ$24-$AQ$23))</f>
        <v>0</v>
      </c>
      <c r="BG28">
        <v>2</v>
      </c>
      <c r="BH28">
        <v>147</v>
      </c>
      <c r="BI28">
        <f>($BH$32-$BH$29)/200</f>
        <v>7.4999999999999997E-2</v>
      </c>
      <c r="BQ28">
        <f>(($AO$26-$AN$26)/($AN$27-$AN$26))</f>
        <v>0.13043478260869565</v>
      </c>
      <c r="BR28">
        <f>1-(($AP$23-$AN$25)/($AN$26-$AN$25))</f>
        <v>0.41666666666666663</v>
      </c>
      <c r="BS28">
        <f>1-(($AQ$23-$AN$25)/($AN$26-$AN$25))</f>
        <v>0.41666666666666663</v>
      </c>
      <c r="BT28">
        <f>1-(($AN$25-$AO$24)/($AO$25-$AO$24))</f>
        <v>0.10526315789473684</v>
      </c>
      <c r="BU28">
        <f>(($AP$23-$AO$25)/($AO$26-$AO$25))</f>
        <v>0.48</v>
      </c>
      <c r="BV28">
        <f>(($AQ$23-$AO$25)/($AO$26-$AO$25))</f>
        <v>0.48</v>
      </c>
      <c r="BW28">
        <f>(($AN$26-$AP$23)/($AP$24-$AP$23))</f>
        <v>0.43478260869565216</v>
      </c>
      <c r="BX28">
        <f>1-(($AO$26-$AP$23)/($AP$24-$AP$23))</f>
        <v>0.43478260869565222</v>
      </c>
      <c r="BY28">
        <f>(($AQ$24-$AP$24)/($AP$25-$AP$24))</f>
        <v>0</v>
      </c>
      <c r="BZ28">
        <f>(($AN$26-$AQ$23)/($AQ$24-$AQ$23))</f>
        <v>0.43478260869565216</v>
      </c>
      <c r="CA28">
        <f>1-(($AO$26-$AQ$23)/($AQ$24-$AQ$23))</f>
        <v>0.43478260869565222</v>
      </c>
      <c r="CB28">
        <f>(($AP$23-$AQ$23)/($AQ$24-$AQ$23))</f>
        <v>0</v>
      </c>
    </row>
    <row r="29" spans="1:80" x14ac:dyDescent="0.25">
      <c r="A29">
        <v>28</v>
      </c>
      <c r="F29">
        <v>43.350883000000003</v>
      </c>
      <c r="G29" s="5">
        <v>3</v>
      </c>
      <c r="P29">
        <v>1</v>
      </c>
      <c r="Q29" t="str">
        <f>CONCATENATE(C29,E29,G29,I29)</f>
        <v>3</v>
      </c>
      <c r="R29">
        <v>3</v>
      </c>
      <c r="X29" t="s">
        <v>277</v>
      </c>
      <c r="Y29" t="s">
        <v>266</v>
      </c>
      <c r="AN29">
        <v>608</v>
      </c>
      <c r="AO29">
        <v>616</v>
      </c>
      <c r="AT29">
        <f>(($AO$27-$AN$27)/($AN$28-$AN$27))</f>
        <v>0.20833333333333334</v>
      </c>
      <c r="AU29">
        <f>(($AP$24-$AN$26)/($AN$27-$AN$26))</f>
        <v>0.56521739130434778</v>
      </c>
      <c r="AV29">
        <f>(($AQ$24-$AN$26)/($AN$27-$AN$26))</f>
        <v>0.56521739130434778</v>
      </c>
      <c r="AW29">
        <f>(($AN$26-$AO$25)/($AO$26-$AO$25))</f>
        <v>0.88</v>
      </c>
      <c r="AX29">
        <f>(($AP$24-$AO$26)/($AO$27-$AO$26))</f>
        <v>0.4</v>
      </c>
      <c r="AY29">
        <f>(($AQ$24-$AO$26)/($AO$27-$AO$26))</f>
        <v>0.4</v>
      </c>
      <c r="AZ29">
        <f>(($AN$27-$AP$24)/($AP$25-$AP$24))</f>
        <v>0.41666666666666669</v>
      </c>
      <c r="BA29">
        <f>(($AO$27-$AP$24)/($AP$25-$AP$24))</f>
        <v>0.625</v>
      </c>
      <c r="BB29">
        <f>(($AQ$25-$AP$24)/($AP$25-$AP$24))</f>
        <v>0.95833333333333337</v>
      </c>
      <c r="BC29">
        <f>(($AN$27-$AQ$24)/($AQ$25-$AQ$24))</f>
        <v>0.43478260869565216</v>
      </c>
      <c r="BD29">
        <f>(($AO$27-$AQ$24)/($AQ$25-$AQ$24))</f>
        <v>0.65217391304347827</v>
      </c>
      <c r="BE29">
        <f>(($AP$24-$AQ$24)/($AQ$25-$AQ$24))</f>
        <v>0</v>
      </c>
      <c r="BG29">
        <v>3</v>
      </c>
      <c r="BH29">
        <v>156</v>
      </c>
      <c r="BI29">
        <f>($BH$33-$BH$30)/200</f>
        <v>0.12</v>
      </c>
      <c r="BQ29">
        <f>(($AO$27-$AN$27)/($AN$28-$AN$27))</f>
        <v>0.20833333333333334</v>
      </c>
      <c r="BR29">
        <f>1-(($AP$24-$AN$26)/($AN$27-$AN$26))</f>
        <v>0.43478260869565222</v>
      </c>
      <c r="BS29">
        <f>1-(($AQ$24-$AN$26)/($AN$27-$AN$26))</f>
        <v>0.43478260869565222</v>
      </c>
      <c r="BT29">
        <f>1-(($AN$26-$AO$25)/($AO$26-$AO$25))</f>
        <v>0.12</v>
      </c>
      <c r="BU29">
        <f>(($AP$24-$AO$26)/($AO$27-$AO$26))</f>
        <v>0.4</v>
      </c>
      <c r="BV29">
        <f>(($AQ$24-$AO$26)/($AO$27-$AO$26))</f>
        <v>0.4</v>
      </c>
      <c r="BW29">
        <f>(($AN$27-$AP$24)/($AP$25-$AP$24))</f>
        <v>0.41666666666666669</v>
      </c>
      <c r="BX29">
        <f>1-(($AO$27-$AP$24)/($AP$25-$AP$24))</f>
        <v>0.375</v>
      </c>
      <c r="BY29">
        <f>1-(($AQ$25-$AP$24)/($AP$25-$AP$24))</f>
        <v>4.166666666666663E-2</v>
      </c>
      <c r="BZ29">
        <f>(($AN$27-$AQ$24)/($AQ$25-$AQ$24))</f>
        <v>0.43478260869565216</v>
      </c>
      <c r="CA29">
        <f>1-(($AO$27-$AQ$24)/($AQ$25-$AQ$24))</f>
        <v>0.34782608695652173</v>
      </c>
      <c r="CB29">
        <f>(($AP$24-$AQ$24)/($AQ$25-$AQ$24))</f>
        <v>0</v>
      </c>
    </row>
    <row r="30" spans="1:80" x14ac:dyDescent="0.25">
      <c r="A30">
        <v>29</v>
      </c>
      <c r="P30">
        <v>0</v>
      </c>
      <c r="Q30" t="str">
        <f>CONCATENATE(C30,E30,G30,I30)</f>
        <v/>
      </c>
      <c r="R30">
        <v>4</v>
      </c>
      <c r="X30" t="s">
        <v>277</v>
      </c>
      <c r="Y30" t="s">
        <v>263</v>
      </c>
      <c r="AN30">
        <v>633</v>
      </c>
      <c r="AO30">
        <v>642</v>
      </c>
      <c r="AT30">
        <f>(($AO$28-$AN$28)/($AN$29-$AN$28))</f>
        <v>0.18181818181818182</v>
      </c>
      <c r="AU30">
        <f>(($AP$25-$AN$27)/($AN$28-$AN$27))</f>
        <v>0.58333333333333337</v>
      </c>
      <c r="AV30">
        <f>(($AQ$25-$AN$27)/($AN$28-$AN$27))</f>
        <v>0.54166666666666663</v>
      </c>
      <c r="AW30">
        <f>(($AN$27-$AO$26)/($AO$27-$AO$26))</f>
        <v>0.8</v>
      </c>
      <c r="AX30">
        <f>(($AP$25-$AO$27)/($AO$28-$AO$27))</f>
        <v>0.39130434782608697</v>
      </c>
      <c r="AY30">
        <f>(($AQ$25-$AO$27)/($AO$28-$AO$27))</f>
        <v>0.34782608695652173</v>
      </c>
      <c r="AZ30">
        <f>(($AN$28-$AP$25)/($AP$26-$AP$25))</f>
        <v>0.41666666666666669</v>
      </c>
      <c r="BA30">
        <f>(($AO$28-$AP$25)/($AP$26-$AP$25))</f>
        <v>0.58333333333333337</v>
      </c>
      <c r="BB30">
        <f>(($AQ$26-$AP$26)/($AP$27-$AP$26))</f>
        <v>0</v>
      </c>
      <c r="BC30">
        <f>(($AN$28-$AQ$25)/($AQ$26-$AQ$25))</f>
        <v>0.44</v>
      </c>
      <c r="BD30">
        <f>(($AO$28-$AQ$25)/($AQ$26-$AQ$25))</f>
        <v>0.6</v>
      </c>
      <c r="BE30">
        <f>(($AP$25-$AQ$25)/($AQ$26-$AQ$25))</f>
        <v>0.04</v>
      </c>
      <c r="BG30">
        <v>4</v>
      </c>
      <c r="BH30">
        <v>156</v>
      </c>
      <c r="BI30">
        <f>($BH$34-$BH$31)/200</f>
        <v>7.4999999999999997E-2</v>
      </c>
      <c r="BQ30">
        <f>(($AO$28-$AN$28)/($AN$29-$AN$28))</f>
        <v>0.18181818181818182</v>
      </c>
      <c r="BR30">
        <f>1-(($AP$25-$AN$27)/($AN$28-$AN$27))</f>
        <v>0.41666666666666663</v>
      </c>
      <c r="BS30">
        <f>1-(($AQ$25-$AN$27)/($AN$28-$AN$27))</f>
        <v>0.45833333333333337</v>
      </c>
      <c r="BT30">
        <f>1-(($AN$27-$AO$26)/($AO$27-$AO$26))</f>
        <v>0.19999999999999996</v>
      </c>
      <c r="BU30">
        <f>(($AP$25-$AO$27)/($AO$28-$AO$27))</f>
        <v>0.39130434782608697</v>
      </c>
      <c r="BV30">
        <f>(($AQ$25-$AO$27)/($AO$28-$AO$27))</f>
        <v>0.34782608695652173</v>
      </c>
      <c r="BW30">
        <f>(($AN$28-$AP$25)/($AP$26-$AP$25))</f>
        <v>0.41666666666666669</v>
      </c>
      <c r="BX30">
        <f>1-(($AO$28-$AP$25)/($AP$26-$AP$25))</f>
        <v>0.41666666666666663</v>
      </c>
      <c r="BY30">
        <f>(($AQ$26-$AP$26)/($AP$27-$AP$26))</f>
        <v>0</v>
      </c>
      <c r="BZ30">
        <f>(($AN$28-$AQ$25)/($AQ$26-$AQ$25))</f>
        <v>0.44</v>
      </c>
      <c r="CA30">
        <f>1-(($AO$28-$AQ$25)/($AQ$26-$AQ$25))</f>
        <v>0.4</v>
      </c>
      <c r="CB30">
        <f>(($AP$25-$AQ$25)/($AQ$26-$AQ$25))</f>
        <v>0.04</v>
      </c>
    </row>
    <row r="31" spans="1:80" x14ac:dyDescent="0.25">
      <c r="A31">
        <v>30</v>
      </c>
      <c r="P31">
        <v>0</v>
      </c>
      <c r="Q31" t="str">
        <f>CONCATENATE(C31,E31,G31,I31)</f>
        <v/>
      </c>
      <c r="R31">
        <v>1</v>
      </c>
      <c r="X31" t="s">
        <v>277</v>
      </c>
      <c r="Y31" t="s">
        <v>264</v>
      </c>
      <c r="AB31" t="s">
        <v>277</v>
      </c>
      <c r="AC31" t="str">
        <f>CONCATENATE($R31,$R32,$R33,$R34)</f>
        <v>1234</v>
      </c>
      <c r="AN31">
        <v>657</v>
      </c>
      <c r="AT31">
        <f>(($AO$29-$AN$29)/($AN$30-$AN$29))</f>
        <v>0.32</v>
      </c>
      <c r="AU31">
        <f>(($AP$26-$AN$28)/($AN$29-$AN$28))</f>
        <v>0.63636363636363635</v>
      </c>
      <c r="AV31">
        <f>(($AQ$26-$AN$28)/($AN$29-$AN$28))</f>
        <v>0.63636363636363635</v>
      </c>
      <c r="AW31">
        <f>(($AN$28-$AO$27)/($AO$28-$AO$27))</f>
        <v>0.82608695652173914</v>
      </c>
      <c r="AX31">
        <f>(($AP$26-$AO$28)/($AO$29-$AO$28))</f>
        <v>0.38461538461538464</v>
      </c>
      <c r="AY31">
        <f>(($AQ$26-$AO$28)/($AO$29-$AO$28))</f>
        <v>0.38461538461538464</v>
      </c>
      <c r="AZ31">
        <f>(($AN$29-$AP$26)/($AP$27-$AP$26))</f>
        <v>0.33333333333333331</v>
      </c>
      <c r="BA31">
        <f>(($AO$29-$AP$26)/($AP$27-$AP$26))</f>
        <v>0.66666666666666663</v>
      </c>
      <c r="BB31">
        <f>(($AQ$27-$AP$27)/($AP$28-$AP$27))</f>
        <v>7.6923076923076927E-2</v>
      </c>
      <c r="BC31">
        <f>(($AN$29-$AQ$26)/($AQ$27-$AQ$26))</f>
        <v>0.30769230769230771</v>
      </c>
      <c r="BD31">
        <f>(($AO$29-$AQ$26)/($AQ$27-$AQ$26))</f>
        <v>0.61538461538461542</v>
      </c>
      <c r="BE31">
        <f>(($AP$26-$AQ$26)/($AQ$27-$AQ$26))</f>
        <v>0</v>
      </c>
      <c r="BG31">
        <v>1</v>
      </c>
      <c r="BH31">
        <v>165</v>
      </c>
      <c r="BI31">
        <f>($BH$35-$BH$32)/200</f>
        <v>0.08</v>
      </c>
      <c r="BQ31">
        <f>(($AO$29-$AN$29)/($AN$30-$AN$29))</f>
        <v>0.32</v>
      </c>
      <c r="BR31">
        <f>1-(($AP$26-$AN$28)/($AN$29-$AN$28))</f>
        <v>0.36363636363636365</v>
      </c>
      <c r="BS31">
        <f>1-(($AQ$26-$AN$28)/($AN$29-$AN$28))</f>
        <v>0.36363636363636365</v>
      </c>
      <c r="BT31">
        <f>1-(($AN$28-$AO$27)/($AO$28-$AO$27))</f>
        <v>0.17391304347826086</v>
      </c>
      <c r="BU31">
        <f>(($AP$26-$AO$28)/($AO$29-$AO$28))</f>
        <v>0.38461538461538464</v>
      </c>
      <c r="BV31">
        <f>(($AQ$26-$AO$28)/($AO$29-$AO$28))</f>
        <v>0.38461538461538464</v>
      </c>
      <c r="BW31">
        <f>(($AN$29-$AP$26)/($AP$27-$AP$26))</f>
        <v>0.33333333333333331</v>
      </c>
      <c r="BX31">
        <f>1-(($AO$29-$AP$26)/($AP$27-$AP$26))</f>
        <v>0.33333333333333337</v>
      </c>
      <c r="BY31">
        <f>(($AQ$27-$AP$27)/($AP$28-$AP$27))</f>
        <v>7.6923076923076927E-2</v>
      </c>
      <c r="BZ31">
        <f>(($AN$29-$AQ$26)/($AQ$27-$AQ$26))</f>
        <v>0.30769230769230771</v>
      </c>
      <c r="CA31">
        <f>1-(($AO$29-$AQ$26)/($AQ$27-$AQ$26))</f>
        <v>0.38461538461538458</v>
      </c>
      <c r="CB31">
        <f>(($AP$26-$AQ$26)/($AQ$27-$AQ$26))</f>
        <v>0</v>
      </c>
    </row>
    <row r="32" spans="1:80" x14ac:dyDescent="0.25">
      <c r="A32">
        <v>31</v>
      </c>
      <c r="B32">
        <v>65.119064000000009</v>
      </c>
      <c r="C32" s="3">
        <v>1</v>
      </c>
      <c r="P32">
        <v>1</v>
      </c>
      <c r="Q32" t="str">
        <f>CONCATENATE(C32,E32,G32,I32)</f>
        <v>1</v>
      </c>
      <c r="R32">
        <v>2</v>
      </c>
      <c r="X32" t="s">
        <v>277</v>
      </c>
      <c r="Y32" t="s">
        <v>265</v>
      </c>
      <c r="AT32">
        <f>(($AO$30-$AN$30)/($AN$31-$AN$30))</f>
        <v>0.375</v>
      </c>
      <c r="AU32">
        <f>(($AP$27-$AN$29)/($AN$30-$AN$29))</f>
        <v>0.64</v>
      </c>
      <c r="AV32">
        <f>(($AQ$27-$AN$29)/($AN$30-$AN$29))</f>
        <v>0.72</v>
      </c>
      <c r="AW32">
        <f>(($AN$29-$AO$28)/($AO$29-$AO$28))</f>
        <v>0.69230769230769229</v>
      </c>
      <c r="AX32">
        <f>(($AP$27-$AO$29)/($AO$30-$AO$29))</f>
        <v>0.30769230769230771</v>
      </c>
      <c r="AY32">
        <f>(($AQ$27-$AO$29)/($AO$30-$AO$29))</f>
        <v>0.38461538461538464</v>
      </c>
      <c r="AZ32">
        <f>(($AN$30-$AP$27)/($AP$28-$AP$27))</f>
        <v>0.34615384615384615</v>
      </c>
      <c r="BA32">
        <f>(($AO$30-$AP$27)/($AP$28-$AP$27))</f>
        <v>0.69230769230769229</v>
      </c>
      <c r="BC32">
        <f>(($AN$30-$AQ$27)/($AQ$28-$AQ$27))</f>
        <v>0.2413793103448276</v>
      </c>
      <c r="BD32">
        <f>(($AO$30-$AQ$27)/($AQ$28-$AQ$27))</f>
        <v>0.55172413793103448</v>
      </c>
      <c r="BE32">
        <f>(($AP$27-$AQ$26)/($AQ$27-$AQ$26))</f>
        <v>0.92307692307692313</v>
      </c>
      <c r="BG32">
        <v>2</v>
      </c>
      <c r="BH32">
        <v>171</v>
      </c>
      <c r="BI32">
        <f>($BH$36-$BH$33)/200</f>
        <v>0.08</v>
      </c>
      <c r="BQ32">
        <f>(($AO$30-$AN$30)/($AN$31-$AN$30))</f>
        <v>0.375</v>
      </c>
      <c r="BR32">
        <f>1-(($AP$27-$AN$29)/($AN$30-$AN$29))</f>
        <v>0.36</v>
      </c>
      <c r="BS32">
        <f>1-(($AQ$27-$AN$29)/($AN$30-$AN$29))</f>
        <v>0.28000000000000003</v>
      </c>
      <c r="BT32">
        <f>1-(($AN$29-$AO$28)/($AO$29-$AO$28))</f>
        <v>0.30769230769230771</v>
      </c>
      <c r="BU32">
        <f>(($AP$27-$AO$29)/($AO$30-$AO$29))</f>
        <v>0.30769230769230771</v>
      </c>
      <c r="BV32">
        <f>(($AQ$27-$AO$29)/($AO$30-$AO$29))</f>
        <v>0.38461538461538464</v>
      </c>
      <c r="BW32">
        <f>(($AN$30-$AP$27)/($AP$28-$AP$27))</f>
        <v>0.34615384615384615</v>
      </c>
      <c r="BX32">
        <f>1-(($AO$30-$AP$27)/($AP$28-$AP$27))</f>
        <v>0.30769230769230771</v>
      </c>
      <c r="BZ32">
        <f>(($AN$30-$AQ$27)/($AQ$28-$AQ$27))</f>
        <v>0.2413793103448276</v>
      </c>
      <c r="CA32">
        <f>1-(($AO$30-$AQ$27)/($AQ$28-$AQ$27))</f>
        <v>0.44827586206896552</v>
      </c>
      <c r="CB32">
        <f>1-(($AP$27-$AQ$26)/($AQ$27-$AQ$26))</f>
        <v>7.6923076923076872E-2</v>
      </c>
    </row>
    <row r="33" spans="1:80" x14ac:dyDescent="0.25">
      <c r="A33">
        <v>32</v>
      </c>
      <c r="B33">
        <v>65.243850000000009</v>
      </c>
      <c r="C33" s="3">
        <v>1</v>
      </c>
      <c r="P33">
        <v>1</v>
      </c>
      <c r="Q33" t="str">
        <f>CONCATENATE(C33,E33,G33,I33)</f>
        <v>1</v>
      </c>
      <c r="R33">
        <v>3</v>
      </c>
      <c r="X33" t="s">
        <v>277</v>
      </c>
      <c r="Y33" t="s">
        <v>266</v>
      </c>
      <c r="AU33">
        <f>(($AP$28-$AN$30)/($AN$31-$AN$30))</f>
        <v>0.70833333333333337</v>
      </c>
      <c r="AV33">
        <f>(($AQ$28-$AN$30)/($AN$31-$AN$30))</f>
        <v>0.91666666666666663</v>
      </c>
      <c r="AW33">
        <f>(($AN$30-$AO$29)/($AO$30-$AO$29))</f>
        <v>0.65384615384615385</v>
      </c>
      <c r="BE33">
        <f>(($AP$28-$AQ$27)/($AQ$28-$AQ$27))</f>
        <v>0.82758620689655171</v>
      </c>
      <c r="BG33">
        <v>3</v>
      </c>
      <c r="BH33">
        <v>180</v>
      </c>
      <c r="BI33">
        <f>($BH$37-$BH$34)/200</f>
        <v>0.125</v>
      </c>
      <c r="BR33">
        <f>1-(($AP$28-$AN$30)/($AN$31-$AN$30))</f>
        <v>0.29166666666666663</v>
      </c>
      <c r="BS33">
        <f>1-(($AQ$28-$AN$30)/($AN$31-$AN$30))</f>
        <v>8.333333333333337E-2</v>
      </c>
      <c r="BT33">
        <f>1-(($AN$30-$AO$29)/($AO$30-$AO$29))</f>
        <v>0.34615384615384615</v>
      </c>
      <c r="CB33">
        <f>1-(($AP$28-$AQ$27)/($AQ$28-$AQ$27))</f>
        <v>0.17241379310344829</v>
      </c>
    </row>
    <row r="34" spans="1:80" x14ac:dyDescent="0.25">
      <c r="A34">
        <v>33</v>
      </c>
      <c r="B34">
        <v>65.216773000000003</v>
      </c>
      <c r="C34" s="3">
        <v>1</v>
      </c>
      <c r="P34">
        <v>1</v>
      </c>
      <c r="Q34" t="str">
        <f>CONCATENATE(C34,E34,G34,I34)</f>
        <v>1</v>
      </c>
      <c r="R34">
        <v>4</v>
      </c>
      <c r="X34" t="s">
        <v>277</v>
      </c>
      <c r="Y34" t="s">
        <v>263</v>
      </c>
      <c r="BG34">
        <v>4</v>
      </c>
      <c r="BH34">
        <v>180</v>
      </c>
      <c r="BI34">
        <f>($BH$38-$BH$35)/200</f>
        <v>0.09</v>
      </c>
    </row>
    <row r="35" spans="1:80" x14ac:dyDescent="0.25">
      <c r="A35">
        <v>34</v>
      </c>
      <c r="B35">
        <v>65.194011000000003</v>
      </c>
      <c r="C35" s="3">
        <v>1</v>
      </c>
      <c r="D35">
        <v>68.082038000000011</v>
      </c>
      <c r="E35" s="2">
        <v>2</v>
      </c>
      <c r="P35">
        <v>2</v>
      </c>
      <c r="Q35" t="str">
        <f>CONCATENATE(C35,E35,G35,I35)</f>
        <v>12</v>
      </c>
      <c r="R35">
        <v>1</v>
      </c>
      <c r="X35" t="s">
        <v>277</v>
      </c>
      <c r="Y35" t="s">
        <v>264</v>
      </c>
      <c r="AB35" t="s">
        <v>277</v>
      </c>
      <c r="AC35" t="str">
        <f>CONCATENATE($R35,$R36,$R37,$R38)</f>
        <v>1234</v>
      </c>
      <c r="BG35">
        <v>1</v>
      </c>
      <c r="BH35">
        <v>187</v>
      </c>
      <c r="BI35">
        <f>($BH$39-$BH$36)/200</f>
        <v>6.5000000000000002E-2</v>
      </c>
    </row>
    <row r="36" spans="1:80" x14ac:dyDescent="0.25">
      <c r="A36">
        <v>35</v>
      </c>
      <c r="B36">
        <v>65.174914999999999</v>
      </c>
      <c r="C36" s="3">
        <v>1</v>
      </c>
      <c r="D36">
        <v>68.155223000000007</v>
      </c>
      <c r="E36" s="2">
        <v>2</v>
      </c>
      <c r="P36">
        <v>2</v>
      </c>
      <c r="Q36" t="str">
        <f>CONCATENATE(C36,E36,G36,I36)</f>
        <v>12</v>
      </c>
      <c r="R36">
        <v>2</v>
      </c>
      <c r="X36" t="s">
        <v>277</v>
      </c>
      <c r="Y36" t="s">
        <v>265</v>
      </c>
      <c r="BG36">
        <v>2</v>
      </c>
      <c r="BH36">
        <v>196</v>
      </c>
      <c r="BI36">
        <f>($BH$40-$BH$37)/200</f>
        <v>6.5000000000000002E-2</v>
      </c>
    </row>
    <row r="37" spans="1:80" x14ac:dyDescent="0.25">
      <c r="A37">
        <v>36</v>
      </c>
      <c r="B37">
        <v>65.202842000000004</v>
      </c>
      <c r="C37" s="3">
        <v>1</v>
      </c>
      <c r="D37">
        <v>68.113631999999996</v>
      </c>
      <c r="E37" s="2">
        <v>2</v>
      </c>
      <c r="P37">
        <v>2</v>
      </c>
      <c r="Q37" t="str">
        <f>CONCATENATE(C37,E37,G37,I37)</f>
        <v>12</v>
      </c>
      <c r="R37">
        <v>3</v>
      </c>
      <c r="X37" t="s">
        <v>274</v>
      </c>
      <c r="Y37" t="s">
        <v>259</v>
      </c>
      <c r="BG37">
        <v>3</v>
      </c>
      <c r="BH37">
        <v>205</v>
      </c>
      <c r="BI37">
        <f>($BH$46-$BH$43)/200</f>
        <v>6.5000000000000002E-2</v>
      </c>
    </row>
    <row r="38" spans="1:80" x14ac:dyDescent="0.25">
      <c r="A38">
        <v>37</v>
      </c>
      <c r="B38">
        <v>65.228206</v>
      </c>
      <c r="C38" s="3">
        <v>1</v>
      </c>
      <c r="D38">
        <v>68.082674999999995</v>
      </c>
      <c r="E38" s="2">
        <v>2</v>
      </c>
      <c r="P38">
        <v>2</v>
      </c>
      <c r="Q38" t="str">
        <f>CONCATENATE(C38,E38,G38,I38)</f>
        <v>12</v>
      </c>
      <c r="R38">
        <v>4</v>
      </c>
      <c r="X38" t="s">
        <v>274</v>
      </c>
      <c r="Y38" t="s">
        <v>270</v>
      </c>
      <c r="BG38">
        <v>4</v>
      </c>
      <c r="BH38">
        <v>205</v>
      </c>
      <c r="BI38">
        <f>($BH$47-$BH$44)/200</f>
        <v>9.5000000000000001E-2</v>
      </c>
    </row>
    <row r="39" spans="1:80" x14ac:dyDescent="0.25">
      <c r="A39">
        <v>38</v>
      </c>
      <c r="B39">
        <v>65.169650000000004</v>
      </c>
      <c r="C39" s="3">
        <v>1</v>
      </c>
      <c r="D39">
        <v>68.124324000000001</v>
      </c>
      <c r="E39" s="2">
        <v>2</v>
      </c>
      <c r="P39">
        <v>2</v>
      </c>
      <c r="Q39" t="str">
        <f>CONCATENATE(C39,E39,G39,I39)</f>
        <v>12</v>
      </c>
      <c r="R39">
        <v>1</v>
      </c>
      <c r="X39" t="s">
        <v>274</v>
      </c>
      <c r="Y39" t="s">
        <v>271</v>
      </c>
      <c r="BG39">
        <v>1</v>
      </c>
      <c r="BH39">
        <v>209</v>
      </c>
      <c r="BI39">
        <f>($BH$48-$BH$45)/200</f>
        <v>0.08</v>
      </c>
    </row>
    <row r="40" spans="1:80" x14ac:dyDescent="0.25">
      <c r="A40">
        <v>39</v>
      </c>
      <c r="B40">
        <v>65.119064000000009</v>
      </c>
      <c r="C40" s="3">
        <v>1</v>
      </c>
      <c r="D40">
        <v>68.166922999999997</v>
      </c>
      <c r="E40" s="2">
        <v>2</v>
      </c>
      <c r="P40">
        <v>2</v>
      </c>
      <c r="Q40" t="str">
        <f>CONCATENATE(C40,E40,G40,I40)</f>
        <v>12</v>
      </c>
      <c r="R40">
        <v>2</v>
      </c>
      <c r="X40" t="s">
        <v>274</v>
      </c>
      <c r="Y40" t="s">
        <v>272</v>
      </c>
      <c r="BG40">
        <v>2</v>
      </c>
      <c r="BH40">
        <v>218</v>
      </c>
      <c r="BI40">
        <f>($BH$49-$BH$46)/200</f>
        <v>0.11</v>
      </c>
    </row>
    <row r="41" spans="1:80" x14ac:dyDescent="0.25">
      <c r="A41">
        <v>40</v>
      </c>
      <c r="D41">
        <v>68.239265000000003</v>
      </c>
      <c r="E41" s="2">
        <v>2</v>
      </c>
      <c r="P41">
        <v>1</v>
      </c>
      <c r="Q41" t="str">
        <f>CONCATENATE(C41,E41,G41,I41)</f>
        <v>2</v>
      </c>
      <c r="R41" t="s">
        <v>22</v>
      </c>
      <c r="X41" t="s">
        <v>274</v>
      </c>
      <c r="Y41" t="s">
        <v>259</v>
      </c>
      <c r="BG41" t="s">
        <v>22</v>
      </c>
      <c r="BH41">
        <v>228</v>
      </c>
      <c r="BI41">
        <f>($BH$50-$BH$47)/200</f>
        <v>5.5E-2</v>
      </c>
    </row>
    <row r="42" spans="1:80" x14ac:dyDescent="0.25">
      <c r="A42">
        <v>41</v>
      </c>
      <c r="D42">
        <v>68.082038000000011</v>
      </c>
      <c r="E42" s="2">
        <v>2</v>
      </c>
      <c r="P42">
        <v>1</v>
      </c>
      <c r="Q42" t="str">
        <f>CONCATENATE(C42,E42,G42,I42)</f>
        <v>2</v>
      </c>
      <c r="R42" t="s">
        <v>22</v>
      </c>
      <c r="X42" t="s">
        <v>275</v>
      </c>
      <c r="Y42" t="s">
        <v>260</v>
      </c>
      <c r="BG42" t="s">
        <v>22</v>
      </c>
      <c r="BH42">
        <v>230</v>
      </c>
      <c r="BI42">
        <f>($BH$51-$BH$48)/200</f>
        <v>0.1</v>
      </c>
    </row>
    <row r="43" spans="1:80" x14ac:dyDescent="0.25">
      <c r="A43">
        <v>42</v>
      </c>
      <c r="F43">
        <v>67.336601000000002</v>
      </c>
      <c r="G43" s="5">
        <v>3</v>
      </c>
      <c r="H43">
        <v>67.622591999999997</v>
      </c>
      <c r="I43" s="4">
        <v>4</v>
      </c>
      <c r="P43">
        <v>2</v>
      </c>
      <c r="Q43" t="str">
        <f>CONCATENATE(C43,E43,G43,I43)</f>
        <v>34</v>
      </c>
      <c r="R43">
        <v>2</v>
      </c>
      <c r="X43" t="s">
        <v>276</v>
      </c>
      <c r="Y43" t="s">
        <v>261</v>
      </c>
      <c r="AB43" t="s">
        <v>274</v>
      </c>
      <c r="AC43" t="str">
        <f>CONCATENATE($R43,$R44,$R45,$R46)</f>
        <v>2143</v>
      </c>
      <c r="BG43">
        <v>2</v>
      </c>
      <c r="BH43">
        <v>231</v>
      </c>
      <c r="BI43">
        <f>($BH$52-$BH$49)/200</f>
        <v>0.08</v>
      </c>
    </row>
    <row r="44" spans="1:80" x14ac:dyDescent="0.25">
      <c r="A44">
        <v>43</v>
      </c>
      <c r="F44">
        <v>67.334952999999999</v>
      </c>
      <c r="G44" s="5">
        <v>3</v>
      </c>
      <c r="H44">
        <v>67.557169999999999</v>
      </c>
      <c r="I44" s="4">
        <v>4</v>
      </c>
      <c r="P44">
        <v>2</v>
      </c>
      <c r="Q44" t="str">
        <f>CONCATENATE(C44,E44,G44,I44)</f>
        <v>34</v>
      </c>
      <c r="R44">
        <v>1</v>
      </c>
      <c r="X44" t="s">
        <v>275</v>
      </c>
      <c r="Y44" t="s">
        <v>262</v>
      </c>
      <c r="BG44">
        <v>1</v>
      </c>
      <c r="BH44">
        <v>237</v>
      </c>
      <c r="BI44">
        <f>($BH$53-$BH$50)/200</f>
        <v>0.11</v>
      </c>
    </row>
    <row r="45" spans="1:80" x14ac:dyDescent="0.25">
      <c r="A45">
        <v>44</v>
      </c>
      <c r="F45">
        <v>67.356761000000006</v>
      </c>
      <c r="G45" s="5">
        <v>3</v>
      </c>
      <c r="H45">
        <v>67.627807000000004</v>
      </c>
      <c r="I45" s="4">
        <v>4</v>
      </c>
      <c r="P45">
        <v>2</v>
      </c>
      <c r="Q45" t="str">
        <f>CONCATENATE(C45,E45,G45,I45)</f>
        <v>34</v>
      </c>
      <c r="R45">
        <v>4</v>
      </c>
      <c r="X45" t="s">
        <v>277</v>
      </c>
      <c r="Y45" t="s">
        <v>263</v>
      </c>
      <c r="BG45">
        <v>4</v>
      </c>
      <c r="BH45">
        <v>243</v>
      </c>
      <c r="BI45">
        <f>($BH$54-$BH$51)/200</f>
        <v>5.5E-2</v>
      </c>
    </row>
    <row r="46" spans="1:80" x14ac:dyDescent="0.25">
      <c r="A46">
        <v>45</v>
      </c>
      <c r="F46">
        <v>67.297720999999996</v>
      </c>
      <c r="G46" s="5">
        <v>3</v>
      </c>
      <c r="H46">
        <v>67.669612000000001</v>
      </c>
      <c r="I46" s="4">
        <v>4</v>
      </c>
      <c r="P46">
        <v>2</v>
      </c>
      <c r="Q46" t="str">
        <f>CONCATENATE(C46,E46,G46,I46)</f>
        <v>34</v>
      </c>
      <c r="R46">
        <v>3</v>
      </c>
      <c r="X46" t="s">
        <v>277</v>
      </c>
      <c r="Y46" t="s">
        <v>264</v>
      </c>
      <c r="BG46">
        <v>3</v>
      </c>
      <c r="BH46">
        <v>244</v>
      </c>
      <c r="BI46">
        <f>($BH$55-$BH$52)/200</f>
        <v>8.5000000000000006E-2</v>
      </c>
    </row>
    <row r="47" spans="1:80" x14ac:dyDescent="0.25">
      <c r="A47">
        <v>46</v>
      </c>
      <c r="F47">
        <v>67.293410999999992</v>
      </c>
      <c r="G47" s="5">
        <v>3</v>
      </c>
      <c r="H47">
        <v>67.67419000000001</v>
      </c>
      <c r="I47" s="4">
        <v>4</v>
      </c>
      <c r="P47">
        <v>2</v>
      </c>
      <c r="Q47" t="str">
        <f>CONCATENATE(C47,E47,G47,I47)</f>
        <v>34</v>
      </c>
      <c r="R47">
        <v>2</v>
      </c>
      <c r="X47" t="s">
        <v>277</v>
      </c>
      <c r="Y47" t="s">
        <v>265</v>
      </c>
      <c r="AB47" t="s">
        <v>274</v>
      </c>
      <c r="AC47" t="str">
        <f>CONCATENATE($R47,$R48,$R49,$R50)</f>
        <v>2143</v>
      </c>
      <c r="BG47">
        <v>2</v>
      </c>
      <c r="BH47">
        <v>256</v>
      </c>
      <c r="BI47">
        <f>($BH$56-$BH$53)/200</f>
        <v>7.4999999999999997E-2</v>
      </c>
    </row>
    <row r="48" spans="1:80" x14ac:dyDescent="0.25">
      <c r="A48">
        <v>47</v>
      </c>
      <c r="F48">
        <v>67.339210000000008</v>
      </c>
      <c r="G48" s="5">
        <v>3</v>
      </c>
      <c r="H48">
        <v>67.69004000000001</v>
      </c>
      <c r="I48" s="4">
        <v>4</v>
      </c>
      <c r="P48">
        <v>2</v>
      </c>
      <c r="Q48" t="str">
        <f>CONCATENATE(C48,E48,G48,I48)</f>
        <v>34</v>
      </c>
      <c r="R48">
        <v>1</v>
      </c>
      <c r="X48" t="s">
        <v>277</v>
      </c>
      <c r="Y48" t="s">
        <v>266</v>
      </c>
      <c r="BG48">
        <v>1</v>
      </c>
      <c r="BH48">
        <v>259</v>
      </c>
      <c r="BI48">
        <f>($BH$57-$BH$54)/200</f>
        <v>0.105</v>
      </c>
    </row>
    <row r="49" spans="1:61" x14ac:dyDescent="0.25">
      <c r="A49">
        <v>48</v>
      </c>
      <c r="F49">
        <v>67.359474000000006</v>
      </c>
      <c r="G49" s="5">
        <v>3</v>
      </c>
      <c r="H49">
        <v>67.677538999999996</v>
      </c>
      <c r="I49" s="4">
        <v>4</v>
      </c>
      <c r="P49">
        <v>2</v>
      </c>
      <c r="Q49" t="str">
        <f>CONCATENATE(C49,E49,G49,I49)</f>
        <v>34</v>
      </c>
      <c r="R49">
        <v>4</v>
      </c>
      <c r="X49" t="s">
        <v>277</v>
      </c>
      <c r="Y49" t="s">
        <v>263</v>
      </c>
      <c r="BG49">
        <v>4</v>
      </c>
      <c r="BH49">
        <v>266</v>
      </c>
      <c r="BI49">
        <f>($BH$58-$BH$55)/200</f>
        <v>0.06</v>
      </c>
    </row>
    <row r="50" spans="1:61" x14ac:dyDescent="0.25">
      <c r="A50">
        <v>49</v>
      </c>
      <c r="F50">
        <v>67.317291000000012</v>
      </c>
      <c r="G50" s="5">
        <v>3</v>
      </c>
      <c r="H50">
        <v>67.543555999999995</v>
      </c>
      <c r="I50" s="4">
        <v>4</v>
      </c>
      <c r="P50">
        <v>2</v>
      </c>
      <c r="Q50" t="str">
        <f>CONCATENATE(C50,E50,G50,I50)</f>
        <v>34</v>
      </c>
      <c r="R50">
        <v>3</v>
      </c>
      <c r="X50" t="s">
        <v>277</v>
      </c>
      <c r="Y50" t="s">
        <v>264</v>
      </c>
      <c r="BG50">
        <v>3</v>
      </c>
      <c r="BH50">
        <v>267</v>
      </c>
      <c r="BI50">
        <f>($BH$59-$BH$56)/200</f>
        <v>8.5000000000000006E-2</v>
      </c>
    </row>
    <row r="51" spans="1:61" x14ac:dyDescent="0.25">
      <c r="A51">
        <v>50</v>
      </c>
      <c r="P51">
        <v>0</v>
      </c>
      <c r="Q51" t="str">
        <f>CONCATENATE(C51,E51,G51,I51)</f>
        <v/>
      </c>
      <c r="R51">
        <v>1</v>
      </c>
      <c r="X51" t="s">
        <v>277</v>
      </c>
      <c r="Y51" t="s">
        <v>265</v>
      </c>
      <c r="AB51" t="s">
        <v>277</v>
      </c>
      <c r="AC51" t="str">
        <f>CONCATENATE($R51,$R52,$R53,$R54)</f>
        <v>1234</v>
      </c>
      <c r="BG51">
        <v>1</v>
      </c>
      <c r="BH51">
        <v>279</v>
      </c>
      <c r="BI51">
        <f>($BH$60-$BH$57)/200</f>
        <v>6.5000000000000002E-2</v>
      </c>
    </row>
    <row r="52" spans="1:61" x14ac:dyDescent="0.25">
      <c r="A52">
        <v>51</v>
      </c>
      <c r="P52">
        <v>0</v>
      </c>
      <c r="Q52" t="str">
        <f>CONCATENATE(C52,E52,G52,I52)</f>
        <v/>
      </c>
      <c r="R52">
        <v>2</v>
      </c>
      <c r="X52" t="s">
        <v>275</v>
      </c>
      <c r="Y52" t="s">
        <v>267</v>
      </c>
      <c r="BG52">
        <v>2</v>
      </c>
      <c r="BH52">
        <v>282</v>
      </c>
      <c r="BI52">
        <f>($BH$61-$BH$58)/200</f>
        <v>0.105</v>
      </c>
    </row>
    <row r="53" spans="1:61" x14ac:dyDescent="0.25">
      <c r="A53">
        <v>52</v>
      </c>
      <c r="P53">
        <v>0</v>
      </c>
      <c r="Q53" t="str">
        <f>CONCATENATE(C53,E53,G53,I53)</f>
        <v/>
      </c>
      <c r="R53">
        <v>3</v>
      </c>
      <c r="X53" t="s">
        <v>276</v>
      </c>
      <c r="Y53" t="s">
        <v>268</v>
      </c>
      <c r="BG53">
        <v>3</v>
      </c>
      <c r="BH53">
        <v>289</v>
      </c>
      <c r="BI53">
        <f>($BH$62-$BH$59)/200</f>
        <v>0.06</v>
      </c>
    </row>
    <row r="54" spans="1:61" x14ac:dyDescent="0.25">
      <c r="A54">
        <v>53</v>
      </c>
      <c r="P54">
        <v>0</v>
      </c>
      <c r="Q54" t="str">
        <f>CONCATENATE(C54,E54,G54,I54)</f>
        <v/>
      </c>
      <c r="R54">
        <v>4</v>
      </c>
      <c r="X54" t="s">
        <v>275</v>
      </c>
      <c r="Y54" t="s">
        <v>273</v>
      </c>
      <c r="BG54">
        <v>4</v>
      </c>
      <c r="BH54">
        <v>290</v>
      </c>
      <c r="BI54">
        <f>($BH$63-$BH$60)/200</f>
        <v>9.5000000000000001E-2</v>
      </c>
    </row>
    <row r="55" spans="1:61" x14ac:dyDescent="0.25">
      <c r="A55">
        <v>54</v>
      </c>
      <c r="B55">
        <v>88.53599100000001</v>
      </c>
      <c r="C55" s="3">
        <v>1</v>
      </c>
      <c r="P55">
        <v>1</v>
      </c>
      <c r="Q55" t="str">
        <f>CONCATENATE(C55,E55,G55,I55)</f>
        <v>1</v>
      </c>
      <c r="R55">
        <v>1</v>
      </c>
      <c r="X55" t="s">
        <v>274</v>
      </c>
      <c r="Y55" t="s">
        <v>271</v>
      </c>
      <c r="AB55" t="s">
        <v>277</v>
      </c>
      <c r="AC55" t="str">
        <f>CONCATENATE($R55,$R56,$R57,$R58)</f>
        <v>1234</v>
      </c>
      <c r="BG55">
        <v>1</v>
      </c>
      <c r="BH55">
        <v>299</v>
      </c>
      <c r="BI55">
        <f>($BH$64-$BH$61)/200</f>
        <v>7.4999999999999997E-2</v>
      </c>
    </row>
    <row r="56" spans="1:61" x14ac:dyDescent="0.25">
      <c r="A56">
        <v>55</v>
      </c>
      <c r="B56">
        <v>88.53599100000001</v>
      </c>
      <c r="C56" s="3">
        <v>1</v>
      </c>
      <c r="P56">
        <v>1</v>
      </c>
      <c r="Q56" t="str">
        <f>CONCATENATE(C56,E56,G56,I56)</f>
        <v>1</v>
      </c>
      <c r="R56">
        <v>2</v>
      </c>
      <c r="X56" t="s">
        <v>274</v>
      </c>
      <c r="Y56" t="s">
        <v>272</v>
      </c>
      <c r="BG56">
        <v>2</v>
      </c>
      <c r="BH56">
        <v>304</v>
      </c>
      <c r="BI56">
        <f>($BH$65-$BH$62)/200</f>
        <v>0.11</v>
      </c>
    </row>
    <row r="57" spans="1:61" x14ac:dyDescent="0.25">
      <c r="A57">
        <v>56</v>
      </c>
      <c r="B57">
        <v>88.56425200000001</v>
      </c>
      <c r="C57" s="3">
        <v>1</v>
      </c>
      <c r="P57">
        <v>1</v>
      </c>
      <c r="Q57" t="str">
        <f>CONCATENATE(C57,E57,G57,I57)</f>
        <v>1</v>
      </c>
      <c r="R57">
        <v>3</v>
      </c>
      <c r="X57" t="s">
        <v>274</v>
      </c>
      <c r="Y57" t="s">
        <v>259</v>
      </c>
      <c r="BG57">
        <v>3</v>
      </c>
      <c r="BH57">
        <v>311</v>
      </c>
      <c r="BI57">
        <f>($BH$66-$BH$63)/200</f>
        <v>7.4999999999999997E-2</v>
      </c>
    </row>
    <row r="58" spans="1:61" x14ac:dyDescent="0.25">
      <c r="A58">
        <v>57</v>
      </c>
      <c r="B58">
        <v>88.535253000000012</v>
      </c>
      <c r="C58" s="3">
        <v>1</v>
      </c>
      <c r="P58">
        <v>1</v>
      </c>
      <c r="Q58" t="str">
        <f>CONCATENATE(C58,E58,G58,I58)</f>
        <v>1</v>
      </c>
      <c r="R58">
        <v>4</v>
      </c>
      <c r="X58" t="s">
        <v>274</v>
      </c>
      <c r="Y58" t="s">
        <v>270</v>
      </c>
      <c r="BG58">
        <v>4</v>
      </c>
      <c r="BH58">
        <v>311</v>
      </c>
      <c r="BI58">
        <f>($BH$67-$BH$64)/200</f>
        <v>0.09</v>
      </c>
    </row>
    <row r="59" spans="1:61" x14ac:dyDescent="0.25">
      <c r="A59">
        <v>58</v>
      </c>
      <c r="B59">
        <v>88.541148000000007</v>
      </c>
      <c r="C59" s="3">
        <v>1</v>
      </c>
      <c r="P59">
        <v>1</v>
      </c>
      <c r="Q59" t="str">
        <f>CONCATENATE(C59,E59,G59,I59)</f>
        <v>1</v>
      </c>
      <c r="R59">
        <v>1</v>
      </c>
      <c r="X59" t="s">
        <v>274</v>
      </c>
      <c r="Y59" t="s">
        <v>271</v>
      </c>
      <c r="AB59" t="s">
        <v>276</v>
      </c>
      <c r="AC59" t="str">
        <f>CONCATENATE($R59,$R60,$R61,$R62)</f>
        <v>1243</v>
      </c>
      <c r="BG59">
        <v>1</v>
      </c>
      <c r="BH59">
        <v>321</v>
      </c>
      <c r="BI59">
        <f>($BH$68-$BH$65)/200</f>
        <v>7.4999999999999997E-2</v>
      </c>
    </row>
    <row r="60" spans="1:61" x14ac:dyDescent="0.25">
      <c r="A60">
        <v>59</v>
      </c>
      <c r="B60">
        <v>88.521308000000005</v>
      </c>
      <c r="C60" s="3">
        <v>1</v>
      </c>
      <c r="D60">
        <v>92.46098400000001</v>
      </c>
      <c r="E60" s="2">
        <v>2</v>
      </c>
      <c r="P60">
        <v>2</v>
      </c>
      <c r="Q60" t="str">
        <f>CONCATENATE(C60,E60,G60,I60)</f>
        <v>12</v>
      </c>
      <c r="R60">
        <v>2</v>
      </c>
      <c r="X60" t="s">
        <v>274</v>
      </c>
      <c r="Y60" t="s">
        <v>272</v>
      </c>
      <c r="BG60">
        <v>2</v>
      </c>
      <c r="BH60">
        <v>324</v>
      </c>
      <c r="BI60">
        <f>($BH$69-$BH$66)/200</f>
        <v>0.1</v>
      </c>
    </row>
    <row r="61" spans="1:61" x14ac:dyDescent="0.25">
      <c r="A61">
        <v>60</v>
      </c>
      <c r="B61">
        <v>88.524255000000011</v>
      </c>
      <c r="C61" s="3">
        <v>1</v>
      </c>
      <c r="D61">
        <v>92.451615000000004</v>
      </c>
      <c r="E61" s="2">
        <v>2</v>
      </c>
      <c r="P61">
        <v>2</v>
      </c>
      <c r="Q61" t="str">
        <f>CONCATENATE(C61,E61,G61,I61)</f>
        <v>12</v>
      </c>
      <c r="R61">
        <v>4</v>
      </c>
      <c r="X61" t="s">
        <v>274</v>
      </c>
      <c r="Y61" t="s">
        <v>259</v>
      </c>
      <c r="BG61">
        <v>4</v>
      </c>
      <c r="BH61">
        <v>332</v>
      </c>
      <c r="BI61">
        <f>($BH$70-$BH$67)/200</f>
        <v>7.0000000000000007E-2</v>
      </c>
    </row>
    <row r="62" spans="1:61" x14ac:dyDescent="0.25">
      <c r="A62">
        <v>61</v>
      </c>
      <c r="B62">
        <v>88.527516000000006</v>
      </c>
      <c r="C62" s="3">
        <v>1</v>
      </c>
      <c r="D62">
        <v>92.435931000000011</v>
      </c>
      <c r="E62" s="2">
        <v>2</v>
      </c>
      <c r="P62">
        <v>2</v>
      </c>
      <c r="Q62" t="str">
        <f>CONCATENATE(C62,E62,G62,I62)</f>
        <v>12</v>
      </c>
      <c r="R62">
        <v>3</v>
      </c>
      <c r="X62" t="s">
        <v>274</v>
      </c>
      <c r="Y62" t="s">
        <v>270</v>
      </c>
      <c r="BG62">
        <v>3</v>
      </c>
      <c r="BH62">
        <v>333</v>
      </c>
      <c r="BI62">
        <f>($BH$71-$BH$68)/200</f>
        <v>8.5000000000000006E-2</v>
      </c>
    </row>
    <row r="63" spans="1:61" x14ac:dyDescent="0.25">
      <c r="A63">
        <v>62</v>
      </c>
      <c r="B63">
        <v>88.53599100000001</v>
      </c>
      <c r="C63" s="3">
        <v>1</v>
      </c>
      <c r="D63">
        <v>92.435302000000007</v>
      </c>
      <c r="E63" s="2">
        <v>2</v>
      </c>
      <c r="P63">
        <v>2</v>
      </c>
      <c r="Q63" t="str">
        <f>CONCATENATE(C63,E63,G63,I63)</f>
        <v>12</v>
      </c>
      <c r="R63">
        <v>2</v>
      </c>
      <c r="X63" t="s">
        <v>274</v>
      </c>
      <c r="Y63" t="s">
        <v>271</v>
      </c>
      <c r="AB63" t="s">
        <v>274</v>
      </c>
      <c r="AC63" t="str">
        <f>CONCATENATE($R63,$R64,$R65,$R66)</f>
        <v>2143</v>
      </c>
      <c r="BG63">
        <v>2</v>
      </c>
      <c r="BH63">
        <v>343</v>
      </c>
      <c r="BI63">
        <f>($BH$72-$BH$69)/200</f>
        <v>7.0000000000000007E-2</v>
      </c>
    </row>
    <row r="64" spans="1:61" x14ac:dyDescent="0.25">
      <c r="A64">
        <v>63</v>
      </c>
      <c r="D64">
        <v>92.526771000000011</v>
      </c>
      <c r="E64" s="2">
        <v>2</v>
      </c>
      <c r="P64">
        <v>1</v>
      </c>
      <c r="Q64" t="str">
        <f>CONCATENATE(C64,E64,G64,I64)</f>
        <v>2</v>
      </c>
      <c r="R64">
        <v>1</v>
      </c>
      <c r="X64" t="s">
        <v>274</v>
      </c>
      <c r="Y64" t="s">
        <v>272</v>
      </c>
      <c r="BG64">
        <v>1</v>
      </c>
      <c r="BH64">
        <v>347</v>
      </c>
      <c r="BI64">
        <f>($BH$73-$BH$70)/200</f>
        <v>0.12</v>
      </c>
    </row>
    <row r="65" spans="1:61" x14ac:dyDescent="0.25">
      <c r="A65">
        <v>64</v>
      </c>
      <c r="D65">
        <v>92.46098400000001</v>
      </c>
      <c r="E65" s="2">
        <v>2</v>
      </c>
      <c r="P65">
        <v>1</v>
      </c>
      <c r="Q65" t="str">
        <f>CONCATENATE(C65,E65,G65,I65)</f>
        <v>2</v>
      </c>
      <c r="R65">
        <v>4</v>
      </c>
      <c r="X65" t="s">
        <v>274</v>
      </c>
      <c r="Y65" t="s">
        <v>259</v>
      </c>
      <c r="BG65">
        <v>4</v>
      </c>
      <c r="BH65">
        <v>355</v>
      </c>
      <c r="BI65">
        <f>($BH$74-$BH$71)/200</f>
        <v>8.5000000000000006E-2</v>
      </c>
    </row>
    <row r="66" spans="1:61" x14ac:dyDescent="0.25">
      <c r="A66">
        <v>65</v>
      </c>
      <c r="F66">
        <v>91.331204000000014</v>
      </c>
      <c r="G66" s="5">
        <v>3</v>
      </c>
      <c r="H66">
        <v>91.971486000000013</v>
      </c>
      <c r="I66" s="4">
        <v>4</v>
      </c>
      <c r="P66">
        <v>2</v>
      </c>
      <c r="Q66" t="str">
        <f>CONCATENATE(C66,E66,G66,I66)</f>
        <v>34</v>
      </c>
      <c r="R66">
        <v>3</v>
      </c>
      <c r="X66" t="s">
        <v>274</v>
      </c>
      <c r="Y66" t="s">
        <v>270</v>
      </c>
      <c r="BG66">
        <v>3</v>
      </c>
      <c r="BH66">
        <v>358</v>
      </c>
      <c r="BI66">
        <f>($BH$75-$BH$72)/200</f>
        <v>0.08</v>
      </c>
    </row>
    <row r="67" spans="1:61" x14ac:dyDescent="0.25">
      <c r="A67">
        <v>66</v>
      </c>
      <c r="F67">
        <v>91.333413000000007</v>
      </c>
      <c r="G67" s="5">
        <v>3</v>
      </c>
      <c r="H67">
        <v>91.971486000000013</v>
      </c>
      <c r="I67" s="4">
        <v>4</v>
      </c>
      <c r="P67">
        <v>2</v>
      </c>
      <c r="Q67" t="str">
        <f>CONCATENATE(C67,E67,G67,I67)</f>
        <v>34</v>
      </c>
      <c r="R67">
        <v>2</v>
      </c>
      <c r="X67" t="s">
        <v>274</v>
      </c>
      <c r="Y67" t="s">
        <v>271</v>
      </c>
      <c r="AB67" t="s">
        <v>274</v>
      </c>
      <c r="AC67" t="str">
        <f>CONCATENATE($R67,$R68,$R69,$R70)</f>
        <v>2143</v>
      </c>
      <c r="BG67">
        <v>2</v>
      </c>
      <c r="BH67">
        <v>365</v>
      </c>
      <c r="BI67">
        <f>($BH$76-$BH$73)/200</f>
        <v>0.06</v>
      </c>
    </row>
    <row r="68" spans="1:61" x14ac:dyDescent="0.25">
      <c r="A68">
        <v>67</v>
      </c>
      <c r="F68">
        <v>91.336099000000004</v>
      </c>
      <c r="G68" s="5">
        <v>3</v>
      </c>
      <c r="H68">
        <v>91.971486000000013</v>
      </c>
      <c r="I68" s="4">
        <v>4</v>
      </c>
      <c r="P68">
        <v>2</v>
      </c>
      <c r="Q68" t="str">
        <f>CONCATENATE(C68,E68,G68,I68)</f>
        <v>34</v>
      </c>
      <c r="R68">
        <v>1</v>
      </c>
      <c r="X68" t="s">
        <v>274</v>
      </c>
      <c r="Y68" t="s">
        <v>259</v>
      </c>
      <c r="BG68">
        <v>1</v>
      </c>
      <c r="BH68">
        <v>370</v>
      </c>
      <c r="BI68">
        <f>($BH$82-$BH$79)/200</f>
        <v>0.08</v>
      </c>
    </row>
    <row r="69" spans="1:61" x14ac:dyDescent="0.25">
      <c r="A69">
        <v>68</v>
      </c>
      <c r="F69">
        <v>91.339942000000008</v>
      </c>
      <c r="G69" s="5">
        <v>3</v>
      </c>
      <c r="H69">
        <v>91.971486000000013</v>
      </c>
      <c r="I69" s="4">
        <v>4</v>
      </c>
      <c r="P69">
        <v>2</v>
      </c>
      <c r="Q69" t="str">
        <f>CONCATENATE(C69,E69,G69,I69)</f>
        <v>34</v>
      </c>
      <c r="R69">
        <v>4</v>
      </c>
      <c r="X69" t="s">
        <v>274</v>
      </c>
      <c r="Y69" t="s">
        <v>270</v>
      </c>
      <c r="BG69">
        <v>4</v>
      </c>
      <c r="BH69">
        <v>378</v>
      </c>
      <c r="BI69">
        <f>($BH$83-$BH$80)/200</f>
        <v>0.11</v>
      </c>
    </row>
    <row r="70" spans="1:61" x14ac:dyDescent="0.25">
      <c r="A70">
        <v>69</v>
      </c>
      <c r="F70">
        <v>91.343783000000002</v>
      </c>
      <c r="G70" s="5">
        <v>3</v>
      </c>
      <c r="H70">
        <v>91.971486000000013</v>
      </c>
      <c r="I70" s="4">
        <v>4</v>
      </c>
      <c r="P70">
        <v>2</v>
      </c>
      <c r="Q70" t="str">
        <f>CONCATENATE(C70,E70,G70,I70)</f>
        <v>34</v>
      </c>
      <c r="R70">
        <v>3</v>
      </c>
      <c r="X70" t="s">
        <v>274</v>
      </c>
      <c r="Y70" t="s">
        <v>271</v>
      </c>
      <c r="BG70">
        <v>3</v>
      </c>
      <c r="BH70">
        <v>379</v>
      </c>
      <c r="BI70">
        <f>($BH$84-$BH$81)/200</f>
        <v>0.115</v>
      </c>
    </row>
    <row r="71" spans="1:61" x14ac:dyDescent="0.25">
      <c r="A71">
        <v>70</v>
      </c>
      <c r="F71">
        <v>91.310521000000008</v>
      </c>
      <c r="G71" s="5">
        <v>3</v>
      </c>
      <c r="H71">
        <v>91.971486000000013</v>
      </c>
      <c r="I71" s="4">
        <v>4</v>
      </c>
      <c r="P71">
        <v>2</v>
      </c>
      <c r="Q71" t="str">
        <f>CONCATENATE(C71,E71,G71,I71)</f>
        <v>34</v>
      </c>
      <c r="R71">
        <v>2</v>
      </c>
      <c r="X71" t="s">
        <v>274</v>
      </c>
      <c r="Y71" t="s">
        <v>272</v>
      </c>
      <c r="AB71" t="s">
        <v>274</v>
      </c>
      <c r="AC71" t="str">
        <f>CONCATENATE($R71,$R72,$R73,$R74)</f>
        <v>2143</v>
      </c>
      <c r="BG71">
        <v>2</v>
      </c>
      <c r="BH71">
        <v>387</v>
      </c>
      <c r="BI71">
        <f>($BH$85-$BH$82)/200</f>
        <v>0.12</v>
      </c>
    </row>
    <row r="72" spans="1:61" x14ac:dyDescent="0.25">
      <c r="A72">
        <v>71</v>
      </c>
      <c r="F72">
        <v>91.334783000000016</v>
      </c>
      <c r="G72" s="5">
        <v>3</v>
      </c>
      <c r="H72">
        <v>91.971486000000013</v>
      </c>
      <c r="I72" s="4">
        <v>4</v>
      </c>
      <c r="P72">
        <v>2</v>
      </c>
      <c r="Q72" t="str">
        <f>CONCATENATE(C72,E72,G72,I72)</f>
        <v>34</v>
      </c>
      <c r="R72">
        <v>1</v>
      </c>
      <c r="X72" t="s">
        <v>274</v>
      </c>
      <c r="Y72" t="s">
        <v>259</v>
      </c>
      <c r="BG72">
        <v>1</v>
      </c>
      <c r="BH72">
        <v>392</v>
      </c>
      <c r="BI72">
        <f>($BH$86-$BH$83)/200</f>
        <v>0.06</v>
      </c>
    </row>
    <row r="73" spans="1:61" x14ac:dyDescent="0.25">
      <c r="A73">
        <v>72</v>
      </c>
      <c r="F73">
        <v>91.322205000000011</v>
      </c>
      <c r="G73" s="5">
        <v>3</v>
      </c>
      <c r="H73">
        <v>91.971486000000013</v>
      </c>
      <c r="I73" s="4">
        <v>4</v>
      </c>
      <c r="P73">
        <v>2</v>
      </c>
      <c r="Q73" t="str">
        <f>CONCATENATE(C73,E73,G73,I73)</f>
        <v>34</v>
      </c>
      <c r="R73">
        <v>4</v>
      </c>
      <c r="X73" t="s">
        <v>275</v>
      </c>
      <c r="Y73" t="s">
        <v>260</v>
      </c>
      <c r="BG73">
        <v>4</v>
      </c>
      <c r="BH73">
        <v>403</v>
      </c>
      <c r="BI73">
        <f>($BH$87-$BH$84)/200</f>
        <v>0.105</v>
      </c>
    </row>
    <row r="74" spans="1:61" x14ac:dyDescent="0.25">
      <c r="A74">
        <v>73</v>
      </c>
      <c r="P74">
        <v>0</v>
      </c>
      <c r="Q74" t="str">
        <f>CONCATENATE(C74,E74,G74,I74)</f>
        <v/>
      </c>
      <c r="R74">
        <v>3</v>
      </c>
      <c r="X74" t="s">
        <v>276</v>
      </c>
      <c r="Y74" t="s">
        <v>261</v>
      </c>
      <c r="BG74">
        <v>3</v>
      </c>
      <c r="BH74">
        <v>404</v>
      </c>
      <c r="BI74">
        <f>($BH$88-$BH$85)/200</f>
        <v>0.09</v>
      </c>
    </row>
    <row r="75" spans="1:61" x14ac:dyDescent="0.25">
      <c r="A75">
        <v>74</v>
      </c>
      <c r="P75">
        <v>0</v>
      </c>
      <c r="Q75" t="str">
        <f>CONCATENATE(C75,E75,G75,I75)</f>
        <v/>
      </c>
      <c r="R75">
        <v>2</v>
      </c>
      <c r="X75" t="s">
        <v>275</v>
      </c>
      <c r="Y75" t="s">
        <v>262</v>
      </c>
      <c r="BG75">
        <v>2</v>
      </c>
      <c r="BH75">
        <v>408</v>
      </c>
      <c r="BI75">
        <f>($BH$89-$BH$86)/200</f>
        <v>0.115</v>
      </c>
    </row>
    <row r="76" spans="1:61" x14ac:dyDescent="0.25">
      <c r="A76">
        <v>75</v>
      </c>
      <c r="P76">
        <v>0</v>
      </c>
      <c r="Q76" t="str">
        <f>CONCATENATE(C76,E76,G76,I76)</f>
        <v/>
      </c>
      <c r="R76">
        <v>1</v>
      </c>
      <c r="X76" t="s">
        <v>277</v>
      </c>
      <c r="Y76" t="s">
        <v>263</v>
      </c>
      <c r="BG76">
        <v>1</v>
      </c>
      <c r="BH76">
        <v>415</v>
      </c>
      <c r="BI76">
        <f>($BH$90-$BH$87)/200</f>
        <v>0.05</v>
      </c>
    </row>
    <row r="77" spans="1:61" x14ac:dyDescent="0.25">
      <c r="A77">
        <v>76</v>
      </c>
      <c r="P77">
        <v>0</v>
      </c>
      <c r="Q77" t="str">
        <f>CONCATENATE(C77,E77,G77,I77)</f>
        <v/>
      </c>
      <c r="R77" t="s">
        <v>22</v>
      </c>
      <c r="X77" t="s">
        <v>277</v>
      </c>
      <c r="Y77" t="s">
        <v>264</v>
      </c>
      <c r="BG77" t="s">
        <v>22</v>
      </c>
      <c r="BH77">
        <v>415</v>
      </c>
      <c r="BI77">
        <f>($BH$91-$BH$88)/200</f>
        <v>8.5000000000000006E-2</v>
      </c>
    </row>
    <row r="78" spans="1:61" x14ac:dyDescent="0.25">
      <c r="A78">
        <v>77</v>
      </c>
      <c r="B78">
        <v>115.978309</v>
      </c>
      <c r="C78" s="3">
        <v>1</v>
      </c>
      <c r="P78">
        <v>1</v>
      </c>
      <c r="Q78" t="str">
        <f>CONCATENATE(C78,E78,G78,I78)</f>
        <v>1</v>
      </c>
      <c r="R78" t="s">
        <v>22</v>
      </c>
      <c r="X78" t="s">
        <v>277</v>
      </c>
      <c r="Y78" t="s">
        <v>265</v>
      </c>
      <c r="BG78" t="s">
        <v>22</v>
      </c>
      <c r="BH78">
        <v>417</v>
      </c>
      <c r="BI78">
        <f>($BH$92-$BH$89)/200</f>
        <v>7.4999999999999997E-2</v>
      </c>
    </row>
    <row r="79" spans="1:61" x14ac:dyDescent="0.25">
      <c r="A79">
        <v>78</v>
      </c>
      <c r="B79">
        <v>115.971576</v>
      </c>
      <c r="C79" s="3">
        <v>1</v>
      </c>
      <c r="P79">
        <v>1</v>
      </c>
      <c r="Q79" t="str">
        <f>CONCATENATE(C79,E79,G79,I79)</f>
        <v>1</v>
      </c>
      <c r="R79">
        <v>2</v>
      </c>
      <c r="X79" t="s">
        <v>277</v>
      </c>
      <c r="Y79" t="s">
        <v>266</v>
      </c>
      <c r="AB79" t="s">
        <v>274</v>
      </c>
      <c r="AC79" t="str">
        <f>CONCATENATE($R79,$R80,$R81,$R82)</f>
        <v>2143</v>
      </c>
      <c r="BG79">
        <v>2</v>
      </c>
      <c r="BH79">
        <v>418</v>
      </c>
      <c r="BI79">
        <f>($BH$93-$BH$90)/200</f>
        <v>0.105</v>
      </c>
    </row>
    <row r="80" spans="1:61" x14ac:dyDescent="0.25">
      <c r="A80">
        <v>79</v>
      </c>
      <c r="B80">
        <v>116.010783</v>
      </c>
      <c r="C80" s="3">
        <v>1</v>
      </c>
      <c r="P80">
        <v>1</v>
      </c>
      <c r="Q80" t="str">
        <f>CONCATENATE(C80,E80,G80,I80)</f>
        <v>1</v>
      </c>
      <c r="R80">
        <v>1</v>
      </c>
      <c r="X80" t="s">
        <v>277</v>
      </c>
      <c r="Y80" t="s">
        <v>263</v>
      </c>
      <c r="BG80">
        <v>1</v>
      </c>
      <c r="BH80">
        <v>426</v>
      </c>
      <c r="BI80">
        <f>($BH$94-$BH$91)/200</f>
        <v>6.5000000000000002E-2</v>
      </c>
    </row>
    <row r="81" spans="1:61" x14ac:dyDescent="0.25">
      <c r="A81">
        <v>80</v>
      </c>
      <c r="B81">
        <v>115.98915</v>
      </c>
      <c r="C81" s="3">
        <v>1</v>
      </c>
      <c r="P81">
        <v>1</v>
      </c>
      <c r="Q81" t="str">
        <f>CONCATENATE(C81,E81,G81,I81)</f>
        <v>1</v>
      </c>
      <c r="R81">
        <v>4</v>
      </c>
      <c r="X81" t="s">
        <v>277</v>
      </c>
      <c r="Y81" t="s">
        <v>264</v>
      </c>
      <c r="BG81">
        <v>4</v>
      </c>
      <c r="BH81">
        <v>430</v>
      </c>
      <c r="BI81">
        <f>($BH$95-$BH$92)/200</f>
        <v>8.5000000000000006E-2</v>
      </c>
    </row>
    <row r="82" spans="1:61" x14ac:dyDescent="0.25">
      <c r="A82">
        <v>81</v>
      </c>
      <c r="B82">
        <v>115.98252000000001</v>
      </c>
      <c r="C82" s="3">
        <v>1</v>
      </c>
      <c r="D82">
        <v>120.45432600000001</v>
      </c>
      <c r="E82" s="2">
        <v>2</v>
      </c>
      <c r="P82">
        <v>2</v>
      </c>
      <c r="Q82" t="str">
        <f>CONCATENATE(C82,E82,G82,I82)</f>
        <v>12</v>
      </c>
      <c r="R82">
        <v>3</v>
      </c>
      <c r="X82" t="s">
        <v>277</v>
      </c>
      <c r="Y82" t="s">
        <v>265</v>
      </c>
      <c r="BG82">
        <v>3</v>
      </c>
      <c r="BH82">
        <v>434</v>
      </c>
      <c r="BI82">
        <f>($BH$96-$BH$93)/200</f>
        <v>0.06</v>
      </c>
    </row>
    <row r="83" spans="1:61" x14ac:dyDescent="0.25">
      <c r="A83">
        <v>82</v>
      </c>
      <c r="B83">
        <v>116.019046</v>
      </c>
      <c r="C83" s="3">
        <v>1</v>
      </c>
      <c r="D83">
        <v>120.427958</v>
      </c>
      <c r="E83" s="2">
        <v>2</v>
      </c>
      <c r="P83">
        <v>2</v>
      </c>
      <c r="Q83" t="str">
        <f>CONCATENATE(C83,E83,G83,I83)</f>
        <v>12</v>
      </c>
      <c r="R83">
        <v>2</v>
      </c>
      <c r="X83" t="s">
        <v>277</v>
      </c>
      <c r="Y83" t="s">
        <v>266</v>
      </c>
      <c r="AB83" t="s">
        <v>274</v>
      </c>
      <c r="AC83" t="str">
        <f>CONCATENATE($R83,$R84,$R85,$R86)</f>
        <v>2143</v>
      </c>
      <c r="BG83">
        <v>2</v>
      </c>
      <c r="BH83">
        <v>448</v>
      </c>
      <c r="BI83">
        <f>($BH$97-$BH$94)/200</f>
        <v>0.115</v>
      </c>
    </row>
    <row r="84" spans="1:61" x14ac:dyDescent="0.25">
      <c r="A84">
        <v>83</v>
      </c>
      <c r="B84">
        <v>116.00488900000001</v>
      </c>
      <c r="C84" s="3">
        <v>1</v>
      </c>
      <c r="D84">
        <v>120.45290700000001</v>
      </c>
      <c r="E84" s="2">
        <v>2</v>
      </c>
      <c r="P84">
        <v>2</v>
      </c>
      <c r="Q84" t="str">
        <f>CONCATENATE(C84,E84,G84,I84)</f>
        <v>12</v>
      </c>
      <c r="R84">
        <v>1</v>
      </c>
      <c r="X84" t="s">
        <v>277</v>
      </c>
      <c r="Y84" t="s">
        <v>263</v>
      </c>
      <c r="BG84">
        <v>1</v>
      </c>
      <c r="BH84">
        <v>453</v>
      </c>
      <c r="BI84">
        <f>($BH$98-$BH$95)/200</f>
        <v>7.0000000000000007E-2</v>
      </c>
    </row>
    <row r="85" spans="1:61" x14ac:dyDescent="0.25">
      <c r="A85">
        <v>84</v>
      </c>
      <c r="B85">
        <v>115.978309</v>
      </c>
      <c r="C85" s="3">
        <v>1</v>
      </c>
      <c r="D85">
        <v>120.500483</v>
      </c>
      <c r="E85" s="2">
        <v>2</v>
      </c>
      <c r="P85">
        <v>2</v>
      </c>
      <c r="Q85" t="str">
        <f>CONCATENATE(C85,E85,G85,I85)</f>
        <v>12</v>
      </c>
      <c r="R85">
        <v>4</v>
      </c>
      <c r="X85" t="s">
        <v>277</v>
      </c>
      <c r="Y85" t="s">
        <v>264</v>
      </c>
      <c r="BG85">
        <v>4</v>
      </c>
      <c r="BH85">
        <v>458</v>
      </c>
      <c r="BI85">
        <f>($BH$99-$BH$96)/200</f>
        <v>0.11</v>
      </c>
    </row>
    <row r="86" spans="1:61" x14ac:dyDescent="0.25">
      <c r="A86">
        <v>85</v>
      </c>
      <c r="D86">
        <v>120.517112</v>
      </c>
      <c r="E86" s="2">
        <v>2</v>
      </c>
      <c r="P86">
        <v>1</v>
      </c>
      <c r="Q86" t="str">
        <f>CONCATENATE(C86,E86,G86,I86)</f>
        <v>2</v>
      </c>
      <c r="R86">
        <v>3</v>
      </c>
      <c r="X86" t="s">
        <v>277</v>
      </c>
      <c r="Y86" t="s">
        <v>265</v>
      </c>
      <c r="BG86">
        <v>3</v>
      </c>
      <c r="BH86">
        <v>460</v>
      </c>
      <c r="BI86">
        <f>($BH$100-$BH$97)/200</f>
        <v>6.5000000000000002E-2</v>
      </c>
    </row>
    <row r="87" spans="1:61" x14ac:dyDescent="0.25">
      <c r="A87">
        <v>86</v>
      </c>
      <c r="D87">
        <v>120.44264100000001</v>
      </c>
      <c r="E87" s="2">
        <v>2</v>
      </c>
      <c r="P87">
        <v>1</v>
      </c>
      <c r="Q87" t="str">
        <f>CONCATENATE(C87,E87,G87,I87)</f>
        <v>2</v>
      </c>
      <c r="R87">
        <v>1</v>
      </c>
      <c r="X87" t="s">
        <v>277</v>
      </c>
      <c r="Y87" t="s">
        <v>266</v>
      </c>
      <c r="AB87" t="s">
        <v>277</v>
      </c>
      <c r="AC87" t="str">
        <f>CONCATENATE($R87,$R88,$R89,$R90)</f>
        <v>1234</v>
      </c>
      <c r="BG87">
        <v>1</v>
      </c>
      <c r="BH87">
        <v>474</v>
      </c>
      <c r="BI87">
        <f>($BH$101-$BH$98)/200</f>
        <v>0.115</v>
      </c>
    </row>
    <row r="88" spans="1:61" x14ac:dyDescent="0.25">
      <c r="A88">
        <v>87</v>
      </c>
      <c r="D88">
        <v>120.44264100000001</v>
      </c>
      <c r="E88" s="2">
        <v>2</v>
      </c>
      <c r="P88">
        <v>1</v>
      </c>
      <c r="Q88" t="str">
        <f>CONCATENATE(C88,E88,G88,I88)</f>
        <v>2</v>
      </c>
      <c r="R88">
        <v>2</v>
      </c>
      <c r="X88" t="s">
        <v>277</v>
      </c>
      <c r="Y88" t="s">
        <v>263</v>
      </c>
      <c r="BG88">
        <v>2</v>
      </c>
      <c r="BH88">
        <v>476</v>
      </c>
      <c r="BI88">
        <f>($BH$102-$BH$99)/200</f>
        <v>6.5000000000000002E-2</v>
      </c>
    </row>
    <row r="89" spans="1:61" x14ac:dyDescent="0.25">
      <c r="A89">
        <v>88</v>
      </c>
      <c r="F89">
        <v>121.234126</v>
      </c>
      <c r="G89" s="5">
        <v>3</v>
      </c>
      <c r="H89">
        <v>121.51616200000001</v>
      </c>
      <c r="I89" s="4">
        <v>4</v>
      </c>
      <c r="P89">
        <v>2</v>
      </c>
      <c r="Q89" t="str">
        <f>CONCATENATE(C89,E89,G89,I89)</f>
        <v>34</v>
      </c>
      <c r="R89">
        <v>3</v>
      </c>
      <c r="X89" t="s">
        <v>277</v>
      </c>
      <c r="Y89" t="s">
        <v>264</v>
      </c>
      <c r="BG89">
        <v>3</v>
      </c>
      <c r="BH89">
        <v>483</v>
      </c>
      <c r="BI89">
        <f>($BH$103-$BH$100)/200</f>
        <v>0.1</v>
      </c>
    </row>
    <row r="90" spans="1:61" x14ac:dyDescent="0.25">
      <c r="A90">
        <v>89</v>
      </c>
      <c r="F90">
        <v>121.21823000000001</v>
      </c>
      <c r="G90" s="5">
        <v>3</v>
      </c>
      <c r="H90">
        <v>121.510215</v>
      </c>
      <c r="I90" s="4">
        <v>4</v>
      </c>
      <c r="P90">
        <v>2</v>
      </c>
      <c r="Q90" t="str">
        <f>CONCATENATE(C90,E90,G90,I90)</f>
        <v>34</v>
      </c>
      <c r="R90">
        <v>4</v>
      </c>
      <c r="X90" t="s">
        <v>277</v>
      </c>
      <c r="Y90" t="s">
        <v>265</v>
      </c>
      <c r="BG90">
        <v>4</v>
      </c>
      <c r="BH90">
        <v>484</v>
      </c>
      <c r="BI90">
        <f>($BH$104-$BH$101)/200</f>
        <v>7.4999999999999997E-2</v>
      </c>
    </row>
    <row r="91" spans="1:61" x14ac:dyDescent="0.25">
      <c r="A91">
        <v>90</v>
      </c>
      <c r="F91">
        <v>121.23138700000001</v>
      </c>
      <c r="G91" s="5">
        <v>3</v>
      </c>
      <c r="H91">
        <v>121.484954</v>
      </c>
      <c r="I91" s="4">
        <v>4</v>
      </c>
      <c r="P91">
        <v>2</v>
      </c>
      <c r="Q91" t="str">
        <f>CONCATENATE(C91,E91,G91,I91)</f>
        <v>34</v>
      </c>
      <c r="R91">
        <v>1</v>
      </c>
      <c r="X91" t="s">
        <v>275</v>
      </c>
      <c r="Y91" t="s">
        <v>267</v>
      </c>
      <c r="AB91" t="s">
        <v>277</v>
      </c>
      <c r="AC91" t="str">
        <f>CONCATENATE($R91,$R92,$R93,$R94)</f>
        <v>1234</v>
      </c>
      <c r="BG91">
        <v>1</v>
      </c>
      <c r="BH91">
        <v>493</v>
      </c>
      <c r="BI91">
        <f>($BH$105-$BH$102)/200</f>
        <v>0.115</v>
      </c>
    </row>
    <row r="92" spans="1:61" x14ac:dyDescent="0.25">
      <c r="A92">
        <v>91</v>
      </c>
      <c r="F92">
        <v>121.22591700000001</v>
      </c>
      <c r="G92" s="5">
        <v>3</v>
      </c>
      <c r="H92">
        <v>121.49079800000001</v>
      </c>
      <c r="I92" s="4">
        <v>4</v>
      </c>
      <c r="P92">
        <v>2</v>
      </c>
      <c r="Q92" t="str">
        <f>CONCATENATE(C92,E92,G92,I92)</f>
        <v>34</v>
      </c>
      <c r="R92">
        <v>2</v>
      </c>
      <c r="X92" t="s">
        <v>276</v>
      </c>
      <c r="Y92" t="s">
        <v>268</v>
      </c>
      <c r="BG92">
        <v>2</v>
      </c>
      <c r="BH92">
        <v>498</v>
      </c>
      <c r="BI92">
        <f>($BH$106-$BH$103)/200</f>
        <v>7.0000000000000007E-2</v>
      </c>
    </row>
    <row r="93" spans="1:61" x14ac:dyDescent="0.25">
      <c r="A93">
        <v>92</v>
      </c>
      <c r="F93">
        <v>121.23475500000001</v>
      </c>
      <c r="G93" s="5">
        <v>3</v>
      </c>
      <c r="H93">
        <v>121.54116</v>
      </c>
      <c r="I93" s="4">
        <v>4</v>
      </c>
      <c r="P93">
        <v>2</v>
      </c>
      <c r="Q93" t="str">
        <f>CONCATENATE(C93,E93,G93,I93)</f>
        <v>34</v>
      </c>
      <c r="R93">
        <v>3</v>
      </c>
      <c r="X93" t="s">
        <v>276</v>
      </c>
      <c r="Y93" t="s">
        <v>269</v>
      </c>
      <c r="BG93">
        <v>3</v>
      </c>
      <c r="BH93">
        <v>505</v>
      </c>
      <c r="BI93">
        <f>($BH$107-$BH$104)/200</f>
        <v>9.5000000000000001E-2</v>
      </c>
    </row>
    <row r="94" spans="1:61" x14ac:dyDescent="0.25">
      <c r="A94">
        <v>93</v>
      </c>
      <c r="F94">
        <v>121.331698</v>
      </c>
      <c r="G94" s="5">
        <v>3</v>
      </c>
      <c r="H94">
        <v>121.591948</v>
      </c>
      <c r="I94" s="4">
        <v>4</v>
      </c>
      <c r="P94">
        <v>2</v>
      </c>
      <c r="Q94" t="str">
        <f>CONCATENATE(C94,E94,G94,I94)</f>
        <v>34</v>
      </c>
      <c r="R94">
        <v>4</v>
      </c>
      <c r="X94" t="s">
        <v>276</v>
      </c>
      <c r="Y94" t="s">
        <v>261</v>
      </c>
      <c r="BG94">
        <v>4</v>
      </c>
      <c r="BH94">
        <v>506</v>
      </c>
      <c r="BI94">
        <f>($BH$108-$BH$105)/200</f>
        <v>7.4999999999999997E-2</v>
      </c>
    </row>
    <row r="95" spans="1:61" x14ac:dyDescent="0.25">
      <c r="A95">
        <v>94</v>
      </c>
      <c r="F95">
        <v>121.367907</v>
      </c>
      <c r="G95" s="5">
        <v>3</v>
      </c>
      <c r="H95">
        <v>121.51616200000001</v>
      </c>
      <c r="I95" s="4">
        <v>4</v>
      </c>
      <c r="P95">
        <v>2</v>
      </c>
      <c r="Q95" t="str">
        <f>CONCATENATE(C95,E95,G95,I95)</f>
        <v>34</v>
      </c>
      <c r="R95">
        <v>1</v>
      </c>
      <c r="X95" t="s">
        <v>275</v>
      </c>
      <c r="Y95" t="s">
        <v>262</v>
      </c>
      <c r="AB95" t="s">
        <v>277</v>
      </c>
      <c r="AC95" t="str">
        <f>CONCATENATE($R95,$R96,$R97,$R98)</f>
        <v>1234</v>
      </c>
      <c r="BG95">
        <v>1</v>
      </c>
      <c r="BH95">
        <v>515</v>
      </c>
      <c r="BI95">
        <f>($BH$109-$BH$106)/200</f>
        <v>0.12</v>
      </c>
    </row>
    <row r="96" spans="1:61" x14ac:dyDescent="0.25">
      <c r="A96">
        <v>95</v>
      </c>
      <c r="F96">
        <v>121.214282</v>
      </c>
      <c r="G96" s="5">
        <v>3</v>
      </c>
      <c r="H96">
        <v>121.51616200000001</v>
      </c>
      <c r="I96" s="4">
        <v>4</v>
      </c>
      <c r="P96">
        <v>2</v>
      </c>
      <c r="Q96" t="str">
        <f>CONCATENATE(C96,E96,G96,I96)</f>
        <v>34</v>
      </c>
      <c r="R96">
        <v>2</v>
      </c>
      <c r="X96" t="s">
        <v>277</v>
      </c>
      <c r="Y96" t="s">
        <v>263</v>
      </c>
      <c r="BG96">
        <v>2</v>
      </c>
      <c r="BH96">
        <v>517</v>
      </c>
      <c r="BI96">
        <f>($BH$110-$BH$107)/200</f>
        <v>7.0000000000000007E-2</v>
      </c>
    </row>
    <row r="97" spans="1:61" x14ac:dyDescent="0.25">
      <c r="A97">
        <v>96</v>
      </c>
      <c r="P97">
        <v>0</v>
      </c>
      <c r="Q97" t="str">
        <f>CONCATENATE(C97,E97,G97,I97)</f>
        <v/>
      </c>
      <c r="R97">
        <v>3</v>
      </c>
      <c r="X97" t="s">
        <v>277</v>
      </c>
      <c r="Y97" t="s">
        <v>264</v>
      </c>
      <c r="BG97">
        <v>3</v>
      </c>
      <c r="BH97">
        <v>529</v>
      </c>
      <c r="BI97">
        <f>($BH$111-$BH$108)/200</f>
        <v>0.09</v>
      </c>
    </row>
    <row r="98" spans="1:61" x14ac:dyDescent="0.25">
      <c r="A98">
        <v>97</v>
      </c>
      <c r="P98">
        <v>0</v>
      </c>
      <c r="Q98" t="str">
        <f>CONCATENATE(C98,E98,G98,I98)</f>
        <v/>
      </c>
      <c r="R98">
        <v>4</v>
      </c>
      <c r="X98" t="s">
        <v>277</v>
      </c>
      <c r="Y98" t="s">
        <v>265</v>
      </c>
      <c r="BG98">
        <v>4</v>
      </c>
      <c r="BH98">
        <v>529</v>
      </c>
      <c r="BI98">
        <f>($BH$112-$BH$109)/200</f>
        <v>0.08</v>
      </c>
    </row>
    <row r="99" spans="1:61" x14ac:dyDescent="0.25">
      <c r="A99">
        <v>98</v>
      </c>
      <c r="B99">
        <v>150.04580099999998</v>
      </c>
      <c r="C99" s="3">
        <v>1</v>
      </c>
      <c r="P99">
        <v>1</v>
      </c>
      <c r="Q99" t="str">
        <f>CONCATENATE(C99,E99,G99,I99)</f>
        <v>1</v>
      </c>
      <c r="R99">
        <v>1</v>
      </c>
      <c r="X99" t="s">
        <v>277</v>
      </c>
      <c r="Y99" t="s">
        <v>266</v>
      </c>
      <c r="AB99" t="s">
        <v>277</v>
      </c>
      <c r="AC99" t="str">
        <f>CONCATENATE($R99,$R100,$R101,$R102)</f>
        <v>1234</v>
      </c>
      <c r="BG99">
        <v>1</v>
      </c>
      <c r="BH99">
        <v>539</v>
      </c>
      <c r="BI99">
        <f>($BH$113-$BH$110)/200</f>
        <v>0.12</v>
      </c>
    </row>
    <row r="100" spans="1:61" x14ac:dyDescent="0.25">
      <c r="A100">
        <v>99</v>
      </c>
      <c r="B100">
        <v>150.03473700000001</v>
      </c>
      <c r="C100" s="3">
        <v>1</v>
      </c>
      <c r="P100">
        <v>1</v>
      </c>
      <c r="Q100" t="str">
        <f>CONCATENATE(C100,E100,G100,I100)</f>
        <v>1</v>
      </c>
      <c r="R100">
        <v>2</v>
      </c>
      <c r="X100" t="s">
        <v>277</v>
      </c>
      <c r="Y100" t="s">
        <v>263</v>
      </c>
      <c r="BG100">
        <v>2</v>
      </c>
      <c r="BH100">
        <v>542</v>
      </c>
      <c r="BI100">
        <f>($BH$114-$BH$111)/200</f>
        <v>0.09</v>
      </c>
    </row>
    <row r="101" spans="1:61" x14ac:dyDescent="0.25">
      <c r="A101">
        <v>100</v>
      </c>
      <c r="B101">
        <v>150.047291</v>
      </c>
      <c r="C101" s="3">
        <v>1</v>
      </c>
      <c r="P101">
        <v>1</v>
      </c>
      <c r="Q101" t="str">
        <f>CONCATENATE(C101,E101,G101,I101)</f>
        <v>1</v>
      </c>
      <c r="R101">
        <v>3</v>
      </c>
      <c r="X101" t="s">
        <v>277</v>
      </c>
      <c r="Y101" t="s">
        <v>264</v>
      </c>
      <c r="BG101">
        <v>3</v>
      </c>
      <c r="BH101">
        <v>552</v>
      </c>
      <c r="BI101">
        <f>($BH$115-$BH$112)/200</f>
        <v>8.5000000000000006E-2</v>
      </c>
    </row>
    <row r="102" spans="1:61" x14ac:dyDescent="0.25">
      <c r="A102">
        <v>101</v>
      </c>
      <c r="B102">
        <v>149.996599</v>
      </c>
      <c r="C102" s="3">
        <v>1</v>
      </c>
      <c r="D102">
        <v>151.894578</v>
      </c>
      <c r="E102" s="2">
        <v>2</v>
      </c>
      <c r="P102">
        <v>2</v>
      </c>
      <c r="Q102" t="str">
        <f>CONCATENATE(C102,E102,G102,I102)</f>
        <v>12</v>
      </c>
      <c r="R102">
        <v>4</v>
      </c>
      <c r="X102" t="s">
        <v>277</v>
      </c>
      <c r="Y102" t="s">
        <v>265</v>
      </c>
      <c r="BG102">
        <v>4</v>
      </c>
      <c r="BH102">
        <v>552</v>
      </c>
      <c r="BI102">
        <f>($BH$116-$BH$113)/200</f>
        <v>0.09</v>
      </c>
    </row>
    <row r="103" spans="1:61" x14ac:dyDescent="0.25">
      <c r="A103">
        <v>102</v>
      </c>
      <c r="B103">
        <v>150.009737</v>
      </c>
      <c r="C103" s="3">
        <v>1</v>
      </c>
      <c r="D103">
        <v>151.950163</v>
      </c>
      <c r="E103" s="2">
        <v>2</v>
      </c>
      <c r="P103">
        <v>2</v>
      </c>
      <c r="Q103" t="str">
        <f>CONCATENATE(C103,E103,G103,I103)</f>
        <v>12</v>
      </c>
      <c r="R103">
        <v>1</v>
      </c>
      <c r="X103" t="s">
        <v>277</v>
      </c>
      <c r="Y103" t="s">
        <v>266</v>
      </c>
      <c r="AB103" t="s">
        <v>276</v>
      </c>
      <c r="AC103" t="str">
        <f>CONCATENATE($R103,$R104,$R105,$R106)</f>
        <v>1243</v>
      </c>
      <c r="BG103">
        <v>1</v>
      </c>
      <c r="BH103">
        <v>562</v>
      </c>
      <c r="BI103">
        <f>($BH$117-$BH$114)/200</f>
        <v>0.12</v>
      </c>
    </row>
    <row r="104" spans="1:61" x14ac:dyDescent="0.25">
      <c r="A104">
        <v>103</v>
      </c>
      <c r="B104">
        <v>150.002397</v>
      </c>
      <c r="C104" s="3">
        <v>1</v>
      </c>
      <c r="D104">
        <v>151.990003</v>
      </c>
      <c r="E104" s="2">
        <v>2</v>
      </c>
      <c r="P104">
        <v>2</v>
      </c>
      <c r="Q104" t="str">
        <f>CONCATENATE(C104,E104,G104,I104)</f>
        <v>12</v>
      </c>
      <c r="R104">
        <v>2</v>
      </c>
      <c r="X104" t="s">
        <v>277</v>
      </c>
      <c r="Y104" t="s">
        <v>263</v>
      </c>
      <c r="BG104">
        <v>2</v>
      </c>
      <c r="BH104">
        <v>567</v>
      </c>
      <c r="BI104">
        <f>($BH$118-$BH$115)/200</f>
        <v>0.11</v>
      </c>
    </row>
    <row r="105" spans="1:61" x14ac:dyDescent="0.25">
      <c r="A105">
        <v>104</v>
      </c>
      <c r="B105">
        <v>150.009365</v>
      </c>
      <c r="C105" s="3">
        <v>1</v>
      </c>
      <c r="D105">
        <v>151.96181200000001</v>
      </c>
      <c r="E105" s="2">
        <v>2</v>
      </c>
      <c r="P105">
        <v>2</v>
      </c>
      <c r="Q105" t="str">
        <f>CONCATENATE(C105,E105,G105,I105)</f>
        <v>12</v>
      </c>
      <c r="R105">
        <v>4</v>
      </c>
      <c r="X105" t="s">
        <v>277</v>
      </c>
      <c r="Y105" t="s">
        <v>264</v>
      </c>
      <c r="BG105">
        <v>4</v>
      </c>
      <c r="BH105">
        <v>575</v>
      </c>
      <c r="BI105">
        <f>($BH$119-$BH$116)/200</f>
        <v>7.4999999999999997E-2</v>
      </c>
    </row>
    <row r="106" spans="1:61" x14ac:dyDescent="0.25">
      <c r="A106">
        <v>105</v>
      </c>
      <c r="B106">
        <v>150.04580099999998</v>
      </c>
      <c r="C106" s="3">
        <v>1</v>
      </c>
      <c r="D106">
        <v>152.05026900000001</v>
      </c>
      <c r="E106" s="2">
        <v>2</v>
      </c>
      <c r="P106">
        <v>2</v>
      </c>
      <c r="Q106" t="str">
        <f>CONCATENATE(C106,E106,G106,I106)</f>
        <v>12</v>
      </c>
      <c r="R106">
        <v>3</v>
      </c>
      <c r="BG106">
        <v>3</v>
      </c>
      <c r="BH106">
        <v>576</v>
      </c>
    </row>
    <row r="107" spans="1:61" x14ac:dyDescent="0.25">
      <c r="A107">
        <v>106</v>
      </c>
      <c r="D107">
        <v>151.963142</v>
      </c>
      <c r="E107" s="2">
        <v>2</v>
      </c>
      <c r="P107">
        <v>1</v>
      </c>
      <c r="Q107" t="str">
        <f>CONCATENATE(C107,E107,G107,I107)</f>
        <v>2</v>
      </c>
      <c r="R107">
        <v>1</v>
      </c>
      <c r="AB107" t="s">
        <v>277</v>
      </c>
      <c r="AC107" t="str">
        <f>CONCATENATE($R107,$R108,$R109,$R110)</f>
        <v>1234</v>
      </c>
      <c r="BG107">
        <v>1</v>
      </c>
      <c r="BH107">
        <v>586</v>
      </c>
    </row>
    <row r="108" spans="1:61" x14ac:dyDescent="0.25">
      <c r="A108">
        <v>107</v>
      </c>
      <c r="D108">
        <v>151.94170500000001</v>
      </c>
      <c r="E108" s="2">
        <v>2</v>
      </c>
      <c r="P108">
        <v>1</v>
      </c>
      <c r="Q108" t="str">
        <f>CONCATENATE(C108,E108,G108,I108)</f>
        <v>2</v>
      </c>
      <c r="R108">
        <v>2</v>
      </c>
      <c r="BG108">
        <v>2</v>
      </c>
      <c r="BH108">
        <v>590</v>
      </c>
    </row>
    <row r="109" spans="1:61" x14ac:dyDescent="0.25">
      <c r="A109">
        <v>108</v>
      </c>
      <c r="P109">
        <v>0</v>
      </c>
      <c r="Q109" t="str">
        <f>CONCATENATE(C109,E109,G109,I109)</f>
        <v/>
      </c>
      <c r="R109">
        <v>3</v>
      </c>
      <c r="BG109">
        <v>3</v>
      </c>
      <c r="BH109">
        <v>600</v>
      </c>
    </row>
    <row r="110" spans="1:61" x14ac:dyDescent="0.25">
      <c r="A110">
        <v>109</v>
      </c>
      <c r="P110">
        <v>0</v>
      </c>
      <c r="Q110" t="str">
        <f>CONCATENATE(C110,E110,G110,I110)</f>
        <v/>
      </c>
      <c r="R110">
        <v>4</v>
      </c>
      <c r="BG110">
        <v>4</v>
      </c>
      <c r="BH110">
        <v>600</v>
      </c>
    </row>
    <row r="111" spans="1:61" x14ac:dyDescent="0.25">
      <c r="A111">
        <v>110</v>
      </c>
      <c r="F111">
        <v>152.60585499999999</v>
      </c>
      <c r="G111" s="5">
        <v>3</v>
      </c>
      <c r="H111">
        <v>152.35505599999999</v>
      </c>
      <c r="I111" s="4">
        <v>4</v>
      </c>
      <c r="P111">
        <v>2</v>
      </c>
      <c r="Q111" t="str">
        <f>CONCATENATE(C111,E111,G111,I111)</f>
        <v>34</v>
      </c>
      <c r="R111">
        <v>1</v>
      </c>
      <c r="AB111" t="s">
        <v>277</v>
      </c>
      <c r="AC111" t="str">
        <f>CONCATENATE($R111,$R112,$R113,$R114)</f>
        <v>1234</v>
      </c>
      <c r="BG111">
        <v>1</v>
      </c>
      <c r="BH111">
        <v>608</v>
      </c>
    </row>
    <row r="112" spans="1:61" x14ac:dyDescent="0.25">
      <c r="A112">
        <v>111</v>
      </c>
      <c r="F112">
        <v>152.567025</v>
      </c>
      <c r="G112" s="5">
        <v>3</v>
      </c>
      <c r="H112">
        <v>152.352822</v>
      </c>
      <c r="I112" s="4">
        <v>4</v>
      </c>
      <c r="P112">
        <v>2</v>
      </c>
      <c r="Q112" t="str">
        <f>CONCATENATE(C112,E112,G112,I112)</f>
        <v>34</v>
      </c>
      <c r="R112">
        <v>2</v>
      </c>
      <c r="BG112">
        <v>2</v>
      </c>
      <c r="BH112">
        <v>616</v>
      </c>
    </row>
    <row r="113" spans="1:60" x14ac:dyDescent="0.25">
      <c r="A113">
        <v>112</v>
      </c>
      <c r="F113">
        <v>152.55691899999999</v>
      </c>
      <c r="G113" s="5">
        <v>3</v>
      </c>
      <c r="H113">
        <v>152.360748</v>
      </c>
      <c r="I113" s="4">
        <v>4</v>
      </c>
      <c r="P113">
        <v>2</v>
      </c>
      <c r="Q113" t="str">
        <f>CONCATENATE(C113,E113,G113,I113)</f>
        <v>34</v>
      </c>
      <c r="R113">
        <v>3</v>
      </c>
      <c r="BG113">
        <v>3</v>
      </c>
      <c r="BH113">
        <v>624</v>
      </c>
    </row>
    <row r="114" spans="1:60" x14ac:dyDescent="0.25">
      <c r="A114">
        <v>113</v>
      </c>
      <c r="F114">
        <v>152.53846099999998</v>
      </c>
      <c r="G114" s="5">
        <v>3</v>
      </c>
      <c r="H114">
        <v>152.36409900000001</v>
      </c>
      <c r="I114" s="4">
        <v>4</v>
      </c>
      <c r="P114">
        <v>2</v>
      </c>
      <c r="Q114" t="str">
        <f>CONCATENATE(C114,E114,G114,I114)</f>
        <v>34</v>
      </c>
      <c r="R114">
        <v>4</v>
      </c>
      <c r="BG114">
        <v>4</v>
      </c>
      <c r="BH114">
        <v>626</v>
      </c>
    </row>
    <row r="115" spans="1:60" x14ac:dyDescent="0.25">
      <c r="A115">
        <v>114</v>
      </c>
      <c r="F115">
        <v>152.53308799999999</v>
      </c>
      <c r="G115" s="5">
        <v>3</v>
      </c>
      <c r="H115">
        <v>152.32963100000001</v>
      </c>
      <c r="I115" s="4">
        <v>4</v>
      </c>
      <c r="P115">
        <v>2</v>
      </c>
      <c r="Q115" t="str">
        <f>CONCATENATE(C115,E115,G115,I115)</f>
        <v>34</v>
      </c>
      <c r="R115">
        <v>1</v>
      </c>
      <c r="AB115" t="s">
        <v>277</v>
      </c>
      <c r="AC115" t="str">
        <f>CONCATENATE($R115,$R116,$R117,$R118)</f>
        <v>1234</v>
      </c>
      <c r="BG115">
        <v>1</v>
      </c>
      <c r="BH115">
        <v>633</v>
      </c>
    </row>
    <row r="116" spans="1:60" x14ac:dyDescent="0.25">
      <c r="A116">
        <v>115</v>
      </c>
      <c r="F116">
        <v>152.523833</v>
      </c>
      <c r="G116" s="5">
        <v>3</v>
      </c>
      <c r="H116">
        <v>152.29968400000001</v>
      </c>
      <c r="I116" s="4">
        <v>4</v>
      </c>
      <c r="P116">
        <v>2</v>
      </c>
      <c r="Q116" t="str">
        <f>CONCATENATE(C116,E116,G116,I116)</f>
        <v>34</v>
      </c>
      <c r="R116">
        <v>2</v>
      </c>
      <c r="BG116">
        <v>2</v>
      </c>
      <c r="BH116">
        <v>642</v>
      </c>
    </row>
    <row r="117" spans="1:60" x14ac:dyDescent="0.25">
      <c r="A117">
        <v>116</v>
      </c>
      <c r="F117">
        <v>152.42425900000001</v>
      </c>
      <c r="G117" s="5">
        <v>3</v>
      </c>
      <c r="H117">
        <v>152.20872600000001</v>
      </c>
      <c r="I117" s="4">
        <v>4</v>
      </c>
      <c r="P117">
        <v>2</v>
      </c>
      <c r="Q117" t="str">
        <f>CONCATENATE(C117,E117,G117,I117)</f>
        <v>34</v>
      </c>
      <c r="R117">
        <v>3</v>
      </c>
      <c r="BG117">
        <v>3</v>
      </c>
      <c r="BH117">
        <v>650</v>
      </c>
    </row>
    <row r="118" spans="1:60" x14ac:dyDescent="0.25">
      <c r="A118">
        <v>117</v>
      </c>
      <c r="F118">
        <v>152.40627999999998</v>
      </c>
      <c r="G118" s="5">
        <v>3</v>
      </c>
      <c r="H118">
        <v>152.37596099999999</v>
      </c>
      <c r="I118" s="4">
        <v>4</v>
      </c>
      <c r="P118">
        <v>2</v>
      </c>
      <c r="Q118" t="str">
        <f>CONCATENATE(C118,E118,G118,I118)</f>
        <v>34</v>
      </c>
      <c r="R118">
        <v>4</v>
      </c>
      <c r="BG118">
        <v>4</v>
      </c>
      <c r="BH118">
        <v>655</v>
      </c>
    </row>
    <row r="119" spans="1:60" x14ac:dyDescent="0.25">
      <c r="A119">
        <v>118</v>
      </c>
      <c r="F119">
        <v>152.587503</v>
      </c>
      <c r="G119" s="5">
        <v>3</v>
      </c>
      <c r="H119">
        <v>152.37596099999999</v>
      </c>
      <c r="I119" s="4">
        <v>4</v>
      </c>
      <c r="P119">
        <v>2</v>
      </c>
      <c r="Q119" t="str">
        <f>CONCATENATE(C119,E119,G119,I119)</f>
        <v>34</v>
      </c>
      <c r="R119">
        <v>1</v>
      </c>
      <c r="BG119">
        <v>1</v>
      </c>
      <c r="BH119">
        <v>657</v>
      </c>
    </row>
    <row r="120" spans="1:60" x14ac:dyDescent="0.25">
      <c r="A120">
        <v>119</v>
      </c>
      <c r="P120">
        <v>0</v>
      </c>
      <c r="Q120" t="str">
        <f>CONCATENATE(C120,E120,G120,I120)</f>
        <v/>
      </c>
      <c r="R120" t="s">
        <v>22</v>
      </c>
      <c r="BG120" t="s">
        <v>22</v>
      </c>
      <c r="BH120">
        <v>658</v>
      </c>
    </row>
    <row r="121" spans="1:60" x14ac:dyDescent="0.25">
      <c r="A121">
        <v>120</v>
      </c>
      <c r="P121">
        <v>0</v>
      </c>
      <c r="Q121" t="str">
        <f>CONCATENATE(C121,E121,G121,I121)</f>
        <v/>
      </c>
    </row>
    <row r="122" spans="1:60" x14ac:dyDescent="0.25">
      <c r="A122">
        <v>121</v>
      </c>
      <c r="P122">
        <v>0</v>
      </c>
      <c r="Q122" t="str">
        <f>CONCATENATE(C122,E122,G122,I122)</f>
        <v/>
      </c>
    </row>
    <row r="123" spans="1:60" x14ac:dyDescent="0.25">
      <c r="A123">
        <v>122</v>
      </c>
      <c r="B123">
        <v>170.77979099999999</v>
      </c>
      <c r="C123" s="3">
        <v>1</v>
      </c>
      <c r="P123">
        <v>1</v>
      </c>
      <c r="Q123" t="str">
        <f>CONCATENATE(C123,E123,G123,I123)</f>
        <v>1</v>
      </c>
    </row>
    <row r="124" spans="1:60" x14ac:dyDescent="0.25">
      <c r="A124">
        <v>123</v>
      </c>
      <c r="B124">
        <v>170.78558799999999</v>
      </c>
      <c r="C124" s="3">
        <v>1</v>
      </c>
      <c r="P124">
        <v>1</v>
      </c>
      <c r="Q124" t="str">
        <f>CONCATENATE(C124,E124,G124,I124)</f>
        <v>1</v>
      </c>
    </row>
    <row r="125" spans="1:60" x14ac:dyDescent="0.25">
      <c r="A125">
        <v>124</v>
      </c>
      <c r="B125">
        <v>170.78883200000001</v>
      </c>
      <c r="C125" s="3">
        <v>1</v>
      </c>
      <c r="P125">
        <v>1</v>
      </c>
      <c r="Q125" t="str">
        <f>CONCATENATE(C125,E125,G125,I125)</f>
        <v>1</v>
      </c>
    </row>
    <row r="126" spans="1:60" x14ac:dyDescent="0.25">
      <c r="A126">
        <v>125</v>
      </c>
      <c r="B126">
        <v>170.794735</v>
      </c>
      <c r="C126" s="3">
        <v>1</v>
      </c>
      <c r="D126">
        <v>172.81707799999998</v>
      </c>
      <c r="E126" s="2">
        <v>2</v>
      </c>
      <c r="P126">
        <v>2</v>
      </c>
      <c r="Q126" t="str">
        <f>CONCATENATE(C126,E126,G126,I126)</f>
        <v>12</v>
      </c>
    </row>
    <row r="127" spans="1:60" x14ac:dyDescent="0.25">
      <c r="A127">
        <v>126</v>
      </c>
      <c r="B127">
        <v>170.801547</v>
      </c>
      <c r="C127" s="3">
        <v>1</v>
      </c>
      <c r="D127">
        <v>172.828034</v>
      </c>
      <c r="E127" s="2">
        <v>2</v>
      </c>
      <c r="P127">
        <v>2</v>
      </c>
      <c r="Q127" t="str">
        <f>CONCATENATE(C127,E127,G127,I127)</f>
        <v>12</v>
      </c>
    </row>
    <row r="128" spans="1:60" x14ac:dyDescent="0.25">
      <c r="A128">
        <v>127</v>
      </c>
      <c r="B128">
        <v>170.777503</v>
      </c>
      <c r="C128" s="3">
        <v>1</v>
      </c>
      <c r="D128">
        <v>172.83782099999999</v>
      </c>
      <c r="E128" s="2">
        <v>2</v>
      </c>
      <c r="P128">
        <v>2</v>
      </c>
      <c r="Q128" t="str">
        <f>CONCATENATE(C128,E128,G128,I128)</f>
        <v>12</v>
      </c>
    </row>
    <row r="129" spans="1:17" x14ac:dyDescent="0.25">
      <c r="A129">
        <v>128</v>
      </c>
      <c r="B129">
        <v>170.78377999999998</v>
      </c>
      <c r="C129" s="3">
        <v>1</v>
      </c>
      <c r="D129">
        <v>172.83526899999998</v>
      </c>
      <c r="E129" s="2">
        <v>2</v>
      </c>
      <c r="P129">
        <v>2</v>
      </c>
      <c r="Q129" t="str">
        <f>CONCATENATE(C129,E129,G129,I129)</f>
        <v>12</v>
      </c>
    </row>
    <row r="130" spans="1:17" x14ac:dyDescent="0.25">
      <c r="A130">
        <v>129</v>
      </c>
      <c r="B130">
        <v>170.70979</v>
      </c>
      <c r="C130" s="3">
        <v>1</v>
      </c>
      <c r="D130">
        <v>172.832875</v>
      </c>
      <c r="E130" s="2">
        <v>2</v>
      </c>
      <c r="P130">
        <v>2</v>
      </c>
      <c r="Q130" t="str">
        <f>CONCATENATE(C130,E130,G130,I130)</f>
        <v>12</v>
      </c>
    </row>
    <row r="131" spans="1:17" x14ac:dyDescent="0.25">
      <c r="A131">
        <v>130</v>
      </c>
      <c r="B131">
        <v>170.77979099999999</v>
      </c>
      <c r="C131" s="3">
        <v>1</v>
      </c>
      <c r="D131">
        <v>172.832875</v>
      </c>
      <c r="E131" s="2">
        <v>2</v>
      </c>
      <c r="P131">
        <v>2</v>
      </c>
      <c r="Q131" t="str">
        <f>CONCATENATE(C131,E131,G131,I131)</f>
        <v>12</v>
      </c>
    </row>
    <row r="132" spans="1:17" x14ac:dyDescent="0.25">
      <c r="A132">
        <v>131</v>
      </c>
      <c r="D132">
        <v>172.84106700000001</v>
      </c>
      <c r="E132" s="2">
        <v>2</v>
      </c>
      <c r="P132">
        <v>1</v>
      </c>
      <c r="Q132" t="str">
        <f>CONCATENATE(C132,E132,G132,I132)</f>
        <v>2</v>
      </c>
    </row>
    <row r="133" spans="1:17" x14ac:dyDescent="0.25">
      <c r="A133">
        <v>132</v>
      </c>
      <c r="D133">
        <v>172.78686399999998</v>
      </c>
      <c r="E133" s="2">
        <v>2</v>
      </c>
      <c r="P133">
        <v>1</v>
      </c>
      <c r="Q133" t="str">
        <f>CONCATENATE(C133,E133,G133,I133)</f>
        <v>2</v>
      </c>
    </row>
    <row r="134" spans="1:17" x14ac:dyDescent="0.25">
      <c r="A134">
        <v>133</v>
      </c>
      <c r="H134">
        <v>173.841385</v>
      </c>
      <c r="I134" s="4">
        <v>4</v>
      </c>
      <c r="P134">
        <v>1</v>
      </c>
      <c r="Q134" t="str">
        <f>CONCATENATE(C134,E134,G134,I134)</f>
        <v>4</v>
      </c>
    </row>
    <row r="135" spans="1:17" x14ac:dyDescent="0.25">
      <c r="A135">
        <v>134</v>
      </c>
      <c r="F135">
        <v>174.939896</v>
      </c>
      <c r="G135" s="5">
        <v>3</v>
      </c>
      <c r="H135">
        <v>173.809258</v>
      </c>
      <c r="I135" s="4">
        <v>4</v>
      </c>
      <c r="P135">
        <v>2</v>
      </c>
      <c r="Q135" t="str">
        <f>CONCATENATE(C135,E135,G135,I135)</f>
        <v>34</v>
      </c>
    </row>
    <row r="136" spans="1:17" x14ac:dyDescent="0.25">
      <c r="A136">
        <v>135</v>
      </c>
      <c r="F136">
        <v>174.95989700000001</v>
      </c>
      <c r="G136" s="5">
        <v>3</v>
      </c>
      <c r="H136">
        <v>173.81840599999998</v>
      </c>
      <c r="I136" s="4">
        <v>4</v>
      </c>
      <c r="P136">
        <v>2</v>
      </c>
      <c r="Q136" t="str">
        <f>CONCATENATE(C136,E136,G136,I136)</f>
        <v>34</v>
      </c>
    </row>
    <row r="137" spans="1:17" x14ac:dyDescent="0.25">
      <c r="A137">
        <v>136</v>
      </c>
      <c r="F137">
        <v>174.973141</v>
      </c>
      <c r="G137" s="5">
        <v>3</v>
      </c>
      <c r="H137">
        <v>173.827609</v>
      </c>
      <c r="I137" s="4">
        <v>4</v>
      </c>
      <c r="P137">
        <v>2</v>
      </c>
      <c r="Q137" t="str">
        <f>CONCATENATE(C137,E137,G137,I137)</f>
        <v>34</v>
      </c>
    </row>
    <row r="138" spans="1:17" x14ac:dyDescent="0.25">
      <c r="A138">
        <v>137</v>
      </c>
      <c r="F138">
        <v>174.87510700000001</v>
      </c>
      <c r="G138" s="5">
        <v>3</v>
      </c>
      <c r="H138">
        <v>173.85638699999998</v>
      </c>
      <c r="I138" s="4">
        <v>4</v>
      </c>
      <c r="P138">
        <v>2</v>
      </c>
      <c r="Q138" t="str">
        <f>CONCATENATE(C138,E138,G138,I138)</f>
        <v>34</v>
      </c>
    </row>
    <row r="139" spans="1:17" x14ac:dyDescent="0.25">
      <c r="A139">
        <v>138</v>
      </c>
      <c r="F139">
        <v>174.87069400000001</v>
      </c>
      <c r="G139" s="5">
        <v>3</v>
      </c>
      <c r="H139">
        <v>173.89048099999999</v>
      </c>
      <c r="I139" s="4">
        <v>4</v>
      </c>
      <c r="P139">
        <v>2</v>
      </c>
      <c r="Q139" t="str">
        <f>CONCATENATE(C139,E139,G139,I139)</f>
        <v>34</v>
      </c>
    </row>
    <row r="140" spans="1:17" x14ac:dyDescent="0.25">
      <c r="A140">
        <v>139</v>
      </c>
      <c r="F140">
        <v>174.86085400000002</v>
      </c>
      <c r="G140" s="5">
        <v>3</v>
      </c>
      <c r="H140">
        <v>173.85787399999998</v>
      </c>
      <c r="I140" s="4">
        <v>4</v>
      </c>
      <c r="P140">
        <v>2</v>
      </c>
      <c r="Q140" t="str">
        <f>CONCATENATE(C140,E140,G140,I140)</f>
        <v>34</v>
      </c>
    </row>
    <row r="141" spans="1:17" x14ac:dyDescent="0.25">
      <c r="A141">
        <v>140</v>
      </c>
      <c r="F141">
        <v>174.82909799999999</v>
      </c>
      <c r="G141" s="5">
        <v>3</v>
      </c>
      <c r="H141">
        <v>173.82963000000001</v>
      </c>
      <c r="I141" s="4">
        <v>4</v>
      </c>
      <c r="P141">
        <v>2</v>
      </c>
      <c r="Q141" t="str">
        <f>CONCATENATE(C141,E141,G141,I141)</f>
        <v>34</v>
      </c>
    </row>
    <row r="142" spans="1:17" x14ac:dyDescent="0.25">
      <c r="A142">
        <v>141</v>
      </c>
      <c r="F142">
        <v>174.85058599999999</v>
      </c>
      <c r="G142" s="5">
        <v>3</v>
      </c>
      <c r="H142">
        <v>173.88404500000001</v>
      </c>
      <c r="I142" s="4">
        <v>4</v>
      </c>
      <c r="P142">
        <v>2</v>
      </c>
      <c r="Q142" t="str">
        <f>CONCATENATE(C142,E142,G142,I142)</f>
        <v>34</v>
      </c>
    </row>
    <row r="143" spans="1:17" x14ac:dyDescent="0.25">
      <c r="A143">
        <v>142</v>
      </c>
      <c r="F143">
        <v>174.902503</v>
      </c>
      <c r="G143" s="5">
        <v>3</v>
      </c>
      <c r="H143">
        <v>173.841385</v>
      </c>
      <c r="I143" s="4">
        <v>4</v>
      </c>
      <c r="P143">
        <v>2</v>
      </c>
      <c r="Q143" t="str">
        <f>CONCATENATE(C143,E143,G143,I143)</f>
        <v>34</v>
      </c>
    </row>
    <row r="144" spans="1:17" x14ac:dyDescent="0.25">
      <c r="A144">
        <v>143</v>
      </c>
      <c r="B144">
        <v>194.532927</v>
      </c>
      <c r="C144" s="3">
        <v>1</v>
      </c>
      <c r="P144">
        <v>1</v>
      </c>
      <c r="Q144" t="str">
        <f>CONCATENATE(C144,E144,G144,I144)</f>
        <v>1</v>
      </c>
    </row>
    <row r="145" spans="1:17" x14ac:dyDescent="0.25">
      <c r="A145">
        <v>144</v>
      </c>
      <c r="B145">
        <v>194.57228699999999</v>
      </c>
      <c r="C145" s="3">
        <v>1</v>
      </c>
      <c r="P145">
        <v>1</v>
      </c>
      <c r="Q145" t="str">
        <f>CONCATENATE(C145,E145,G145,I145)</f>
        <v>1</v>
      </c>
    </row>
    <row r="146" spans="1:17" x14ac:dyDescent="0.25">
      <c r="A146">
        <v>145</v>
      </c>
      <c r="B146">
        <v>194.56686300000001</v>
      </c>
      <c r="C146" s="3">
        <v>1</v>
      </c>
      <c r="P146">
        <v>1</v>
      </c>
      <c r="Q146" t="str">
        <f>CONCATENATE(C146,E146,G146,I146)</f>
        <v>1</v>
      </c>
    </row>
    <row r="147" spans="1:17" x14ac:dyDescent="0.25">
      <c r="A147">
        <v>146</v>
      </c>
      <c r="B147">
        <v>194.553248</v>
      </c>
      <c r="C147" s="3">
        <v>1</v>
      </c>
      <c r="P147">
        <v>1</v>
      </c>
      <c r="Q147" t="str">
        <f>CONCATENATE(C147,E147,G147,I147)</f>
        <v>1</v>
      </c>
    </row>
    <row r="148" spans="1:17" x14ac:dyDescent="0.25">
      <c r="A148">
        <v>147</v>
      </c>
      <c r="B148">
        <v>194.55468200000001</v>
      </c>
      <c r="C148" s="3">
        <v>1</v>
      </c>
      <c r="D148">
        <v>198.293566</v>
      </c>
      <c r="E148" s="2">
        <v>2</v>
      </c>
      <c r="P148">
        <v>2</v>
      </c>
      <c r="Q148" t="str">
        <f>CONCATENATE(C148,E148,G148,I148)</f>
        <v>12</v>
      </c>
    </row>
    <row r="149" spans="1:17" x14ac:dyDescent="0.25">
      <c r="A149">
        <v>148</v>
      </c>
      <c r="B149">
        <v>194.57579699999999</v>
      </c>
      <c r="C149" s="3">
        <v>1</v>
      </c>
      <c r="D149">
        <v>198.281329</v>
      </c>
      <c r="E149" s="2">
        <v>2</v>
      </c>
      <c r="P149">
        <v>2</v>
      </c>
      <c r="Q149" t="str">
        <f>CONCATENATE(C149,E149,G149,I149)</f>
        <v>12</v>
      </c>
    </row>
    <row r="150" spans="1:17" x14ac:dyDescent="0.25">
      <c r="A150">
        <v>149</v>
      </c>
      <c r="B150">
        <v>194.60733999999999</v>
      </c>
      <c r="C150" s="3">
        <v>1</v>
      </c>
      <c r="D150">
        <v>198.266547</v>
      </c>
      <c r="E150" s="2">
        <v>2</v>
      </c>
      <c r="P150">
        <v>2</v>
      </c>
      <c r="Q150" t="str">
        <f>CONCATENATE(C150,E150,G150,I150)</f>
        <v>12</v>
      </c>
    </row>
    <row r="151" spans="1:17" x14ac:dyDescent="0.25">
      <c r="A151">
        <v>150</v>
      </c>
      <c r="B151">
        <v>194.61739599999999</v>
      </c>
      <c r="C151" s="3">
        <v>1</v>
      </c>
      <c r="D151">
        <v>198.26771400000001</v>
      </c>
      <c r="E151" s="2">
        <v>2</v>
      </c>
      <c r="P151">
        <v>2</v>
      </c>
      <c r="Q151" t="str">
        <f>CONCATENATE(C151,E151,G151,I151)</f>
        <v>12</v>
      </c>
    </row>
    <row r="152" spans="1:17" x14ac:dyDescent="0.25">
      <c r="A152">
        <v>151</v>
      </c>
      <c r="B152">
        <v>194.584734</v>
      </c>
      <c r="C152" s="3">
        <v>1</v>
      </c>
      <c r="D152">
        <v>198.28595999999999</v>
      </c>
      <c r="E152" s="2">
        <v>2</v>
      </c>
      <c r="P152">
        <v>2</v>
      </c>
      <c r="Q152" t="str">
        <f>CONCATENATE(C152,E152,G152,I152)</f>
        <v>12</v>
      </c>
    </row>
    <row r="153" spans="1:17" x14ac:dyDescent="0.25">
      <c r="A153">
        <v>152</v>
      </c>
      <c r="B153">
        <v>194.532927</v>
      </c>
      <c r="C153" s="3">
        <v>1</v>
      </c>
      <c r="D153">
        <v>198.29787299999998</v>
      </c>
      <c r="E153" s="2">
        <v>2</v>
      </c>
      <c r="P153">
        <v>2</v>
      </c>
      <c r="Q153" t="str">
        <f>CONCATENATE(C153,E153,G153,I153)</f>
        <v>12</v>
      </c>
    </row>
    <row r="154" spans="1:17" x14ac:dyDescent="0.25">
      <c r="A154">
        <v>153</v>
      </c>
      <c r="D154">
        <v>198.32431299999999</v>
      </c>
      <c r="E154" s="2">
        <v>2</v>
      </c>
      <c r="P154">
        <v>1</v>
      </c>
      <c r="Q154" t="str">
        <f>CONCATENATE(C154,E154,G154,I154)</f>
        <v>2</v>
      </c>
    </row>
    <row r="155" spans="1:17" x14ac:dyDescent="0.25">
      <c r="A155">
        <v>154</v>
      </c>
      <c r="D155">
        <v>198.293566</v>
      </c>
      <c r="E155" s="2">
        <v>2</v>
      </c>
      <c r="P155">
        <v>1</v>
      </c>
      <c r="Q155" t="str">
        <f>CONCATENATE(C155,E155,G155,I155)</f>
        <v>2</v>
      </c>
    </row>
    <row r="156" spans="1:17" x14ac:dyDescent="0.25">
      <c r="A156">
        <v>155</v>
      </c>
      <c r="D156">
        <v>198.293566</v>
      </c>
      <c r="E156" s="2">
        <v>2</v>
      </c>
      <c r="P156">
        <v>1</v>
      </c>
      <c r="Q156" t="str">
        <f>CONCATENATE(C156,E156,G156,I156)</f>
        <v>2</v>
      </c>
    </row>
    <row r="157" spans="1:17" x14ac:dyDescent="0.25">
      <c r="A157">
        <v>156</v>
      </c>
      <c r="F157">
        <v>199.84500399999999</v>
      </c>
      <c r="G157" s="5">
        <v>3</v>
      </c>
      <c r="H157">
        <v>199.01244600000001</v>
      </c>
      <c r="I157" s="4">
        <v>4</v>
      </c>
      <c r="P157">
        <v>2</v>
      </c>
      <c r="Q157" t="str">
        <f>CONCATENATE(C157,E157,G157,I157)</f>
        <v>34</v>
      </c>
    </row>
    <row r="158" spans="1:17" x14ac:dyDescent="0.25">
      <c r="A158">
        <v>157</v>
      </c>
      <c r="F158">
        <v>199.733405</v>
      </c>
      <c r="G158" s="5">
        <v>3</v>
      </c>
      <c r="H158">
        <v>199.01244600000001</v>
      </c>
      <c r="I158" s="4">
        <v>4</v>
      </c>
      <c r="P158">
        <v>2</v>
      </c>
      <c r="Q158" t="str">
        <f>CONCATENATE(C158,E158,G158,I158)</f>
        <v>34</v>
      </c>
    </row>
    <row r="159" spans="1:17" x14ac:dyDescent="0.25">
      <c r="A159">
        <v>158</v>
      </c>
      <c r="F159">
        <v>199.813513</v>
      </c>
      <c r="G159" s="5">
        <v>3</v>
      </c>
      <c r="H159">
        <v>199.00340499999999</v>
      </c>
      <c r="I159" s="4">
        <v>4</v>
      </c>
      <c r="P159">
        <v>2</v>
      </c>
      <c r="Q159" t="str">
        <f>CONCATENATE(C159,E159,G159,I159)</f>
        <v>34</v>
      </c>
    </row>
    <row r="160" spans="1:17" x14ac:dyDescent="0.25">
      <c r="A160">
        <v>159</v>
      </c>
      <c r="F160">
        <v>199.79915099999999</v>
      </c>
      <c r="G160" s="5">
        <v>3</v>
      </c>
      <c r="H160">
        <v>198.982077</v>
      </c>
      <c r="I160" s="4">
        <v>4</v>
      </c>
      <c r="P160">
        <v>2</v>
      </c>
      <c r="Q160" t="str">
        <f>CONCATENATE(C160,E160,G160,I160)</f>
        <v>34</v>
      </c>
    </row>
    <row r="161" spans="1:17" x14ac:dyDescent="0.25">
      <c r="A161">
        <v>160</v>
      </c>
      <c r="F161">
        <v>199.767664</v>
      </c>
      <c r="G161" s="5">
        <v>3</v>
      </c>
      <c r="H161">
        <v>198.99643900000001</v>
      </c>
      <c r="I161" s="4">
        <v>4</v>
      </c>
      <c r="P161">
        <v>2</v>
      </c>
      <c r="Q161" t="str">
        <f>CONCATENATE(C161,E161,G161,I161)</f>
        <v>34</v>
      </c>
    </row>
    <row r="162" spans="1:17" x14ac:dyDescent="0.25">
      <c r="A162">
        <v>161</v>
      </c>
      <c r="F162">
        <v>199.75367199999999</v>
      </c>
      <c r="G162" s="5">
        <v>3</v>
      </c>
      <c r="H162">
        <v>199.01308699999998</v>
      </c>
      <c r="I162" s="4">
        <v>4</v>
      </c>
      <c r="P162">
        <v>2</v>
      </c>
      <c r="Q162" t="str">
        <f>CONCATENATE(C162,E162,G162,I162)</f>
        <v>34</v>
      </c>
    </row>
    <row r="163" spans="1:17" x14ac:dyDescent="0.25">
      <c r="A163">
        <v>162</v>
      </c>
      <c r="F163">
        <v>199.785639</v>
      </c>
      <c r="G163" s="5">
        <v>3</v>
      </c>
      <c r="H163">
        <v>199.02181100000001</v>
      </c>
      <c r="I163" s="4">
        <v>4</v>
      </c>
      <c r="P163">
        <v>2</v>
      </c>
      <c r="Q163" t="str">
        <f>CONCATENATE(C163,E163,G163,I163)</f>
        <v>34</v>
      </c>
    </row>
    <row r="164" spans="1:17" x14ac:dyDescent="0.25">
      <c r="A164">
        <v>163</v>
      </c>
      <c r="F164">
        <v>199.81808699999999</v>
      </c>
      <c r="G164" s="5">
        <v>3</v>
      </c>
      <c r="H164">
        <v>199.01265999999998</v>
      </c>
      <c r="I164" s="4">
        <v>4</v>
      </c>
      <c r="P164">
        <v>2</v>
      </c>
      <c r="Q164" t="str">
        <f>CONCATENATE(C164,E164,G164,I164)</f>
        <v>34</v>
      </c>
    </row>
    <row r="165" spans="1:17" x14ac:dyDescent="0.25">
      <c r="A165">
        <v>164</v>
      </c>
      <c r="F165">
        <v>199.84580099999999</v>
      </c>
      <c r="G165" s="5">
        <v>3</v>
      </c>
      <c r="H165">
        <v>199.01244600000001</v>
      </c>
      <c r="I165" s="4">
        <v>4</v>
      </c>
      <c r="P165">
        <v>2</v>
      </c>
      <c r="Q165" t="str">
        <f>CONCATENATE(C165,E165,G165,I165)</f>
        <v>34</v>
      </c>
    </row>
    <row r="166" spans="1:17" x14ac:dyDescent="0.25">
      <c r="A166">
        <v>165</v>
      </c>
      <c r="B166">
        <v>217.93717699999999</v>
      </c>
      <c r="C166" s="3">
        <v>1</v>
      </c>
      <c r="F166">
        <v>199.84500399999999</v>
      </c>
      <c r="G166" s="5">
        <v>3</v>
      </c>
      <c r="H166">
        <v>199.01244600000001</v>
      </c>
      <c r="I166" s="4">
        <v>4</v>
      </c>
      <c r="P166">
        <v>3</v>
      </c>
      <c r="Q166" t="str">
        <f>CONCATENATE(C166,E166,G166,I166)</f>
        <v>134</v>
      </c>
    </row>
    <row r="167" spans="1:17" x14ac:dyDescent="0.25">
      <c r="A167">
        <v>166</v>
      </c>
      <c r="B167">
        <v>217.89407399999999</v>
      </c>
      <c r="C167" s="3">
        <v>1</v>
      </c>
      <c r="P167">
        <v>1</v>
      </c>
      <c r="Q167" t="str">
        <f>CONCATENATE(C167,E167,G167,I167)</f>
        <v>1</v>
      </c>
    </row>
    <row r="168" spans="1:17" x14ac:dyDescent="0.25">
      <c r="A168">
        <v>167</v>
      </c>
      <c r="B168">
        <v>217.936387</v>
      </c>
      <c r="C168" s="3">
        <v>1</v>
      </c>
      <c r="P168">
        <v>1</v>
      </c>
      <c r="Q168" t="str">
        <f>CONCATENATE(C168,E168,G168,I168)</f>
        <v>1</v>
      </c>
    </row>
    <row r="169" spans="1:17" x14ac:dyDescent="0.25">
      <c r="A169">
        <v>168</v>
      </c>
      <c r="B169">
        <v>217.930598</v>
      </c>
      <c r="C169" s="3">
        <v>1</v>
      </c>
      <c r="P169">
        <v>1</v>
      </c>
      <c r="Q169" t="str">
        <f>CONCATENATE(C169,E169,G169,I169)</f>
        <v>1</v>
      </c>
    </row>
    <row r="170" spans="1:17" x14ac:dyDescent="0.25">
      <c r="A170">
        <v>169</v>
      </c>
      <c r="B170">
        <v>217.937703</v>
      </c>
      <c r="C170" s="3">
        <v>1</v>
      </c>
      <c r="P170">
        <v>1</v>
      </c>
      <c r="Q170" t="str">
        <f>CONCATENATE(C170,E170,G170,I170)</f>
        <v>1</v>
      </c>
    </row>
    <row r="171" spans="1:17" x14ac:dyDescent="0.25">
      <c r="A171">
        <v>170</v>
      </c>
      <c r="B171">
        <v>217.93712400000001</v>
      </c>
      <c r="C171" s="3">
        <v>1</v>
      </c>
      <c r="P171">
        <v>1</v>
      </c>
      <c r="Q171" t="str">
        <f>CONCATENATE(C171,E171,G171,I171)</f>
        <v>1</v>
      </c>
    </row>
    <row r="172" spans="1:17" x14ac:dyDescent="0.25">
      <c r="A172">
        <v>171</v>
      </c>
      <c r="B172">
        <v>217.96422799999999</v>
      </c>
      <c r="C172" s="3">
        <v>1</v>
      </c>
      <c r="D172">
        <v>222.394508</v>
      </c>
      <c r="E172" s="2">
        <v>2</v>
      </c>
      <c r="P172">
        <v>2</v>
      </c>
      <c r="Q172" t="str">
        <f>CONCATENATE(C172,E172,G172,I172)</f>
        <v>12</v>
      </c>
    </row>
    <row r="173" spans="1:17" x14ac:dyDescent="0.25">
      <c r="A173">
        <v>172</v>
      </c>
      <c r="B173">
        <v>217.95159699999999</v>
      </c>
      <c r="C173" s="3">
        <v>1</v>
      </c>
      <c r="D173">
        <v>222.394508</v>
      </c>
      <c r="E173" s="2">
        <v>2</v>
      </c>
      <c r="P173">
        <v>2</v>
      </c>
      <c r="Q173" t="str">
        <f>CONCATENATE(C173,E173,G173,I173)</f>
        <v>12</v>
      </c>
    </row>
    <row r="174" spans="1:17" x14ac:dyDescent="0.25">
      <c r="A174">
        <v>173</v>
      </c>
      <c r="B174">
        <v>217.92775599999999</v>
      </c>
      <c r="C174" s="3">
        <v>1</v>
      </c>
      <c r="D174">
        <v>222.37677199999999</v>
      </c>
      <c r="E174" s="2">
        <v>2</v>
      </c>
      <c r="P174">
        <v>2</v>
      </c>
      <c r="Q174" t="str">
        <f>CONCATENATE(C174,E174,G174,I174)</f>
        <v>12</v>
      </c>
    </row>
    <row r="175" spans="1:17" x14ac:dyDescent="0.25">
      <c r="A175">
        <v>174</v>
      </c>
      <c r="B175">
        <v>217.92775599999999</v>
      </c>
      <c r="C175" s="3">
        <v>1</v>
      </c>
      <c r="D175">
        <v>222.33430100000001</v>
      </c>
      <c r="E175" s="2">
        <v>2</v>
      </c>
      <c r="P175">
        <v>2</v>
      </c>
      <c r="Q175" t="str">
        <f>CONCATENATE(C175,E175,G175,I175)</f>
        <v>12</v>
      </c>
    </row>
    <row r="176" spans="1:17" x14ac:dyDescent="0.25">
      <c r="A176">
        <v>175</v>
      </c>
      <c r="D176">
        <v>222.32835399999999</v>
      </c>
      <c r="E176" s="2">
        <v>2</v>
      </c>
      <c r="P176">
        <v>1</v>
      </c>
      <c r="Q176" t="str">
        <f>CONCATENATE(C176,E176,G176,I176)</f>
        <v>2</v>
      </c>
    </row>
    <row r="177" spans="1:17" x14ac:dyDescent="0.25">
      <c r="A177">
        <v>176</v>
      </c>
      <c r="D177">
        <v>222.34798499999999</v>
      </c>
      <c r="E177" s="2">
        <v>2</v>
      </c>
      <c r="P177">
        <v>1</v>
      </c>
      <c r="Q177" t="str">
        <f>CONCATENATE(C177,E177,G177,I177)</f>
        <v>2</v>
      </c>
    </row>
    <row r="178" spans="1:17" x14ac:dyDescent="0.25">
      <c r="A178">
        <v>177</v>
      </c>
      <c r="D178">
        <v>222.28346199999999</v>
      </c>
      <c r="E178" s="2">
        <v>2</v>
      </c>
      <c r="P178">
        <v>1</v>
      </c>
      <c r="Q178" t="str">
        <f>CONCATENATE(C178,E178,G178,I178)</f>
        <v>2</v>
      </c>
    </row>
    <row r="179" spans="1:17" x14ac:dyDescent="0.25">
      <c r="A179">
        <v>178</v>
      </c>
      <c r="D179">
        <v>222.394508</v>
      </c>
      <c r="E179" s="2">
        <v>2</v>
      </c>
      <c r="P179">
        <v>1</v>
      </c>
      <c r="Q179" t="str">
        <f>CONCATENATE(C179,E179,G179,I179)</f>
        <v>2</v>
      </c>
    </row>
    <row r="180" spans="1:17" x14ac:dyDescent="0.25">
      <c r="A180">
        <v>179</v>
      </c>
      <c r="P180">
        <v>0</v>
      </c>
      <c r="Q180" t="str">
        <f>CONCATENATE(C180,E180,G180,I180)</f>
        <v/>
      </c>
    </row>
    <row r="181" spans="1:17" x14ac:dyDescent="0.25">
      <c r="A181">
        <v>180</v>
      </c>
      <c r="F181">
        <v>222.78838099999999</v>
      </c>
      <c r="G181" s="5">
        <v>3</v>
      </c>
      <c r="H181">
        <v>222.29998699999999</v>
      </c>
      <c r="I181" s="4">
        <v>4</v>
      </c>
      <c r="P181">
        <v>2</v>
      </c>
      <c r="Q181" t="str">
        <f>CONCATENATE(C181,E181,G181,I181)</f>
        <v>34</v>
      </c>
    </row>
    <row r="182" spans="1:17" x14ac:dyDescent="0.25">
      <c r="A182">
        <v>181</v>
      </c>
      <c r="F182">
        <v>222.814222</v>
      </c>
      <c r="G182" s="5">
        <v>3</v>
      </c>
      <c r="H182">
        <v>222.294567</v>
      </c>
      <c r="I182" s="4">
        <v>4</v>
      </c>
      <c r="P182">
        <v>2</v>
      </c>
      <c r="Q182" t="str">
        <f>CONCATENATE(C182,E182,G182,I182)</f>
        <v>34</v>
      </c>
    </row>
    <row r="183" spans="1:17" x14ac:dyDescent="0.25">
      <c r="A183">
        <v>182</v>
      </c>
      <c r="F183">
        <v>222.772277</v>
      </c>
      <c r="G183" s="5">
        <v>3</v>
      </c>
      <c r="H183">
        <v>222.28430399999999</v>
      </c>
      <c r="I183" s="4">
        <v>4</v>
      </c>
      <c r="P183">
        <v>2</v>
      </c>
      <c r="Q183" t="str">
        <f>CONCATENATE(C183,E183,G183,I183)</f>
        <v>34</v>
      </c>
    </row>
    <row r="184" spans="1:17" x14ac:dyDescent="0.25">
      <c r="A184">
        <v>183</v>
      </c>
      <c r="F184">
        <v>222.772593</v>
      </c>
      <c r="G184" s="5">
        <v>3</v>
      </c>
      <c r="H184">
        <v>222.24862200000001</v>
      </c>
      <c r="I184" s="4">
        <v>4</v>
      </c>
      <c r="P184">
        <v>2</v>
      </c>
      <c r="Q184" t="str">
        <f>CONCATENATE(C184,E184,G184,I184)</f>
        <v>34</v>
      </c>
    </row>
    <row r="185" spans="1:17" x14ac:dyDescent="0.25">
      <c r="A185">
        <v>184</v>
      </c>
      <c r="F185">
        <v>222.780013</v>
      </c>
      <c r="G185" s="5">
        <v>3</v>
      </c>
      <c r="H185">
        <v>222.223097</v>
      </c>
      <c r="I185" s="4">
        <v>4</v>
      </c>
      <c r="P185">
        <v>2</v>
      </c>
      <c r="Q185" t="str">
        <f>CONCATENATE(C185,E185,G185,I185)</f>
        <v>34</v>
      </c>
    </row>
    <row r="186" spans="1:17" x14ac:dyDescent="0.25">
      <c r="A186">
        <v>185</v>
      </c>
      <c r="F186">
        <v>222.80569600000001</v>
      </c>
      <c r="G186" s="5">
        <v>3</v>
      </c>
      <c r="H186">
        <v>222.19972999999999</v>
      </c>
      <c r="I186" s="4">
        <v>4</v>
      </c>
      <c r="P186">
        <v>2</v>
      </c>
      <c r="Q186" t="str">
        <f>CONCATENATE(C186,E186,G186,I186)</f>
        <v>34</v>
      </c>
    </row>
    <row r="187" spans="1:17" x14ac:dyDescent="0.25">
      <c r="A187">
        <v>186</v>
      </c>
      <c r="F187">
        <v>222.73448999999999</v>
      </c>
      <c r="G187" s="5">
        <v>3</v>
      </c>
      <c r="H187">
        <v>222.24956900000001</v>
      </c>
      <c r="I187" s="4">
        <v>4</v>
      </c>
      <c r="P187">
        <v>2</v>
      </c>
      <c r="Q187" t="str">
        <f>CONCATENATE(C187,E187,G187,I187)</f>
        <v>34</v>
      </c>
    </row>
    <row r="188" spans="1:17" x14ac:dyDescent="0.25">
      <c r="A188">
        <v>187</v>
      </c>
      <c r="B188">
        <v>238.868965</v>
      </c>
      <c r="C188" s="3">
        <v>1</v>
      </c>
      <c r="F188">
        <v>222.634601</v>
      </c>
      <c r="G188" s="5">
        <v>3</v>
      </c>
      <c r="H188">
        <v>222.25077999999999</v>
      </c>
      <c r="I188" s="4">
        <v>4</v>
      </c>
      <c r="P188">
        <v>3</v>
      </c>
      <c r="Q188" t="str">
        <f>CONCATENATE(C188,E188,G188,I188)</f>
        <v>134</v>
      </c>
    </row>
    <row r="189" spans="1:17" x14ac:dyDescent="0.25">
      <c r="A189">
        <v>188</v>
      </c>
      <c r="B189">
        <v>238.868965</v>
      </c>
      <c r="C189" s="3">
        <v>1</v>
      </c>
      <c r="F189">
        <v>222.63865300000001</v>
      </c>
      <c r="G189" s="5">
        <v>3</v>
      </c>
      <c r="H189">
        <v>222.27677800000001</v>
      </c>
      <c r="I189" s="4">
        <v>4</v>
      </c>
      <c r="P189">
        <v>3</v>
      </c>
      <c r="Q189" t="str">
        <f>CONCATENATE(C189,E189,G189,I189)</f>
        <v>134</v>
      </c>
    </row>
    <row r="190" spans="1:17" x14ac:dyDescent="0.25">
      <c r="A190">
        <v>189</v>
      </c>
      <c r="B190">
        <v>238.842229</v>
      </c>
      <c r="C190" s="3">
        <v>1</v>
      </c>
      <c r="F190">
        <v>222.78838099999999</v>
      </c>
      <c r="G190" s="5">
        <v>3</v>
      </c>
      <c r="H190">
        <v>222.29998699999999</v>
      </c>
      <c r="I190" s="4">
        <v>4</v>
      </c>
      <c r="P190">
        <v>3</v>
      </c>
      <c r="Q190" t="str">
        <f>CONCATENATE(C190,E190,G190,I190)</f>
        <v>134</v>
      </c>
    </row>
    <row r="191" spans="1:17" x14ac:dyDescent="0.25">
      <c r="A191">
        <v>190</v>
      </c>
      <c r="B191">
        <v>238.84564900000001</v>
      </c>
      <c r="C191" s="3">
        <v>1</v>
      </c>
      <c r="P191">
        <v>1</v>
      </c>
      <c r="Q191" t="str">
        <f>CONCATENATE(C191,E191,G191,I191)</f>
        <v>1</v>
      </c>
    </row>
    <row r="192" spans="1:17" x14ac:dyDescent="0.25">
      <c r="A192">
        <v>191</v>
      </c>
      <c r="B192">
        <v>238.86112199999999</v>
      </c>
      <c r="C192" s="3">
        <v>1</v>
      </c>
      <c r="P192">
        <v>1</v>
      </c>
      <c r="Q192" t="str">
        <f>CONCATENATE(C192,E192,G192,I192)</f>
        <v>1</v>
      </c>
    </row>
    <row r="193" spans="1:17" x14ac:dyDescent="0.25">
      <c r="A193">
        <v>192</v>
      </c>
      <c r="B193">
        <v>238.87227999999999</v>
      </c>
      <c r="C193" s="3">
        <v>1</v>
      </c>
      <c r="P193">
        <v>1</v>
      </c>
      <c r="Q193" t="str">
        <f>CONCATENATE(C193,E193,G193,I193)</f>
        <v>1</v>
      </c>
    </row>
    <row r="194" spans="1:17" x14ac:dyDescent="0.25">
      <c r="A194">
        <v>193</v>
      </c>
      <c r="B194">
        <v>238.88406699999999</v>
      </c>
      <c r="C194" s="3">
        <v>1</v>
      </c>
      <c r="P194">
        <v>1</v>
      </c>
      <c r="Q194" t="str">
        <f>CONCATENATE(C194,E194,G194,I194)</f>
        <v>1</v>
      </c>
    </row>
    <row r="195" spans="1:17" x14ac:dyDescent="0.25">
      <c r="A195">
        <v>194</v>
      </c>
      <c r="B195">
        <v>238.89722399999999</v>
      </c>
      <c r="C195" s="3">
        <v>1</v>
      </c>
      <c r="P195">
        <v>1</v>
      </c>
      <c r="Q195" t="str">
        <f>CONCATENATE(C195,E195,G195,I195)</f>
        <v>1</v>
      </c>
    </row>
    <row r="196" spans="1:17" x14ac:dyDescent="0.25">
      <c r="A196">
        <v>195</v>
      </c>
      <c r="B196">
        <v>238.86606900000001</v>
      </c>
      <c r="C196" s="3">
        <v>1</v>
      </c>
      <c r="P196">
        <v>1</v>
      </c>
      <c r="Q196" t="str">
        <f>CONCATENATE(C196,E196,G196,I196)</f>
        <v>1</v>
      </c>
    </row>
    <row r="197" spans="1:17" x14ac:dyDescent="0.25">
      <c r="A197">
        <v>196</v>
      </c>
      <c r="B197">
        <v>238.892225</v>
      </c>
      <c r="C197" s="3">
        <v>1</v>
      </c>
      <c r="D197">
        <v>245.49480599999998</v>
      </c>
      <c r="E197" s="2">
        <v>2</v>
      </c>
      <c r="P197">
        <v>2</v>
      </c>
      <c r="Q197" t="str">
        <f>CONCATENATE(C197,E197,G197,I197)</f>
        <v>12</v>
      </c>
    </row>
    <row r="198" spans="1:17" x14ac:dyDescent="0.25">
      <c r="A198">
        <v>197</v>
      </c>
      <c r="B198">
        <v>238.97764100000001</v>
      </c>
      <c r="C198" s="3">
        <v>1</v>
      </c>
      <c r="D198">
        <v>245.45591100000001</v>
      </c>
      <c r="E198" s="2">
        <v>2</v>
      </c>
      <c r="P198">
        <v>2</v>
      </c>
      <c r="Q198" t="str">
        <f>CONCATENATE(C198,E198,G198,I198)</f>
        <v>12</v>
      </c>
    </row>
    <row r="199" spans="1:17" x14ac:dyDescent="0.25">
      <c r="A199">
        <v>198</v>
      </c>
      <c r="B199">
        <v>238.868965</v>
      </c>
      <c r="C199" s="3">
        <v>1</v>
      </c>
      <c r="D199">
        <v>245.45933300000002</v>
      </c>
      <c r="E199" s="2">
        <v>2</v>
      </c>
      <c r="P199">
        <v>2</v>
      </c>
      <c r="Q199" t="str">
        <f>CONCATENATE(C199,E199,G199,I199)</f>
        <v>12</v>
      </c>
    </row>
    <row r="200" spans="1:17" x14ac:dyDescent="0.25">
      <c r="A200">
        <v>199</v>
      </c>
      <c r="D200">
        <v>245.46517699999998</v>
      </c>
      <c r="E200" s="2">
        <v>2</v>
      </c>
      <c r="P200">
        <v>1</v>
      </c>
      <c r="Q200" t="str">
        <f>CONCATENATE(C200,E200,G200,I200)</f>
        <v>2</v>
      </c>
    </row>
    <row r="201" spans="1:17" x14ac:dyDescent="0.25">
      <c r="A201">
        <v>200</v>
      </c>
      <c r="D201">
        <v>245.432073</v>
      </c>
      <c r="E201" s="2">
        <v>2</v>
      </c>
      <c r="P201">
        <v>1</v>
      </c>
      <c r="Q201" t="str">
        <f>CONCATENATE(C201,E201,G201,I201)</f>
        <v>2</v>
      </c>
    </row>
    <row r="202" spans="1:17" x14ac:dyDescent="0.25">
      <c r="A202">
        <v>201</v>
      </c>
      <c r="D202">
        <v>245.399125</v>
      </c>
      <c r="E202" s="2">
        <v>2</v>
      </c>
      <c r="P202">
        <v>1</v>
      </c>
      <c r="Q202" t="str">
        <f>CONCATENATE(C202,E202,G202,I202)</f>
        <v>2</v>
      </c>
    </row>
    <row r="203" spans="1:17" x14ac:dyDescent="0.25">
      <c r="A203">
        <v>202</v>
      </c>
      <c r="D203">
        <v>245.35718299999999</v>
      </c>
      <c r="E203" s="2">
        <v>2</v>
      </c>
      <c r="P203">
        <v>1</v>
      </c>
      <c r="Q203" t="str">
        <f>CONCATENATE(C203,E203,G203,I203)</f>
        <v>2</v>
      </c>
    </row>
    <row r="204" spans="1:17" x14ac:dyDescent="0.25">
      <c r="A204">
        <v>203</v>
      </c>
      <c r="D204">
        <v>245.41865300000001</v>
      </c>
      <c r="E204" s="2">
        <v>2</v>
      </c>
      <c r="P204">
        <v>1</v>
      </c>
      <c r="Q204" t="str">
        <f>CONCATENATE(C204,E204,G204,I204)</f>
        <v>2</v>
      </c>
    </row>
    <row r="205" spans="1:17" x14ac:dyDescent="0.25">
      <c r="A205">
        <v>204</v>
      </c>
      <c r="D205">
        <v>245.49480599999998</v>
      </c>
      <c r="E205" s="2">
        <v>2</v>
      </c>
      <c r="P205">
        <v>1</v>
      </c>
      <c r="Q205" t="str">
        <f>CONCATENATE(C205,E205,G205,I205)</f>
        <v>2</v>
      </c>
    </row>
    <row r="206" spans="1:17" x14ac:dyDescent="0.25">
      <c r="A206">
        <v>205</v>
      </c>
      <c r="F206">
        <v>244.66869500000001</v>
      </c>
      <c r="G206" s="5">
        <v>3</v>
      </c>
      <c r="H206">
        <v>244.44186500000001</v>
      </c>
      <c r="I206" s="4">
        <v>4</v>
      </c>
      <c r="P206">
        <v>2</v>
      </c>
      <c r="Q206" t="str">
        <f>CONCATENATE(C206,E206,G206,I206)</f>
        <v>34</v>
      </c>
    </row>
    <row r="207" spans="1:17" x14ac:dyDescent="0.25">
      <c r="A207">
        <v>206</v>
      </c>
      <c r="F207">
        <v>244.69116700000001</v>
      </c>
      <c r="G207" s="5">
        <v>3</v>
      </c>
      <c r="H207">
        <v>244.47849400000001</v>
      </c>
      <c r="I207" s="4">
        <v>4</v>
      </c>
      <c r="P207">
        <v>2</v>
      </c>
      <c r="Q207" t="str">
        <f>CONCATENATE(C207,E207,G207,I207)</f>
        <v>34</v>
      </c>
    </row>
    <row r="208" spans="1:17" x14ac:dyDescent="0.25">
      <c r="A208">
        <v>207</v>
      </c>
      <c r="F208">
        <v>244.72900899999999</v>
      </c>
      <c r="G208" s="5">
        <v>3</v>
      </c>
      <c r="H208">
        <v>244.47870399999999</v>
      </c>
      <c r="I208" s="4">
        <v>4</v>
      </c>
      <c r="P208">
        <v>2</v>
      </c>
      <c r="Q208" t="str">
        <f>CONCATENATE(C208,E208,G208,I208)</f>
        <v>34</v>
      </c>
    </row>
    <row r="209" spans="1:17" x14ac:dyDescent="0.25">
      <c r="A209">
        <v>208</v>
      </c>
      <c r="F209">
        <v>244.74363499999998</v>
      </c>
      <c r="G209" s="5">
        <v>3</v>
      </c>
      <c r="H209">
        <v>244.493177</v>
      </c>
      <c r="I209" s="4">
        <v>4</v>
      </c>
      <c r="P209">
        <v>2</v>
      </c>
      <c r="Q209" t="str">
        <f>CONCATENATE(C209,E209,G209,I209)</f>
        <v>34</v>
      </c>
    </row>
    <row r="210" spans="1:17" x14ac:dyDescent="0.25">
      <c r="A210">
        <v>209</v>
      </c>
      <c r="B210">
        <v>259.074003</v>
      </c>
      <c r="C210" s="3">
        <v>1</v>
      </c>
      <c r="F210">
        <v>244.77174099999999</v>
      </c>
      <c r="G210" s="5">
        <v>3</v>
      </c>
      <c r="H210">
        <v>244.47265400000001</v>
      </c>
      <c r="I210" s="4">
        <v>4</v>
      </c>
      <c r="P210">
        <v>3</v>
      </c>
      <c r="Q210" t="str">
        <f>CONCATENATE(C210,E210,G210,I210)</f>
        <v>134</v>
      </c>
    </row>
    <row r="211" spans="1:17" x14ac:dyDescent="0.25">
      <c r="A211">
        <v>210</v>
      </c>
      <c r="B211">
        <v>259.07647500000002</v>
      </c>
      <c r="C211" s="3">
        <v>1</v>
      </c>
      <c r="F211">
        <v>244.73747800000001</v>
      </c>
      <c r="G211" s="5">
        <v>3</v>
      </c>
      <c r="H211">
        <v>244.53980799999999</v>
      </c>
      <c r="I211" s="4">
        <v>4</v>
      </c>
      <c r="P211">
        <v>3</v>
      </c>
      <c r="Q211" t="str">
        <f>CONCATENATE(C211,E211,G211,I211)</f>
        <v>134</v>
      </c>
    </row>
    <row r="212" spans="1:17" x14ac:dyDescent="0.25">
      <c r="A212">
        <v>211</v>
      </c>
      <c r="B212">
        <v>259.09121099999999</v>
      </c>
      <c r="C212" s="3">
        <v>1</v>
      </c>
      <c r="F212">
        <v>244.74905899999999</v>
      </c>
      <c r="G212" s="5">
        <v>3</v>
      </c>
      <c r="H212">
        <v>244.546491</v>
      </c>
      <c r="I212" s="4">
        <v>4</v>
      </c>
      <c r="P212">
        <v>3</v>
      </c>
      <c r="Q212" t="str">
        <f>CONCATENATE(C212,E212,G212,I212)</f>
        <v>134</v>
      </c>
    </row>
    <row r="213" spans="1:17" x14ac:dyDescent="0.25">
      <c r="A213">
        <v>212</v>
      </c>
      <c r="B213">
        <v>259.038633</v>
      </c>
      <c r="C213" s="3">
        <v>1</v>
      </c>
      <c r="F213">
        <v>244.75663499999999</v>
      </c>
      <c r="G213" s="5">
        <v>3</v>
      </c>
      <c r="H213">
        <v>244.52906899999999</v>
      </c>
      <c r="I213" s="4">
        <v>4</v>
      </c>
      <c r="P213">
        <v>3</v>
      </c>
      <c r="Q213" t="str">
        <f>CONCATENATE(C213,E213,G213,I213)</f>
        <v>134</v>
      </c>
    </row>
    <row r="214" spans="1:17" x14ac:dyDescent="0.25">
      <c r="A214">
        <v>213</v>
      </c>
      <c r="B214">
        <v>259.04731900000002</v>
      </c>
      <c r="C214" s="3">
        <v>1</v>
      </c>
      <c r="F214">
        <v>244.75711200000001</v>
      </c>
      <c r="G214" s="5">
        <v>3</v>
      </c>
      <c r="H214">
        <v>244.49439000000001</v>
      </c>
      <c r="I214" s="4">
        <v>4</v>
      </c>
      <c r="P214">
        <v>3</v>
      </c>
      <c r="Q214" t="str">
        <f>CONCATENATE(C214,E214,G214,I214)</f>
        <v>134</v>
      </c>
    </row>
    <row r="215" spans="1:17" x14ac:dyDescent="0.25">
      <c r="A215">
        <v>214</v>
      </c>
      <c r="B215">
        <v>259.03111000000001</v>
      </c>
      <c r="C215" s="3">
        <v>1</v>
      </c>
      <c r="F215">
        <v>244.788793</v>
      </c>
      <c r="G215" s="5">
        <v>3</v>
      </c>
      <c r="H215">
        <v>244.483812</v>
      </c>
      <c r="I215" s="4">
        <v>4</v>
      </c>
      <c r="P215">
        <v>3</v>
      </c>
      <c r="Q215" t="str">
        <f>CONCATENATE(C215,E215,G215,I215)</f>
        <v>134</v>
      </c>
    </row>
    <row r="216" spans="1:17" x14ac:dyDescent="0.25">
      <c r="A216">
        <v>215</v>
      </c>
      <c r="B216">
        <v>259.05026399999997</v>
      </c>
      <c r="C216" s="3">
        <v>1</v>
      </c>
      <c r="F216">
        <v>244.77890099999999</v>
      </c>
      <c r="G216" s="5">
        <v>3</v>
      </c>
      <c r="H216">
        <v>244.50380799999999</v>
      </c>
      <c r="I216" s="4">
        <v>4</v>
      </c>
      <c r="P216">
        <v>3</v>
      </c>
      <c r="Q216" t="str">
        <f>CONCATENATE(C216,E216,G216,I216)</f>
        <v>134</v>
      </c>
    </row>
    <row r="217" spans="1:17" x14ac:dyDescent="0.25">
      <c r="A217">
        <v>216</v>
      </c>
      <c r="B217">
        <v>259.04052899999999</v>
      </c>
      <c r="C217" s="3">
        <v>1</v>
      </c>
      <c r="F217">
        <v>244.676851</v>
      </c>
      <c r="G217" s="5">
        <v>3</v>
      </c>
      <c r="H217">
        <v>244.48781</v>
      </c>
      <c r="I217" s="4">
        <v>4</v>
      </c>
      <c r="P217">
        <v>3</v>
      </c>
      <c r="Q217" t="str">
        <f>CONCATENATE(C217,E217,G217,I217)</f>
        <v>134</v>
      </c>
    </row>
    <row r="218" spans="1:17" x14ac:dyDescent="0.25">
      <c r="A218">
        <v>217</v>
      </c>
      <c r="B218">
        <v>259.05853000000002</v>
      </c>
      <c r="C218" s="3">
        <v>1</v>
      </c>
      <c r="H218">
        <v>244.521703</v>
      </c>
      <c r="I218" s="4">
        <v>4</v>
      </c>
      <c r="P218">
        <v>2</v>
      </c>
      <c r="Q218" t="str">
        <f>CONCATENATE(C218,E218,G218,I218)</f>
        <v>14</v>
      </c>
    </row>
    <row r="219" spans="1:17" x14ac:dyDescent="0.25">
      <c r="A219">
        <v>218</v>
      </c>
      <c r="B219">
        <v>259.08621299999999</v>
      </c>
      <c r="C219" s="3">
        <v>1</v>
      </c>
      <c r="D219">
        <v>263.66153500000001</v>
      </c>
      <c r="E219" s="2">
        <v>2</v>
      </c>
      <c r="H219">
        <v>244.44186500000001</v>
      </c>
      <c r="I219" s="4">
        <v>4</v>
      </c>
      <c r="P219">
        <v>3</v>
      </c>
      <c r="Q219" t="str">
        <f>CONCATENATE(C219,E219,G219,I219)</f>
        <v>124</v>
      </c>
    </row>
    <row r="220" spans="1:17" x14ac:dyDescent="0.25">
      <c r="A220">
        <v>219</v>
      </c>
      <c r="B220">
        <v>259.09384299999999</v>
      </c>
      <c r="C220" s="3">
        <v>1</v>
      </c>
      <c r="D220">
        <v>263.62295999999998</v>
      </c>
      <c r="E220" s="2">
        <v>2</v>
      </c>
      <c r="H220">
        <v>244.44186500000001</v>
      </c>
      <c r="I220" s="4">
        <v>4</v>
      </c>
      <c r="P220">
        <v>3</v>
      </c>
      <c r="Q220" t="str">
        <f>CONCATENATE(C220,E220,G220,I220)</f>
        <v>124</v>
      </c>
    </row>
    <row r="221" spans="1:17" x14ac:dyDescent="0.25">
      <c r="A221">
        <v>220</v>
      </c>
      <c r="B221">
        <v>259.08157899999998</v>
      </c>
      <c r="C221" s="3">
        <v>1</v>
      </c>
      <c r="D221">
        <v>263.54017799999997</v>
      </c>
      <c r="E221" s="2">
        <v>2</v>
      </c>
      <c r="P221">
        <v>2</v>
      </c>
      <c r="Q221" t="str">
        <f>CONCATENATE(C221,E221,G221,I221)</f>
        <v>12</v>
      </c>
    </row>
    <row r="222" spans="1:17" x14ac:dyDescent="0.25">
      <c r="A222">
        <v>221</v>
      </c>
      <c r="B222">
        <v>259.11468300000001</v>
      </c>
      <c r="C222" s="3">
        <v>1</v>
      </c>
      <c r="D222">
        <v>263.526544</v>
      </c>
      <c r="E222" s="2">
        <v>2</v>
      </c>
      <c r="P222">
        <v>2</v>
      </c>
      <c r="Q222" t="str">
        <f>CONCATENATE(C222,E222,G222,I222)</f>
        <v>12</v>
      </c>
    </row>
    <row r="223" spans="1:17" x14ac:dyDescent="0.25">
      <c r="A223">
        <v>222</v>
      </c>
      <c r="B223">
        <v>259.12763000000001</v>
      </c>
      <c r="C223" s="3">
        <v>1</v>
      </c>
      <c r="D223">
        <v>263.53833099999997</v>
      </c>
      <c r="E223" s="2">
        <v>2</v>
      </c>
      <c r="P223">
        <v>2</v>
      </c>
      <c r="Q223" t="str">
        <f>CONCATENATE(C223,E223,G223,I223)</f>
        <v>12</v>
      </c>
    </row>
    <row r="224" spans="1:17" x14ac:dyDescent="0.25">
      <c r="A224">
        <v>223</v>
      </c>
      <c r="B224">
        <v>259.130788</v>
      </c>
      <c r="C224" s="3">
        <v>1</v>
      </c>
      <c r="D224">
        <v>263.53464600000001</v>
      </c>
      <c r="E224" s="2">
        <v>2</v>
      </c>
      <c r="P224">
        <v>2</v>
      </c>
      <c r="Q224" t="str">
        <f>CONCATENATE(C224,E224,G224,I224)</f>
        <v>12</v>
      </c>
    </row>
    <row r="225" spans="1:17" x14ac:dyDescent="0.25">
      <c r="A225">
        <v>224</v>
      </c>
      <c r="B225">
        <v>259.13710200000003</v>
      </c>
      <c r="C225" s="3">
        <v>1</v>
      </c>
      <c r="D225">
        <v>263.53664900000001</v>
      </c>
      <c r="E225" s="2">
        <v>2</v>
      </c>
      <c r="P225">
        <v>2</v>
      </c>
      <c r="Q225" t="str">
        <f>CONCATENATE(C225,E225,G225,I225)</f>
        <v>12</v>
      </c>
    </row>
    <row r="226" spans="1:17" x14ac:dyDescent="0.25">
      <c r="A226">
        <v>225</v>
      </c>
      <c r="B226">
        <v>259.074003</v>
      </c>
      <c r="C226" s="3">
        <v>1</v>
      </c>
      <c r="D226">
        <v>263.55975100000001</v>
      </c>
      <c r="E226" s="2">
        <v>2</v>
      </c>
      <c r="P226">
        <v>2</v>
      </c>
      <c r="Q226" t="str">
        <f>CONCATENATE(C226,E226,G226,I226)</f>
        <v>12</v>
      </c>
    </row>
    <row r="227" spans="1:17" x14ac:dyDescent="0.25">
      <c r="A227">
        <v>226</v>
      </c>
      <c r="B227">
        <v>259.074003</v>
      </c>
      <c r="C227" s="3">
        <v>1</v>
      </c>
      <c r="D227">
        <v>263.55764499999998</v>
      </c>
      <c r="E227" s="2">
        <v>2</v>
      </c>
      <c r="P227">
        <v>2</v>
      </c>
      <c r="Q227" t="str">
        <f>CONCATENATE(C227,E227,G227,I227)</f>
        <v>12</v>
      </c>
    </row>
    <row r="228" spans="1:17" x14ac:dyDescent="0.25">
      <c r="A228">
        <v>227</v>
      </c>
      <c r="D228">
        <v>263.57733300000001</v>
      </c>
      <c r="E228" s="2">
        <v>2</v>
      </c>
      <c r="P228">
        <v>1</v>
      </c>
      <c r="Q228" t="str">
        <f>CONCATENATE(C228,E228,G228,I228)</f>
        <v>2</v>
      </c>
    </row>
    <row r="229" spans="1:17" x14ac:dyDescent="0.25">
      <c r="A229">
        <v>228</v>
      </c>
      <c r="D229">
        <v>263.57927799999999</v>
      </c>
      <c r="E229" s="2">
        <v>2</v>
      </c>
      <c r="J229">
        <v>236.04017400000001</v>
      </c>
      <c r="K229" t="s">
        <v>22</v>
      </c>
      <c r="Q229" t="str">
        <f>CONCATENATE(C229,E229,G229,I229)</f>
        <v>2</v>
      </c>
    </row>
    <row r="230" spans="1:17" x14ac:dyDescent="0.25">
      <c r="A230">
        <v>229</v>
      </c>
      <c r="Q230" t="str">
        <f>CONCATENATE(C230,E230,G230,I230)</f>
        <v/>
      </c>
    </row>
    <row r="231" spans="1:17" x14ac:dyDescent="0.25">
      <c r="A231">
        <v>230</v>
      </c>
      <c r="J231">
        <v>37.626632000000001</v>
      </c>
      <c r="K231" t="s">
        <v>22</v>
      </c>
      <c r="Q231" t="str">
        <f>CONCATENATE(C231,E231,G231,I231)</f>
        <v/>
      </c>
    </row>
    <row r="232" spans="1:17" x14ac:dyDescent="0.25">
      <c r="A232">
        <v>231</v>
      </c>
      <c r="D232">
        <v>37.037782</v>
      </c>
      <c r="E232" s="2">
        <v>2</v>
      </c>
      <c r="P232">
        <v>1</v>
      </c>
      <c r="Q232" t="str">
        <f>CONCATENATE(C232,E232,G232,I232)</f>
        <v>2</v>
      </c>
    </row>
    <row r="233" spans="1:17" x14ac:dyDescent="0.25">
      <c r="A233">
        <v>232</v>
      </c>
      <c r="D233">
        <v>37.039167000000006</v>
      </c>
      <c r="E233" s="2">
        <v>2</v>
      </c>
      <c r="P233">
        <v>1</v>
      </c>
      <c r="Q233" t="str">
        <f>CONCATENATE(C233,E233,G233,I233)</f>
        <v>2</v>
      </c>
    </row>
    <row r="234" spans="1:17" x14ac:dyDescent="0.25">
      <c r="A234">
        <v>233</v>
      </c>
      <c r="D234">
        <v>36.998849</v>
      </c>
      <c r="E234" s="2">
        <v>2</v>
      </c>
      <c r="P234">
        <v>1</v>
      </c>
      <c r="Q234" t="str">
        <f>CONCATENATE(C234,E234,G234,I234)</f>
        <v>2</v>
      </c>
    </row>
    <row r="235" spans="1:17" x14ac:dyDescent="0.25">
      <c r="A235">
        <v>234</v>
      </c>
      <c r="D235">
        <v>36.999008000000003</v>
      </c>
      <c r="E235" s="2">
        <v>2</v>
      </c>
      <c r="P235">
        <v>1</v>
      </c>
      <c r="Q235" t="str">
        <f>CONCATENATE(C235,E235,G235,I235)</f>
        <v>2</v>
      </c>
    </row>
    <row r="236" spans="1:17" x14ac:dyDescent="0.25">
      <c r="A236">
        <v>235</v>
      </c>
      <c r="D236">
        <v>37.015922000000003</v>
      </c>
      <c r="E236" s="2">
        <v>2</v>
      </c>
      <c r="P236">
        <v>1</v>
      </c>
      <c r="Q236" t="str">
        <f>CONCATENATE(C236,E236,G236,I236)</f>
        <v>2</v>
      </c>
    </row>
    <row r="237" spans="1:17" x14ac:dyDescent="0.25">
      <c r="A237">
        <v>236</v>
      </c>
      <c r="D237">
        <v>37.049856000000005</v>
      </c>
      <c r="E237" s="2">
        <v>2</v>
      </c>
      <c r="P237">
        <v>1</v>
      </c>
      <c r="Q237" t="str">
        <f>CONCATENATE(C237,E237,G237,I237)</f>
        <v>2</v>
      </c>
    </row>
    <row r="238" spans="1:17" x14ac:dyDescent="0.25">
      <c r="A238">
        <v>237</v>
      </c>
      <c r="B238">
        <v>42.977287000000004</v>
      </c>
      <c r="C238" s="3">
        <v>1</v>
      </c>
      <c r="D238">
        <v>37.058896000000004</v>
      </c>
      <c r="E238" s="2">
        <v>2</v>
      </c>
      <c r="P238">
        <v>2</v>
      </c>
      <c r="Q238" t="str">
        <f>CONCATENATE(C238,E238,G238,I238)</f>
        <v>12</v>
      </c>
    </row>
    <row r="239" spans="1:17" x14ac:dyDescent="0.25">
      <c r="A239">
        <v>238</v>
      </c>
      <c r="B239">
        <v>43.011592</v>
      </c>
      <c r="C239" s="3">
        <v>1</v>
      </c>
      <c r="D239">
        <v>36.995551000000006</v>
      </c>
      <c r="E239" s="2">
        <v>2</v>
      </c>
      <c r="P239">
        <v>2</v>
      </c>
      <c r="Q239" t="str">
        <f>CONCATENATE(C239,E239,G239,I239)</f>
        <v>12</v>
      </c>
    </row>
    <row r="240" spans="1:17" x14ac:dyDescent="0.25">
      <c r="A240">
        <v>239</v>
      </c>
      <c r="B240">
        <v>42.996112000000004</v>
      </c>
      <c r="C240" s="3">
        <v>1</v>
      </c>
      <c r="D240">
        <v>36.995551000000006</v>
      </c>
      <c r="E240" s="2">
        <v>2</v>
      </c>
      <c r="P240">
        <v>2</v>
      </c>
      <c r="Q240" t="str">
        <f>CONCATENATE(C240,E240,G240,I240)</f>
        <v>12</v>
      </c>
    </row>
    <row r="241" spans="1:17" x14ac:dyDescent="0.25">
      <c r="A241">
        <v>240</v>
      </c>
      <c r="B241">
        <v>42.980902999999998</v>
      </c>
      <c r="C241" s="3">
        <v>1</v>
      </c>
      <c r="P241">
        <v>1</v>
      </c>
      <c r="Q241" t="str">
        <f>CONCATENATE(C241,E241,G241,I241)</f>
        <v>1</v>
      </c>
    </row>
    <row r="242" spans="1:17" x14ac:dyDescent="0.25">
      <c r="A242">
        <v>241</v>
      </c>
      <c r="B242">
        <v>42.990687999999999</v>
      </c>
      <c r="C242" s="3">
        <v>1</v>
      </c>
      <c r="P242">
        <v>1</v>
      </c>
      <c r="Q242" t="str">
        <f>CONCATENATE(C242,E242,G242,I242)</f>
        <v>1</v>
      </c>
    </row>
    <row r="243" spans="1:17" x14ac:dyDescent="0.25">
      <c r="A243">
        <v>242</v>
      </c>
      <c r="B243">
        <v>42.983508</v>
      </c>
      <c r="C243" s="3">
        <v>1</v>
      </c>
      <c r="P243">
        <v>1</v>
      </c>
      <c r="Q243" t="str">
        <f>CONCATENATE(C243,E243,G243,I243)</f>
        <v>1</v>
      </c>
    </row>
    <row r="244" spans="1:17" x14ac:dyDescent="0.25">
      <c r="A244">
        <v>243</v>
      </c>
      <c r="B244">
        <v>42.968299000000002</v>
      </c>
      <c r="C244" s="3">
        <v>1</v>
      </c>
      <c r="H244">
        <v>40.478973000000003</v>
      </c>
      <c r="I244" s="4">
        <v>4</v>
      </c>
      <c r="P244">
        <v>2</v>
      </c>
      <c r="Q244" t="str">
        <f>CONCATENATE(C244,E244,G244,I244)</f>
        <v>14</v>
      </c>
    </row>
    <row r="245" spans="1:17" x14ac:dyDescent="0.25">
      <c r="A245">
        <v>244</v>
      </c>
      <c r="B245">
        <v>42.977287000000004</v>
      </c>
      <c r="C245" s="3">
        <v>1</v>
      </c>
      <c r="F245">
        <v>42.056274000000002</v>
      </c>
      <c r="G245" s="5">
        <v>3</v>
      </c>
      <c r="H245">
        <v>40.571887000000004</v>
      </c>
      <c r="I245" s="4">
        <v>4</v>
      </c>
      <c r="P245">
        <v>3</v>
      </c>
      <c r="Q245" t="str">
        <f>CONCATENATE(C245,E245,G245,I245)</f>
        <v>134</v>
      </c>
    </row>
    <row r="246" spans="1:17" x14ac:dyDescent="0.25">
      <c r="A246">
        <v>245</v>
      </c>
      <c r="F246">
        <v>42.056274000000002</v>
      </c>
      <c r="G246" s="5">
        <v>3</v>
      </c>
      <c r="H246">
        <v>40.568007999999999</v>
      </c>
      <c r="I246" s="4">
        <v>4</v>
      </c>
      <c r="P246">
        <v>2</v>
      </c>
      <c r="Q246" t="str">
        <f>CONCATENATE(C246,E246,G246,I246)</f>
        <v>34</v>
      </c>
    </row>
    <row r="247" spans="1:17" x14ac:dyDescent="0.25">
      <c r="A247">
        <v>246</v>
      </c>
      <c r="F247">
        <v>42.056274000000002</v>
      </c>
      <c r="G247" s="5">
        <v>3</v>
      </c>
      <c r="H247">
        <v>40.524073999999999</v>
      </c>
      <c r="I247" s="4">
        <v>4</v>
      </c>
      <c r="P247">
        <v>2</v>
      </c>
      <c r="Q247" t="str">
        <f>CONCATENATE(C247,E247,G247,I247)</f>
        <v>34</v>
      </c>
    </row>
    <row r="248" spans="1:17" x14ac:dyDescent="0.25">
      <c r="A248">
        <v>247</v>
      </c>
      <c r="F248">
        <v>42.056274000000002</v>
      </c>
      <c r="G248" s="5">
        <v>3</v>
      </c>
      <c r="H248">
        <v>40.527369999999998</v>
      </c>
      <c r="I248" s="4">
        <v>4</v>
      </c>
      <c r="P248">
        <v>2</v>
      </c>
      <c r="Q248" t="str">
        <f>CONCATENATE(C248,E248,G248,I248)</f>
        <v>34</v>
      </c>
    </row>
    <row r="249" spans="1:17" x14ac:dyDescent="0.25">
      <c r="A249">
        <v>248</v>
      </c>
      <c r="F249">
        <v>42.056274000000002</v>
      </c>
      <c r="G249" s="5">
        <v>3</v>
      </c>
      <c r="H249">
        <v>40.558005999999999</v>
      </c>
      <c r="I249" s="4">
        <v>4</v>
      </c>
      <c r="P249">
        <v>2</v>
      </c>
      <c r="Q249" t="str">
        <f>CONCATENATE(C249,E249,G249,I249)</f>
        <v>34</v>
      </c>
    </row>
    <row r="250" spans="1:17" x14ac:dyDescent="0.25">
      <c r="A250">
        <v>249</v>
      </c>
      <c r="F250">
        <v>42.056274000000002</v>
      </c>
      <c r="G250" s="5">
        <v>3</v>
      </c>
      <c r="H250">
        <v>40.478973000000003</v>
      </c>
      <c r="I250" s="4">
        <v>4</v>
      </c>
      <c r="P250">
        <v>2</v>
      </c>
      <c r="Q250" t="str">
        <f>CONCATENATE(C250,E250,G250,I250)</f>
        <v>34</v>
      </c>
    </row>
    <row r="251" spans="1:17" x14ac:dyDescent="0.25">
      <c r="A251">
        <v>250</v>
      </c>
      <c r="F251">
        <v>42.056274000000002</v>
      </c>
      <c r="G251" s="5">
        <v>3</v>
      </c>
      <c r="H251">
        <v>40.478973000000003</v>
      </c>
      <c r="I251" s="4">
        <v>4</v>
      </c>
      <c r="P251">
        <v>2</v>
      </c>
      <c r="Q251" t="str">
        <f>CONCATENATE(C251,E251,G251,I251)</f>
        <v>34</v>
      </c>
    </row>
    <row r="252" spans="1:17" x14ac:dyDescent="0.25">
      <c r="A252">
        <v>251</v>
      </c>
      <c r="F252">
        <v>42.056274000000002</v>
      </c>
      <c r="G252" s="5">
        <v>3</v>
      </c>
      <c r="H252">
        <v>40.478973000000003</v>
      </c>
      <c r="I252" s="4">
        <v>4</v>
      </c>
      <c r="P252">
        <v>2</v>
      </c>
      <c r="Q252" t="str">
        <f>CONCATENATE(C252,E252,G252,I252)</f>
        <v>34</v>
      </c>
    </row>
    <row r="253" spans="1:17" x14ac:dyDescent="0.25">
      <c r="A253">
        <v>252</v>
      </c>
      <c r="F253">
        <v>42.056274000000002</v>
      </c>
      <c r="G253" s="5">
        <v>3</v>
      </c>
      <c r="H253">
        <v>40.478973000000003</v>
      </c>
      <c r="I253" s="4">
        <v>4</v>
      </c>
      <c r="P253">
        <v>2</v>
      </c>
      <c r="Q253" t="str">
        <f>CONCATENATE(C253,E253,G253,I253)</f>
        <v>34</v>
      </c>
    </row>
    <row r="254" spans="1:17" x14ac:dyDescent="0.25">
      <c r="A254">
        <v>253</v>
      </c>
      <c r="F254">
        <v>42.056274000000002</v>
      </c>
      <c r="G254" s="5">
        <v>3</v>
      </c>
      <c r="P254">
        <v>1</v>
      </c>
      <c r="Q254" t="str">
        <f>CONCATENATE(C254,E254,G254,I254)</f>
        <v>3</v>
      </c>
    </row>
    <row r="255" spans="1:17" x14ac:dyDescent="0.25">
      <c r="A255">
        <v>254</v>
      </c>
      <c r="P255">
        <v>0</v>
      </c>
      <c r="Q255" t="str">
        <f>CONCATENATE(C255,E255,G255,I255)</f>
        <v/>
      </c>
    </row>
    <row r="256" spans="1:17" x14ac:dyDescent="0.25">
      <c r="A256">
        <v>255</v>
      </c>
      <c r="P256">
        <v>0</v>
      </c>
      <c r="Q256" t="str">
        <f>CONCATENATE(C256,E256,G256,I256)</f>
        <v/>
      </c>
    </row>
    <row r="257" spans="1:17" x14ac:dyDescent="0.25">
      <c r="A257">
        <v>256</v>
      </c>
      <c r="D257">
        <v>64.532187999999991</v>
      </c>
      <c r="E257" s="2">
        <v>2</v>
      </c>
      <c r="P257">
        <v>1</v>
      </c>
      <c r="Q257" t="str">
        <f>CONCATENATE(C257,E257,G257,I257)</f>
        <v>2</v>
      </c>
    </row>
    <row r="258" spans="1:17" x14ac:dyDescent="0.25">
      <c r="A258">
        <v>257</v>
      </c>
      <c r="D258">
        <v>64.556651000000002</v>
      </c>
      <c r="E258" s="2">
        <v>2</v>
      </c>
      <c r="P258">
        <v>1</v>
      </c>
      <c r="Q258" t="str">
        <f>CONCATENATE(C258,E258,G258,I258)</f>
        <v>2</v>
      </c>
    </row>
    <row r="259" spans="1:17" x14ac:dyDescent="0.25">
      <c r="A259">
        <v>258</v>
      </c>
      <c r="D259">
        <v>64.503623000000005</v>
      </c>
      <c r="E259" s="2">
        <v>2</v>
      </c>
      <c r="P259">
        <v>1</v>
      </c>
      <c r="Q259" t="str">
        <f>CONCATENATE(C259,E259,G259,I259)</f>
        <v>2</v>
      </c>
    </row>
    <row r="260" spans="1:17" x14ac:dyDescent="0.25">
      <c r="A260">
        <v>259</v>
      </c>
      <c r="B260">
        <v>67.25804500000001</v>
      </c>
      <c r="C260" s="3">
        <v>1</v>
      </c>
      <c r="D260">
        <v>64.536543999999992</v>
      </c>
      <c r="E260" s="2">
        <v>2</v>
      </c>
      <c r="P260">
        <v>2</v>
      </c>
      <c r="Q260" t="str">
        <f>CONCATENATE(C260,E260,G260,I260)</f>
        <v>12</v>
      </c>
    </row>
    <row r="261" spans="1:17" x14ac:dyDescent="0.25">
      <c r="A261">
        <v>260</v>
      </c>
      <c r="B261">
        <v>67.255649000000005</v>
      </c>
      <c r="C261" s="3">
        <v>1</v>
      </c>
      <c r="D261">
        <v>64.522609000000003</v>
      </c>
      <c r="E261" s="2">
        <v>2</v>
      </c>
      <c r="P261">
        <v>2</v>
      </c>
      <c r="Q261" t="str">
        <f>CONCATENATE(C261,E261,G261,I261)</f>
        <v>12</v>
      </c>
    </row>
    <row r="262" spans="1:17" x14ac:dyDescent="0.25">
      <c r="A262">
        <v>261</v>
      </c>
      <c r="B262">
        <v>67.255222000000003</v>
      </c>
      <c r="C262" s="3">
        <v>1</v>
      </c>
      <c r="D262">
        <v>64.603031000000001</v>
      </c>
      <c r="E262" s="2">
        <v>2</v>
      </c>
      <c r="P262">
        <v>2</v>
      </c>
      <c r="Q262" t="str">
        <f>CONCATENATE(C262,E262,G262,I262)</f>
        <v>12</v>
      </c>
    </row>
    <row r="263" spans="1:17" x14ac:dyDescent="0.25">
      <c r="A263">
        <v>262</v>
      </c>
      <c r="B263">
        <v>67.241500000000002</v>
      </c>
      <c r="C263" s="3">
        <v>1</v>
      </c>
      <c r="D263">
        <v>64.694198</v>
      </c>
      <c r="E263" s="2">
        <v>2</v>
      </c>
      <c r="P263">
        <v>2</v>
      </c>
      <c r="Q263" t="str">
        <f>CONCATENATE(C263,E263,G263,I263)</f>
        <v>12</v>
      </c>
    </row>
    <row r="264" spans="1:17" x14ac:dyDescent="0.25">
      <c r="A264">
        <v>263</v>
      </c>
      <c r="B264">
        <v>67.245329999999996</v>
      </c>
      <c r="C264" s="3">
        <v>1</v>
      </c>
      <c r="D264">
        <v>64.532187999999991</v>
      </c>
      <c r="E264" s="2">
        <v>2</v>
      </c>
      <c r="P264">
        <v>2</v>
      </c>
      <c r="Q264" t="str">
        <f>CONCATENATE(C264,E264,G264,I264)</f>
        <v>12</v>
      </c>
    </row>
    <row r="265" spans="1:17" x14ac:dyDescent="0.25">
      <c r="A265">
        <v>264</v>
      </c>
      <c r="B265">
        <v>67.233787000000007</v>
      </c>
      <c r="C265" s="3">
        <v>1</v>
      </c>
      <c r="P265">
        <v>1</v>
      </c>
      <c r="Q265" t="str">
        <f>CONCATENATE(C265,E265,G265,I265)</f>
        <v>1</v>
      </c>
    </row>
    <row r="266" spans="1:17" x14ac:dyDescent="0.25">
      <c r="A266">
        <v>265</v>
      </c>
      <c r="B266">
        <v>67.282932000000002</v>
      </c>
      <c r="C266" s="3">
        <v>1</v>
      </c>
      <c r="P266">
        <v>1</v>
      </c>
      <c r="Q266" t="str">
        <f>CONCATENATE(C266,E266,G266,I266)</f>
        <v>1</v>
      </c>
    </row>
    <row r="267" spans="1:17" x14ac:dyDescent="0.25">
      <c r="A267">
        <v>266</v>
      </c>
      <c r="H267">
        <v>67.694186999999999</v>
      </c>
      <c r="I267" s="4">
        <v>4</v>
      </c>
      <c r="P267">
        <v>1</v>
      </c>
      <c r="Q267" t="str">
        <f>CONCATENATE(C267,E267,G267,I267)</f>
        <v>4</v>
      </c>
    </row>
    <row r="268" spans="1:17" x14ac:dyDescent="0.25">
      <c r="A268">
        <v>267</v>
      </c>
      <c r="F268">
        <v>67.657164999999992</v>
      </c>
      <c r="G268" s="5">
        <v>3</v>
      </c>
      <c r="H268">
        <v>67.697108999999998</v>
      </c>
      <c r="I268" s="4">
        <v>4</v>
      </c>
      <c r="P268">
        <v>2</v>
      </c>
      <c r="Q268" t="str">
        <f>CONCATENATE(C268,E268,G268,I268)</f>
        <v>34</v>
      </c>
    </row>
    <row r="269" spans="1:17" x14ac:dyDescent="0.25">
      <c r="A269">
        <v>268</v>
      </c>
      <c r="F269">
        <v>67.657164999999992</v>
      </c>
      <c r="G269" s="5">
        <v>3</v>
      </c>
      <c r="H269">
        <v>67.692217999999997</v>
      </c>
      <c r="I269" s="4">
        <v>4</v>
      </c>
      <c r="P269">
        <v>2</v>
      </c>
      <c r="Q269" t="str">
        <f>CONCATENATE(C269,E269,G269,I269)</f>
        <v>34</v>
      </c>
    </row>
    <row r="270" spans="1:17" x14ac:dyDescent="0.25">
      <c r="A270">
        <v>269</v>
      </c>
      <c r="F270">
        <v>67.657164999999992</v>
      </c>
      <c r="G270" s="5">
        <v>3</v>
      </c>
      <c r="H270">
        <v>67.747588000000007</v>
      </c>
      <c r="I270" s="4">
        <v>4</v>
      </c>
      <c r="P270">
        <v>2</v>
      </c>
      <c r="Q270" t="str">
        <f>CONCATENATE(C270,E270,G270,I270)</f>
        <v>34</v>
      </c>
    </row>
    <row r="271" spans="1:17" x14ac:dyDescent="0.25">
      <c r="A271">
        <v>270</v>
      </c>
      <c r="F271">
        <v>67.657164999999992</v>
      </c>
      <c r="G271" s="5">
        <v>3</v>
      </c>
      <c r="H271">
        <v>67.715885</v>
      </c>
      <c r="I271" s="4">
        <v>4</v>
      </c>
      <c r="P271">
        <v>2</v>
      </c>
      <c r="Q271" t="str">
        <f>CONCATENATE(C271,E271,G271,I271)</f>
        <v>34</v>
      </c>
    </row>
    <row r="272" spans="1:17" x14ac:dyDescent="0.25">
      <c r="A272">
        <v>271</v>
      </c>
      <c r="F272">
        <v>67.657164999999992</v>
      </c>
      <c r="G272" s="5">
        <v>3</v>
      </c>
      <c r="H272">
        <v>67.677641999999992</v>
      </c>
      <c r="I272" s="4">
        <v>4</v>
      </c>
      <c r="P272">
        <v>2</v>
      </c>
      <c r="Q272" t="str">
        <f>CONCATENATE(C272,E272,G272,I272)</f>
        <v>34</v>
      </c>
    </row>
    <row r="273" spans="1:17" x14ac:dyDescent="0.25">
      <c r="A273">
        <v>272</v>
      </c>
      <c r="F273">
        <v>67.657164999999992</v>
      </c>
      <c r="G273" s="5">
        <v>3</v>
      </c>
      <c r="H273">
        <v>67.728969000000006</v>
      </c>
      <c r="I273" s="4">
        <v>4</v>
      </c>
      <c r="P273">
        <v>2</v>
      </c>
      <c r="Q273" t="str">
        <f>CONCATENATE(C273,E273,G273,I273)</f>
        <v>34</v>
      </c>
    </row>
    <row r="274" spans="1:17" x14ac:dyDescent="0.25">
      <c r="A274">
        <v>273</v>
      </c>
      <c r="F274">
        <v>67.657164999999992</v>
      </c>
      <c r="G274" s="5">
        <v>3</v>
      </c>
      <c r="H274">
        <v>67.725036000000003</v>
      </c>
      <c r="I274" s="4">
        <v>4</v>
      </c>
      <c r="P274">
        <v>2</v>
      </c>
      <c r="Q274" t="str">
        <f>CONCATENATE(C274,E274,G274,I274)</f>
        <v>34</v>
      </c>
    </row>
    <row r="275" spans="1:17" x14ac:dyDescent="0.25">
      <c r="A275">
        <v>274</v>
      </c>
      <c r="F275">
        <v>67.657164999999992</v>
      </c>
      <c r="G275" s="5">
        <v>3</v>
      </c>
      <c r="H275">
        <v>67.694186999999999</v>
      </c>
      <c r="I275" s="4">
        <v>4</v>
      </c>
      <c r="P275">
        <v>2</v>
      </c>
      <c r="Q275" t="str">
        <f>CONCATENATE(C275,E275,G275,I275)</f>
        <v>34</v>
      </c>
    </row>
    <row r="276" spans="1:17" x14ac:dyDescent="0.25">
      <c r="A276">
        <v>275</v>
      </c>
      <c r="F276">
        <v>67.657164999999992</v>
      </c>
      <c r="G276" s="5">
        <v>3</v>
      </c>
      <c r="P276">
        <v>1</v>
      </c>
      <c r="Q276" t="str">
        <f>CONCATENATE(C276,E276,G276,I276)</f>
        <v>3</v>
      </c>
    </row>
    <row r="277" spans="1:17" x14ac:dyDescent="0.25">
      <c r="A277">
        <v>276</v>
      </c>
      <c r="P277">
        <v>0</v>
      </c>
      <c r="Q277" t="str">
        <f>CONCATENATE(C277,E277,G277,I277)</f>
        <v/>
      </c>
    </row>
    <row r="278" spans="1:17" x14ac:dyDescent="0.25">
      <c r="A278">
        <v>277</v>
      </c>
      <c r="P278">
        <v>0</v>
      </c>
      <c r="Q278" t="str">
        <f>CONCATENATE(C278,E278,G278,I278)</f>
        <v/>
      </c>
    </row>
    <row r="279" spans="1:17" x14ac:dyDescent="0.25">
      <c r="A279">
        <v>278</v>
      </c>
      <c r="P279">
        <v>0</v>
      </c>
      <c r="Q279" t="str">
        <f>CONCATENATE(C279,E279,G279,I279)</f>
        <v/>
      </c>
    </row>
    <row r="280" spans="1:17" x14ac:dyDescent="0.25">
      <c r="A280">
        <v>279</v>
      </c>
      <c r="B280">
        <v>88.793187000000003</v>
      </c>
      <c r="C280" s="3">
        <v>1</v>
      </c>
      <c r="P280">
        <v>1</v>
      </c>
      <c r="Q280" t="str">
        <f>CONCATENATE(C280,E280,G280,I280)</f>
        <v>1</v>
      </c>
    </row>
    <row r="281" spans="1:17" x14ac:dyDescent="0.25">
      <c r="A281">
        <v>280</v>
      </c>
      <c r="B281">
        <v>88.799397000000013</v>
      </c>
      <c r="C281" s="3">
        <v>1</v>
      </c>
      <c r="P281">
        <v>1</v>
      </c>
      <c r="Q281" t="str">
        <f>CONCATENATE(C281,E281,G281,I281)</f>
        <v>1</v>
      </c>
    </row>
    <row r="282" spans="1:17" x14ac:dyDescent="0.25">
      <c r="A282">
        <v>281</v>
      </c>
      <c r="B282">
        <v>88.811080000000004</v>
      </c>
      <c r="C282" s="3">
        <v>1</v>
      </c>
      <c r="P282">
        <v>1</v>
      </c>
      <c r="Q282" t="str">
        <f>CONCATENATE(C282,E282,G282,I282)</f>
        <v>1</v>
      </c>
    </row>
    <row r="283" spans="1:17" x14ac:dyDescent="0.25">
      <c r="A283">
        <v>282</v>
      </c>
      <c r="B283">
        <v>88.792397000000008</v>
      </c>
      <c r="C283" s="3">
        <v>1</v>
      </c>
      <c r="D283">
        <v>92.183263000000011</v>
      </c>
      <c r="E283" s="2">
        <v>2</v>
      </c>
      <c r="P283">
        <v>2</v>
      </c>
      <c r="Q283" t="str">
        <f>CONCATENATE(C283,E283,G283,I283)</f>
        <v>12</v>
      </c>
    </row>
    <row r="284" spans="1:17" x14ac:dyDescent="0.25">
      <c r="A284">
        <v>283</v>
      </c>
      <c r="B284">
        <v>88.772031000000013</v>
      </c>
      <c r="C284" s="3">
        <v>1</v>
      </c>
      <c r="D284">
        <v>92.204944000000012</v>
      </c>
      <c r="E284" s="2">
        <v>2</v>
      </c>
      <c r="P284">
        <v>2</v>
      </c>
      <c r="Q284" t="str">
        <f>CONCATENATE(C284,E284,G284,I284)</f>
        <v>12</v>
      </c>
    </row>
    <row r="285" spans="1:17" x14ac:dyDescent="0.25">
      <c r="A285">
        <v>284</v>
      </c>
      <c r="B285">
        <v>88.800870000000003</v>
      </c>
      <c r="C285" s="3">
        <v>1</v>
      </c>
      <c r="D285">
        <v>92.179263000000006</v>
      </c>
      <c r="E285" s="2">
        <v>2</v>
      </c>
      <c r="P285">
        <v>2</v>
      </c>
      <c r="Q285" t="str">
        <f>CONCATENATE(C285,E285,G285,I285)</f>
        <v>12</v>
      </c>
    </row>
    <row r="286" spans="1:17" x14ac:dyDescent="0.25">
      <c r="A286">
        <v>285</v>
      </c>
      <c r="B286">
        <v>88.805608000000007</v>
      </c>
      <c r="C286" s="3">
        <v>1</v>
      </c>
      <c r="D286">
        <v>92.192367000000004</v>
      </c>
      <c r="E286" s="2">
        <v>2</v>
      </c>
      <c r="P286">
        <v>2</v>
      </c>
      <c r="Q286" t="str">
        <f>CONCATENATE(C286,E286,G286,I286)</f>
        <v>12</v>
      </c>
    </row>
    <row r="287" spans="1:17" x14ac:dyDescent="0.25">
      <c r="A287">
        <v>286</v>
      </c>
      <c r="B287">
        <v>88.793187000000003</v>
      </c>
      <c r="C287" s="3">
        <v>1</v>
      </c>
      <c r="D287">
        <v>92.214787000000001</v>
      </c>
      <c r="E287" s="2">
        <v>2</v>
      </c>
      <c r="P287">
        <v>2</v>
      </c>
      <c r="Q287" t="str">
        <f>CONCATENATE(C287,E287,G287,I287)</f>
        <v>12</v>
      </c>
    </row>
    <row r="288" spans="1:17" x14ac:dyDescent="0.25">
      <c r="A288">
        <v>287</v>
      </c>
      <c r="D288">
        <v>92.241786000000005</v>
      </c>
      <c r="E288" s="2">
        <v>2</v>
      </c>
      <c r="P288">
        <v>1</v>
      </c>
      <c r="Q288" t="str">
        <f>CONCATENATE(C288,E288,G288,I288)</f>
        <v>2</v>
      </c>
    </row>
    <row r="289" spans="1:17" x14ac:dyDescent="0.25">
      <c r="A289">
        <v>288</v>
      </c>
      <c r="D289">
        <v>92.186051000000006</v>
      </c>
      <c r="E289" s="2">
        <v>2</v>
      </c>
      <c r="P289">
        <v>1</v>
      </c>
      <c r="Q289" t="str">
        <f>CONCATENATE(C289,E289,G289,I289)</f>
        <v>2</v>
      </c>
    </row>
    <row r="290" spans="1:17" x14ac:dyDescent="0.25">
      <c r="A290">
        <v>289</v>
      </c>
      <c r="F290">
        <v>92.175790000000006</v>
      </c>
      <c r="G290" s="5">
        <v>3</v>
      </c>
      <c r="P290">
        <v>1</v>
      </c>
      <c r="Q290" t="str">
        <f>CONCATENATE(C290,E290,G290,I290)</f>
        <v>3</v>
      </c>
    </row>
    <row r="291" spans="1:17" x14ac:dyDescent="0.25">
      <c r="A291">
        <v>290</v>
      </c>
      <c r="F291">
        <v>92.149474000000012</v>
      </c>
      <c r="G291" s="5">
        <v>3</v>
      </c>
      <c r="H291">
        <v>92.701707000000013</v>
      </c>
      <c r="I291" s="4">
        <v>4</v>
      </c>
      <c r="P291">
        <v>2</v>
      </c>
      <c r="Q291" t="str">
        <f>CONCATENATE(C291,E291,G291,I291)</f>
        <v>34</v>
      </c>
    </row>
    <row r="292" spans="1:17" x14ac:dyDescent="0.25">
      <c r="A292">
        <v>291</v>
      </c>
      <c r="F292">
        <v>92.127950000000013</v>
      </c>
      <c r="G292" s="5">
        <v>3</v>
      </c>
      <c r="H292">
        <v>92.756284000000008</v>
      </c>
      <c r="I292" s="4">
        <v>4</v>
      </c>
      <c r="P292">
        <v>2</v>
      </c>
      <c r="Q292" t="str">
        <f>CONCATENATE(C292,E292,G292,I292)</f>
        <v>34</v>
      </c>
    </row>
    <row r="293" spans="1:17" x14ac:dyDescent="0.25">
      <c r="A293">
        <v>292</v>
      </c>
      <c r="F293">
        <v>92.173788999999999</v>
      </c>
      <c r="G293" s="5">
        <v>3</v>
      </c>
      <c r="H293">
        <v>92.727284000000012</v>
      </c>
      <c r="I293" s="4">
        <v>4</v>
      </c>
      <c r="P293">
        <v>2</v>
      </c>
      <c r="Q293" t="str">
        <f>CONCATENATE(C293,E293,G293,I293)</f>
        <v>34</v>
      </c>
    </row>
    <row r="294" spans="1:17" x14ac:dyDescent="0.25">
      <c r="A294">
        <v>293</v>
      </c>
      <c r="F294">
        <v>92.19799900000001</v>
      </c>
      <c r="G294" s="5">
        <v>3</v>
      </c>
      <c r="H294">
        <v>92.737231000000008</v>
      </c>
      <c r="I294" s="4">
        <v>4</v>
      </c>
      <c r="P294">
        <v>2</v>
      </c>
      <c r="Q294" t="str">
        <f>CONCATENATE(C294,E294,G294,I294)</f>
        <v>34</v>
      </c>
    </row>
    <row r="295" spans="1:17" x14ac:dyDescent="0.25">
      <c r="A295">
        <v>294</v>
      </c>
      <c r="F295">
        <v>92.160579000000013</v>
      </c>
      <c r="G295" s="5">
        <v>3</v>
      </c>
      <c r="H295">
        <v>92.712443000000007</v>
      </c>
      <c r="I295" s="4">
        <v>4</v>
      </c>
      <c r="P295">
        <v>2</v>
      </c>
      <c r="Q295" t="str">
        <f>CONCATENATE(C295,E295,G295,I295)</f>
        <v>34</v>
      </c>
    </row>
    <row r="296" spans="1:17" x14ac:dyDescent="0.25">
      <c r="A296">
        <v>295</v>
      </c>
      <c r="F296">
        <v>92.142316000000008</v>
      </c>
      <c r="G296" s="5">
        <v>3</v>
      </c>
      <c r="H296">
        <v>92.683865000000011</v>
      </c>
      <c r="I296" s="4">
        <v>4</v>
      </c>
      <c r="P296">
        <v>2</v>
      </c>
      <c r="Q296" t="str">
        <f>CONCATENATE(C296,E296,G296,I296)</f>
        <v>34</v>
      </c>
    </row>
    <row r="297" spans="1:17" x14ac:dyDescent="0.25">
      <c r="A297">
        <v>296</v>
      </c>
      <c r="F297">
        <v>92.180104</v>
      </c>
      <c r="G297" s="5">
        <v>3</v>
      </c>
      <c r="H297">
        <v>92.750020000000006</v>
      </c>
      <c r="I297" s="4">
        <v>4</v>
      </c>
      <c r="P297">
        <v>2</v>
      </c>
      <c r="Q297" t="str">
        <f>CONCATENATE(C297,E297,G297,I297)</f>
        <v>34</v>
      </c>
    </row>
    <row r="298" spans="1:17" x14ac:dyDescent="0.25">
      <c r="A298">
        <v>297</v>
      </c>
      <c r="P298">
        <v>0</v>
      </c>
      <c r="Q298" t="str">
        <f>CONCATENATE(C298,E298,G298,I298)</f>
        <v/>
      </c>
    </row>
    <row r="299" spans="1:17" x14ac:dyDescent="0.25">
      <c r="A299">
        <v>298</v>
      </c>
      <c r="P299">
        <v>0</v>
      </c>
      <c r="Q299" t="str">
        <f>CONCATENATE(C299,E299,G299,I299)</f>
        <v/>
      </c>
    </row>
    <row r="300" spans="1:17" x14ac:dyDescent="0.25">
      <c r="A300">
        <v>299</v>
      </c>
      <c r="B300">
        <v>114.71137900000001</v>
      </c>
      <c r="C300" s="3">
        <v>1</v>
      </c>
      <c r="P300">
        <v>1</v>
      </c>
      <c r="Q300" t="str">
        <f>CONCATENATE(C300,E300,G300,I300)</f>
        <v>1</v>
      </c>
    </row>
    <row r="301" spans="1:17" x14ac:dyDescent="0.25">
      <c r="A301">
        <v>300</v>
      </c>
      <c r="B301">
        <v>114.67707000000001</v>
      </c>
      <c r="C301" s="3">
        <v>1</v>
      </c>
      <c r="P301">
        <v>1</v>
      </c>
      <c r="Q301" t="str">
        <f>CONCATENATE(C301,E301,G301,I301)</f>
        <v>1</v>
      </c>
    </row>
    <row r="302" spans="1:17" x14ac:dyDescent="0.25">
      <c r="A302">
        <v>301</v>
      </c>
      <c r="B302">
        <v>114.670276</v>
      </c>
      <c r="C302" s="3">
        <v>1</v>
      </c>
      <c r="P302">
        <v>1</v>
      </c>
      <c r="Q302" t="str">
        <f>CONCATENATE(C302,E302,G302,I302)</f>
        <v>1</v>
      </c>
    </row>
    <row r="303" spans="1:17" x14ac:dyDescent="0.25">
      <c r="A303">
        <v>302</v>
      </c>
      <c r="B303">
        <v>114.663909</v>
      </c>
      <c r="C303" s="3">
        <v>1</v>
      </c>
      <c r="P303">
        <v>1</v>
      </c>
      <c r="Q303" t="str">
        <f>CONCATENATE(C303,E303,G303,I303)</f>
        <v>1</v>
      </c>
    </row>
    <row r="304" spans="1:17" x14ac:dyDescent="0.25">
      <c r="A304">
        <v>303</v>
      </c>
      <c r="B304">
        <v>114.688804</v>
      </c>
      <c r="C304" s="3">
        <v>1</v>
      </c>
      <c r="P304">
        <v>1</v>
      </c>
      <c r="Q304" t="str">
        <f>CONCATENATE(C304,E304,G304,I304)</f>
        <v>1</v>
      </c>
    </row>
    <row r="305" spans="1:17" x14ac:dyDescent="0.25">
      <c r="A305">
        <v>304</v>
      </c>
      <c r="B305">
        <v>114.69443800000001</v>
      </c>
      <c r="C305" s="3">
        <v>1</v>
      </c>
      <c r="D305">
        <v>119.54653400000001</v>
      </c>
      <c r="E305" s="2">
        <v>2</v>
      </c>
      <c r="P305">
        <v>2</v>
      </c>
      <c r="Q305" t="str">
        <f>CONCATENATE(C305,E305,G305,I305)</f>
        <v>12</v>
      </c>
    </row>
    <row r="306" spans="1:17" x14ac:dyDescent="0.25">
      <c r="A306">
        <v>305</v>
      </c>
      <c r="B306">
        <v>114.70227700000001</v>
      </c>
      <c r="C306" s="3">
        <v>1</v>
      </c>
      <c r="D306">
        <v>119.573848</v>
      </c>
      <c r="E306" s="2">
        <v>2</v>
      </c>
      <c r="P306">
        <v>2</v>
      </c>
      <c r="Q306" t="str">
        <f>CONCATENATE(C306,E306,G306,I306)</f>
        <v>12</v>
      </c>
    </row>
    <row r="307" spans="1:17" x14ac:dyDescent="0.25">
      <c r="A307">
        <v>306</v>
      </c>
      <c r="B307">
        <v>114.71137900000001</v>
      </c>
      <c r="C307" s="3">
        <v>1</v>
      </c>
      <c r="D307">
        <v>119.59579400000001</v>
      </c>
      <c r="E307" s="2">
        <v>2</v>
      </c>
      <c r="P307">
        <v>2</v>
      </c>
      <c r="Q307" t="str">
        <f>CONCATENATE(C307,E307,G307,I307)</f>
        <v>12</v>
      </c>
    </row>
    <row r="308" spans="1:17" x14ac:dyDescent="0.25">
      <c r="A308">
        <v>307</v>
      </c>
      <c r="D308">
        <v>119.64200100000001</v>
      </c>
      <c r="E308" s="2">
        <v>2</v>
      </c>
      <c r="P308">
        <v>1</v>
      </c>
      <c r="Q308" t="str">
        <f>CONCATENATE(C308,E308,G308,I308)</f>
        <v>2</v>
      </c>
    </row>
    <row r="309" spans="1:17" x14ac:dyDescent="0.25">
      <c r="A309">
        <v>308</v>
      </c>
      <c r="D309">
        <v>119.62826800000001</v>
      </c>
      <c r="E309" s="2">
        <v>2</v>
      </c>
      <c r="P309">
        <v>1</v>
      </c>
      <c r="Q309" t="str">
        <f>CONCATENATE(C309,E309,G309,I309)</f>
        <v>2</v>
      </c>
    </row>
    <row r="310" spans="1:17" x14ac:dyDescent="0.25">
      <c r="A310">
        <v>309</v>
      </c>
      <c r="D310">
        <v>119.538955</v>
      </c>
      <c r="E310" s="2">
        <v>2</v>
      </c>
      <c r="P310">
        <v>1</v>
      </c>
      <c r="Q310" t="str">
        <f>CONCATENATE(C310,E310,G310,I310)</f>
        <v>2</v>
      </c>
    </row>
    <row r="311" spans="1:17" x14ac:dyDescent="0.25">
      <c r="A311">
        <v>310</v>
      </c>
      <c r="P311">
        <v>0</v>
      </c>
      <c r="Q311" t="str">
        <f>CONCATENATE(C311,E311,G311,I311)</f>
        <v/>
      </c>
    </row>
    <row r="312" spans="1:17" x14ac:dyDescent="0.25">
      <c r="A312">
        <v>311</v>
      </c>
      <c r="F312">
        <v>119.93287900000001</v>
      </c>
      <c r="G312" s="5">
        <v>3</v>
      </c>
      <c r="H312">
        <v>120.149028</v>
      </c>
      <c r="I312" s="4">
        <v>4</v>
      </c>
      <c r="P312">
        <v>2</v>
      </c>
      <c r="Q312" t="str">
        <f>CONCATENATE(C312,E312,G312,I312)</f>
        <v>34</v>
      </c>
    </row>
    <row r="313" spans="1:17" x14ac:dyDescent="0.25">
      <c r="A313">
        <v>312</v>
      </c>
      <c r="F313">
        <v>119.972983</v>
      </c>
      <c r="G313" s="5">
        <v>3</v>
      </c>
      <c r="H313">
        <v>120.13860600000001</v>
      </c>
      <c r="I313" s="4">
        <v>4</v>
      </c>
      <c r="P313">
        <v>2</v>
      </c>
      <c r="Q313" t="str">
        <f>CONCATENATE(C313,E313,G313,I313)</f>
        <v>34</v>
      </c>
    </row>
    <row r="314" spans="1:17" x14ac:dyDescent="0.25">
      <c r="A314">
        <v>313</v>
      </c>
      <c r="F314">
        <v>119.964038</v>
      </c>
      <c r="G314" s="5">
        <v>3</v>
      </c>
      <c r="H314">
        <v>120.129031</v>
      </c>
      <c r="I314" s="4">
        <v>4</v>
      </c>
      <c r="P314">
        <v>2</v>
      </c>
      <c r="Q314" t="str">
        <f>CONCATENATE(C314,E314,G314,I314)</f>
        <v>34</v>
      </c>
    </row>
    <row r="315" spans="1:17" x14ac:dyDescent="0.25">
      <c r="A315">
        <v>314</v>
      </c>
      <c r="F315">
        <v>119.94845900000001</v>
      </c>
      <c r="G315" s="5">
        <v>3</v>
      </c>
      <c r="H315">
        <v>120.18471</v>
      </c>
      <c r="I315" s="4">
        <v>4</v>
      </c>
      <c r="P315">
        <v>2</v>
      </c>
      <c r="Q315" t="str">
        <f>CONCATENATE(C315,E315,G315,I315)</f>
        <v>34</v>
      </c>
    </row>
    <row r="316" spans="1:17" x14ac:dyDescent="0.25">
      <c r="A316">
        <v>315</v>
      </c>
      <c r="F316">
        <v>119.98371800000001</v>
      </c>
      <c r="G316" s="5">
        <v>3</v>
      </c>
      <c r="H316">
        <v>120.17844700000001</v>
      </c>
      <c r="I316" s="4">
        <v>4</v>
      </c>
      <c r="P316">
        <v>2</v>
      </c>
      <c r="Q316" t="str">
        <f>CONCATENATE(C316,E316,G316,I316)</f>
        <v>34</v>
      </c>
    </row>
    <row r="317" spans="1:17" x14ac:dyDescent="0.25">
      <c r="A317">
        <v>316</v>
      </c>
      <c r="F317">
        <v>120.038875</v>
      </c>
      <c r="G317" s="5">
        <v>3</v>
      </c>
      <c r="H317">
        <v>120.15334200000001</v>
      </c>
      <c r="I317" s="4">
        <v>4</v>
      </c>
      <c r="P317">
        <v>2</v>
      </c>
      <c r="Q317" t="str">
        <f>CONCATENATE(C317,E317,G317,I317)</f>
        <v>34</v>
      </c>
    </row>
    <row r="318" spans="1:17" x14ac:dyDescent="0.25">
      <c r="A318">
        <v>317</v>
      </c>
      <c r="F318">
        <v>120.051402</v>
      </c>
      <c r="G318" s="5">
        <v>3</v>
      </c>
      <c r="H318">
        <v>120.14834500000001</v>
      </c>
      <c r="I318" s="4">
        <v>4</v>
      </c>
      <c r="P318">
        <v>2</v>
      </c>
      <c r="Q318" t="str">
        <f>CONCATENATE(C318,E318,G318,I318)</f>
        <v>34</v>
      </c>
    </row>
    <row r="319" spans="1:17" x14ac:dyDescent="0.25">
      <c r="A319">
        <v>318</v>
      </c>
      <c r="F319">
        <v>119.93287900000001</v>
      </c>
      <c r="G319" s="5">
        <v>3</v>
      </c>
      <c r="H319">
        <v>120.10639500000001</v>
      </c>
      <c r="I319" s="4">
        <v>4</v>
      </c>
      <c r="P319">
        <v>2</v>
      </c>
      <c r="Q319" t="str">
        <f>CONCATENATE(C319,E319,G319,I319)</f>
        <v>34</v>
      </c>
    </row>
    <row r="320" spans="1:17" x14ac:dyDescent="0.25">
      <c r="A320">
        <v>319</v>
      </c>
      <c r="H320">
        <v>120.149028</v>
      </c>
      <c r="I320" s="4">
        <v>4</v>
      </c>
      <c r="P320">
        <v>1</v>
      </c>
      <c r="Q320" t="str">
        <f>CONCATENATE(C320,E320,G320,I320)</f>
        <v>4</v>
      </c>
    </row>
    <row r="321" spans="1:17" x14ac:dyDescent="0.25">
      <c r="A321">
        <v>320</v>
      </c>
      <c r="P321">
        <v>0</v>
      </c>
      <c r="Q321" t="str">
        <f>CONCATENATE(C321,E321,G321,I321)</f>
        <v/>
      </c>
    </row>
    <row r="322" spans="1:17" x14ac:dyDescent="0.25">
      <c r="A322">
        <v>321</v>
      </c>
      <c r="B322">
        <v>149.04080099999999</v>
      </c>
      <c r="C322" s="3">
        <v>1</v>
      </c>
      <c r="P322">
        <v>1</v>
      </c>
      <c r="Q322" t="str">
        <f>CONCATENATE(C322,E322,G322,I322)</f>
        <v>1</v>
      </c>
    </row>
    <row r="323" spans="1:17" x14ac:dyDescent="0.25">
      <c r="A323">
        <v>322</v>
      </c>
      <c r="B323">
        <v>149.01351399999999</v>
      </c>
      <c r="C323" s="3">
        <v>1</v>
      </c>
      <c r="P323">
        <v>1</v>
      </c>
      <c r="Q323" t="str">
        <f>CONCATENATE(C323,E323,G323,I323)</f>
        <v>1</v>
      </c>
    </row>
    <row r="324" spans="1:17" x14ac:dyDescent="0.25">
      <c r="A324">
        <v>323</v>
      </c>
      <c r="B324">
        <v>149.08090799999999</v>
      </c>
      <c r="C324" s="3">
        <v>1</v>
      </c>
      <c r="P324">
        <v>1</v>
      </c>
      <c r="Q324" t="str">
        <f>CONCATENATE(C324,E324,G324,I324)</f>
        <v>1</v>
      </c>
    </row>
    <row r="325" spans="1:17" x14ac:dyDescent="0.25">
      <c r="A325">
        <v>324</v>
      </c>
      <c r="B325">
        <v>149.101865</v>
      </c>
      <c r="C325" s="3">
        <v>1</v>
      </c>
      <c r="D325">
        <v>151.569153</v>
      </c>
      <c r="E325" s="2">
        <v>2</v>
      </c>
      <c r="P325">
        <v>2</v>
      </c>
      <c r="Q325" t="str">
        <f>CONCATENATE(C325,E325,G325,I325)</f>
        <v>12</v>
      </c>
    </row>
    <row r="326" spans="1:17" x14ac:dyDescent="0.25">
      <c r="A326">
        <v>325</v>
      </c>
      <c r="B326">
        <v>149.03282300000001</v>
      </c>
      <c r="C326" s="3">
        <v>1</v>
      </c>
      <c r="D326">
        <v>151.53244999999998</v>
      </c>
      <c r="E326" s="2">
        <v>2</v>
      </c>
      <c r="P326">
        <v>2</v>
      </c>
      <c r="Q326" t="str">
        <f>CONCATENATE(C326,E326,G326,I326)</f>
        <v>12</v>
      </c>
    </row>
    <row r="327" spans="1:17" x14ac:dyDescent="0.25">
      <c r="A327">
        <v>326</v>
      </c>
      <c r="B327">
        <v>149.06250299999999</v>
      </c>
      <c r="C327" s="3">
        <v>1</v>
      </c>
      <c r="D327">
        <v>151.551546</v>
      </c>
      <c r="E327" s="2">
        <v>2</v>
      </c>
      <c r="P327">
        <v>2</v>
      </c>
      <c r="Q327" t="str">
        <f>CONCATENATE(C327,E327,G327,I327)</f>
        <v>12</v>
      </c>
    </row>
    <row r="328" spans="1:17" x14ac:dyDescent="0.25">
      <c r="A328">
        <v>327</v>
      </c>
      <c r="B328">
        <v>149.04505699999999</v>
      </c>
      <c r="C328" s="3">
        <v>1</v>
      </c>
      <c r="D328">
        <v>151.578833</v>
      </c>
      <c r="E328" s="2">
        <v>2</v>
      </c>
      <c r="P328">
        <v>2</v>
      </c>
      <c r="Q328" t="str">
        <f>CONCATENATE(C328,E328,G328,I328)</f>
        <v>12</v>
      </c>
    </row>
    <row r="329" spans="1:17" x14ac:dyDescent="0.25">
      <c r="A329">
        <v>328</v>
      </c>
      <c r="B329">
        <v>149.09106700000001</v>
      </c>
      <c r="C329" s="3">
        <v>1</v>
      </c>
      <c r="D329">
        <v>151.63681199999999</v>
      </c>
      <c r="E329" s="2">
        <v>2</v>
      </c>
      <c r="P329">
        <v>2</v>
      </c>
      <c r="Q329" t="str">
        <f>CONCATENATE(C329,E329,G329,I329)</f>
        <v>12</v>
      </c>
    </row>
    <row r="330" spans="1:17" x14ac:dyDescent="0.25">
      <c r="A330">
        <v>329</v>
      </c>
      <c r="D330">
        <v>151.615961</v>
      </c>
      <c r="E330" s="2">
        <v>2</v>
      </c>
      <c r="P330">
        <v>1</v>
      </c>
      <c r="Q330" t="str">
        <f>CONCATENATE(C330,E330,G330,I330)</f>
        <v>2</v>
      </c>
    </row>
    <row r="331" spans="1:17" x14ac:dyDescent="0.25">
      <c r="A331">
        <v>330</v>
      </c>
      <c r="D331">
        <v>151.551706</v>
      </c>
      <c r="E331" s="2">
        <v>2</v>
      </c>
      <c r="P331">
        <v>1</v>
      </c>
      <c r="Q331" t="str">
        <f>CONCATENATE(C331,E331,G331,I331)</f>
        <v>2</v>
      </c>
    </row>
    <row r="332" spans="1:17" x14ac:dyDescent="0.25">
      <c r="A332">
        <v>331</v>
      </c>
      <c r="D332">
        <v>151.569153</v>
      </c>
      <c r="E332" s="2">
        <v>2</v>
      </c>
      <c r="P332">
        <v>1</v>
      </c>
      <c r="Q332" t="str">
        <f>CONCATENATE(C332,E332,G332,I332)</f>
        <v>2</v>
      </c>
    </row>
    <row r="333" spans="1:17" x14ac:dyDescent="0.25">
      <c r="A333">
        <v>332</v>
      </c>
      <c r="H333">
        <v>151.222982</v>
      </c>
      <c r="I333" s="4">
        <v>4</v>
      </c>
      <c r="P333">
        <v>1</v>
      </c>
      <c r="Q333" t="str">
        <f>CONCATENATE(C333,E333,G333,I333)</f>
        <v>4</v>
      </c>
    </row>
    <row r="334" spans="1:17" x14ac:dyDescent="0.25">
      <c r="A334">
        <v>333</v>
      </c>
      <c r="F334">
        <v>152.10303500000001</v>
      </c>
      <c r="G334" s="5">
        <v>3</v>
      </c>
      <c r="H334">
        <v>151.163354</v>
      </c>
      <c r="I334" s="4">
        <v>4</v>
      </c>
      <c r="P334">
        <v>2</v>
      </c>
      <c r="Q334" t="str">
        <f>CONCATENATE(C334,E334,G334,I334)</f>
        <v>34</v>
      </c>
    </row>
    <row r="335" spans="1:17" x14ac:dyDescent="0.25">
      <c r="A335">
        <v>334</v>
      </c>
      <c r="F335">
        <v>152.14936499999999</v>
      </c>
      <c r="G335" s="5">
        <v>3</v>
      </c>
      <c r="H335">
        <v>151.20388600000001</v>
      </c>
      <c r="I335" s="4">
        <v>4</v>
      </c>
      <c r="P335">
        <v>2</v>
      </c>
      <c r="Q335" t="str">
        <f>CONCATENATE(C335,E335,G335,I335)</f>
        <v>34</v>
      </c>
    </row>
    <row r="336" spans="1:17" x14ac:dyDescent="0.25">
      <c r="A336">
        <v>335</v>
      </c>
      <c r="F336">
        <v>152.04330099999999</v>
      </c>
      <c r="G336" s="5">
        <v>3</v>
      </c>
      <c r="H336">
        <v>151.20760999999999</v>
      </c>
      <c r="I336" s="4">
        <v>4</v>
      </c>
      <c r="P336">
        <v>2</v>
      </c>
      <c r="Q336" t="str">
        <f>CONCATENATE(C336,E336,G336,I336)</f>
        <v>34</v>
      </c>
    </row>
    <row r="337" spans="1:17" x14ac:dyDescent="0.25">
      <c r="A337">
        <v>336</v>
      </c>
      <c r="F337">
        <v>152.017876</v>
      </c>
      <c r="G337" s="5">
        <v>3</v>
      </c>
      <c r="H337">
        <v>151.20143999999999</v>
      </c>
      <c r="I337" s="4">
        <v>4</v>
      </c>
      <c r="P337">
        <v>2</v>
      </c>
      <c r="Q337" t="str">
        <f>CONCATENATE(C337,E337,G337,I337)</f>
        <v>34</v>
      </c>
    </row>
    <row r="338" spans="1:17" x14ac:dyDescent="0.25">
      <c r="A338">
        <v>337</v>
      </c>
      <c r="F338">
        <v>152.02479099999999</v>
      </c>
      <c r="G338" s="5">
        <v>3</v>
      </c>
      <c r="H338">
        <v>151.16090800000001</v>
      </c>
      <c r="I338" s="4">
        <v>4</v>
      </c>
      <c r="P338">
        <v>2</v>
      </c>
      <c r="Q338" t="str">
        <f>CONCATENATE(C338,E338,G338,I338)</f>
        <v>34</v>
      </c>
    </row>
    <row r="339" spans="1:17" x14ac:dyDescent="0.25">
      <c r="A339">
        <v>338</v>
      </c>
      <c r="F339">
        <v>152.103939</v>
      </c>
      <c r="G339" s="5">
        <v>3</v>
      </c>
      <c r="H339">
        <v>151.163354</v>
      </c>
      <c r="I339" s="4">
        <v>4</v>
      </c>
      <c r="P339">
        <v>2</v>
      </c>
      <c r="Q339" t="str">
        <f>CONCATENATE(C339,E339,G339,I339)</f>
        <v>34</v>
      </c>
    </row>
    <row r="340" spans="1:17" x14ac:dyDescent="0.25">
      <c r="A340">
        <v>339</v>
      </c>
      <c r="F340">
        <v>152.10303500000001</v>
      </c>
      <c r="G340" s="5">
        <v>3</v>
      </c>
      <c r="H340">
        <v>151.163354</v>
      </c>
      <c r="I340" s="4">
        <v>4</v>
      </c>
      <c r="P340">
        <v>2</v>
      </c>
      <c r="Q340" t="str">
        <f>CONCATENATE(C340,E340,G340,I340)</f>
        <v>34</v>
      </c>
    </row>
    <row r="341" spans="1:17" x14ac:dyDescent="0.25">
      <c r="A341">
        <v>340</v>
      </c>
      <c r="F341">
        <v>152.10303500000001</v>
      </c>
      <c r="G341" s="5">
        <v>3</v>
      </c>
      <c r="H341">
        <v>151.163354</v>
      </c>
      <c r="I341" s="4">
        <v>4</v>
      </c>
      <c r="P341">
        <v>2</v>
      </c>
      <c r="Q341" t="str">
        <f>CONCATENATE(C341,E341,G341,I341)</f>
        <v>34</v>
      </c>
    </row>
    <row r="342" spans="1:17" x14ac:dyDescent="0.25">
      <c r="A342">
        <v>341</v>
      </c>
      <c r="P342">
        <v>0</v>
      </c>
      <c r="Q342" t="str">
        <f>CONCATENATE(C342,E342,G342,I342)</f>
        <v/>
      </c>
    </row>
    <row r="343" spans="1:17" x14ac:dyDescent="0.25">
      <c r="A343">
        <v>342</v>
      </c>
      <c r="P343">
        <v>0</v>
      </c>
      <c r="Q343" t="str">
        <f>CONCATENATE(C343,E343,G343,I343)</f>
        <v/>
      </c>
    </row>
    <row r="344" spans="1:17" x14ac:dyDescent="0.25">
      <c r="A344">
        <v>343</v>
      </c>
      <c r="D344">
        <v>168.092343</v>
      </c>
      <c r="E344" s="2">
        <v>2</v>
      </c>
      <c r="P344">
        <v>1</v>
      </c>
      <c r="Q344" t="str">
        <f>CONCATENATE(C344,E344,G344,I344)</f>
        <v>2</v>
      </c>
    </row>
    <row r="345" spans="1:17" x14ac:dyDescent="0.25">
      <c r="A345">
        <v>344</v>
      </c>
      <c r="D345">
        <v>168.03351499999999</v>
      </c>
      <c r="E345" s="2">
        <v>2</v>
      </c>
      <c r="P345">
        <v>1</v>
      </c>
      <c r="Q345" t="str">
        <f>CONCATENATE(C345,E345,G345,I345)</f>
        <v>2</v>
      </c>
    </row>
    <row r="346" spans="1:17" x14ac:dyDescent="0.25">
      <c r="A346">
        <v>345</v>
      </c>
      <c r="D346">
        <v>168.10947099999998</v>
      </c>
      <c r="E346" s="2">
        <v>2</v>
      </c>
      <c r="P346">
        <v>1</v>
      </c>
      <c r="Q346" t="str">
        <f>CONCATENATE(C346,E346,G346,I346)</f>
        <v>2</v>
      </c>
    </row>
    <row r="347" spans="1:17" x14ac:dyDescent="0.25">
      <c r="A347">
        <v>346</v>
      </c>
      <c r="D347">
        <v>168.10032100000001</v>
      </c>
      <c r="E347" s="2">
        <v>2</v>
      </c>
      <c r="P347">
        <v>1</v>
      </c>
      <c r="Q347" t="str">
        <f>CONCATENATE(C347,E347,G347,I347)</f>
        <v>2</v>
      </c>
    </row>
    <row r="348" spans="1:17" x14ac:dyDescent="0.25">
      <c r="A348">
        <v>347</v>
      </c>
      <c r="B348">
        <v>172.13383299999998</v>
      </c>
      <c r="C348" s="3">
        <v>1</v>
      </c>
      <c r="D348">
        <v>168.07681099999999</v>
      </c>
      <c r="E348" s="2">
        <v>2</v>
      </c>
      <c r="P348">
        <v>2</v>
      </c>
      <c r="Q348" t="str">
        <f>CONCATENATE(C348,E348,G348,I348)</f>
        <v>12</v>
      </c>
    </row>
    <row r="349" spans="1:17" x14ac:dyDescent="0.25">
      <c r="A349">
        <v>348</v>
      </c>
      <c r="B349">
        <v>172.14585399999999</v>
      </c>
      <c r="C349" s="3">
        <v>1</v>
      </c>
      <c r="D349">
        <v>168.060215</v>
      </c>
      <c r="E349" s="2">
        <v>2</v>
      </c>
      <c r="P349">
        <v>2</v>
      </c>
      <c r="Q349" t="str">
        <f>CONCATENATE(C349,E349,G349,I349)</f>
        <v>12</v>
      </c>
    </row>
    <row r="350" spans="1:17" x14ac:dyDescent="0.25">
      <c r="A350">
        <v>349</v>
      </c>
      <c r="B350">
        <v>172.13766099999998</v>
      </c>
      <c r="C350" s="3">
        <v>1</v>
      </c>
      <c r="D350">
        <v>168.08000199999998</v>
      </c>
      <c r="E350" s="2">
        <v>2</v>
      </c>
      <c r="P350">
        <v>2</v>
      </c>
      <c r="Q350" t="str">
        <f>CONCATENATE(C350,E350,G350,I350)</f>
        <v>12</v>
      </c>
    </row>
    <row r="351" spans="1:17" x14ac:dyDescent="0.25">
      <c r="A351">
        <v>350</v>
      </c>
      <c r="B351">
        <v>172.150801</v>
      </c>
      <c r="C351" s="3">
        <v>1</v>
      </c>
      <c r="D351">
        <v>168.10212899999999</v>
      </c>
      <c r="E351" s="2">
        <v>2</v>
      </c>
      <c r="P351">
        <v>2</v>
      </c>
      <c r="Q351" t="str">
        <f>CONCATENATE(C351,E351,G351,I351)</f>
        <v>12</v>
      </c>
    </row>
    <row r="352" spans="1:17" x14ac:dyDescent="0.25">
      <c r="A352">
        <v>351</v>
      </c>
      <c r="B352">
        <v>172.165108</v>
      </c>
      <c r="C352" s="3">
        <v>1</v>
      </c>
      <c r="D352">
        <v>168.092343</v>
      </c>
      <c r="E352" s="2">
        <v>2</v>
      </c>
      <c r="P352">
        <v>2</v>
      </c>
      <c r="Q352" t="str">
        <f>CONCATENATE(C352,E352,G352,I352)</f>
        <v>12</v>
      </c>
    </row>
    <row r="353" spans="1:17" x14ac:dyDescent="0.25">
      <c r="A353">
        <v>352</v>
      </c>
      <c r="B353">
        <v>172.15537499999999</v>
      </c>
      <c r="C353" s="3">
        <v>1</v>
      </c>
      <c r="P353">
        <v>1</v>
      </c>
      <c r="Q353" t="str">
        <f>CONCATENATE(C353,E353,G353,I353)</f>
        <v>1</v>
      </c>
    </row>
    <row r="354" spans="1:17" x14ac:dyDescent="0.25">
      <c r="A354">
        <v>353</v>
      </c>
      <c r="B354">
        <v>172.05378000000002</v>
      </c>
      <c r="C354" s="3">
        <v>1</v>
      </c>
      <c r="P354">
        <v>1</v>
      </c>
      <c r="Q354" t="str">
        <f>CONCATENATE(C354,E354,G354,I354)</f>
        <v>1</v>
      </c>
    </row>
    <row r="355" spans="1:17" x14ac:dyDescent="0.25">
      <c r="A355">
        <v>354</v>
      </c>
      <c r="B355">
        <v>172.13947000000002</v>
      </c>
      <c r="C355" s="3">
        <v>1</v>
      </c>
      <c r="P355">
        <v>1</v>
      </c>
      <c r="Q355" t="str">
        <f>CONCATENATE(C355,E355,G355,I355)</f>
        <v>1</v>
      </c>
    </row>
    <row r="356" spans="1:17" x14ac:dyDescent="0.25">
      <c r="A356">
        <v>355</v>
      </c>
      <c r="H356">
        <v>171.62984299999999</v>
      </c>
      <c r="I356" s="4">
        <v>4</v>
      </c>
      <c r="P356">
        <v>1</v>
      </c>
      <c r="Q356" t="str">
        <f>CONCATENATE(C356,E356,G356,I356)</f>
        <v>4</v>
      </c>
    </row>
    <row r="357" spans="1:17" x14ac:dyDescent="0.25">
      <c r="A357">
        <v>356</v>
      </c>
      <c r="H357">
        <v>171.65925799999999</v>
      </c>
      <c r="I357" s="4">
        <v>4</v>
      </c>
      <c r="P357">
        <v>1</v>
      </c>
      <c r="Q357" t="str">
        <f>CONCATENATE(C357,E357,G357,I357)</f>
        <v>4</v>
      </c>
    </row>
    <row r="358" spans="1:17" x14ac:dyDescent="0.25">
      <c r="A358">
        <v>357</v>
      </c>
      <c r="H358">
        <v>171.621916</v>
      </c>
      <c r="I358" s="4">
        <v>4</v>
      </c>
      <c r="P358">
        <v>1</v>
      </c>
      <c r="Q358" t="str">
        <f>CONCATENATE(C358,E358,G358,I358)</f>
        <v>4</v>
      </c>
    </row>
    <row r="359" spans="1:17" x14ac:dyDescent="0.25">
      <c r="A359">
        <v>358</v>
      </c>
      <c r="F359">
        <v>173.415482</v>
      </c>
      <c r="G359" s="5">
        <v>3</v>
      </c>
      <c r="H359">
        <v>171.61260799999999</v>
      </c>
      <c r="I359" s="4">
        <v>4</v>
      </c>
      <c r="P359">
        <v>2</v>
      </c>
      <c r="Q359" t="str">
        <f>CONCATENATE(C359,E359,G359,I359)</f>
        <v>34</v>
      </c>
    </row>
    <row r="360" spans="1:17" x14ac:dyDescent="0.25">
      <c r="A360">
        <v>359</v>
      </c>
      <c r="F360">
        <v>173.405215</v>
      </c>
      <c r="G360" s="5">
        <v>3</v>
      </c>
      <c r="H360">
        <v>171.616173</v>
      </c>
      <c r="I360" s="4">
        <v>4</v>
      </c>
      <c r="P360">
        <v>2</v>
      </c>
      <c r="Q360" t="str">
        <f>CONCATENATE(C360,E360,G360,I360)</f>
        <v>34</v>
      </c>
    </row>
    <row r="361" spans="1:17" x14ac:dyDescent="0.25">
      <c r="A361">
        <v>360</v>
      </c>
      <c r="F361">
        <v>173.440854</v>
      </c>
      <c r="G361" s="5">
        <v>3</v>
      </c>
      <c r="H361">
        <v>171.565054</v>
      </c>
      <c r="I361" s="4">
        <v>4</v>
      </c>
      <c r="P361">
        <v>2</v>
      </c>
      <c r="Q361" t="str">
        <f>CONCATENATE(C361,E361,G361,I361)</f>
        <v>34</v>
      </c>
    </row>
    <row r="362" spans="1:17" x14ac:dyDescent="0.25">
      <c r="A362">
        <v>361</v>
      </c>
      <c r="F362">
        <v>173.43005599999998</v>
      </c>
      <c r="G362" s="5">
        <v>3</v>
      </c>
      <c r="H362">
        <v>171.554631</v>
      </c>
      <c r="I362" s="4">
        <v>4</v>
      </c>
      <c r="P362">
        <v>2</v>
      </c>
      <c r="Q362" t="str">
        <f>CONCATENATE(C362,E362,G362,I362)</f>
        <v>34</v>
      </c>
    </row>
    <row r="363" spans="1:17" x14ac:dyDescent="0.25">
      <c r="A363">
        <v>362</v>
      </c>
      <c r="F363">
        <v>173.40223600000002</v>
      </c>
      <c r="G363" s="5">
        <v>3</v>
      </c>
      <c r="H363">
        <v>171.55920499999999</v>
      </c>
      <c r="I363" s="4">
        <v>4</v>
      </c>
      <c r="P363">
        <v>2</v>
      </c>
      <c r="Q363" t="str">
        <f>CONCATENATE(C363,E363,G363,I363)</f>
        <v>34</v>
      </c>
    </row>
    <row r="364" spans="1:17" x14ac:dyDescent="0.25">
      <c r="A364">
        <v>363</v>
      </c>
      <c r="F364">
        <v>173.39521500000001</v>
      </c>
      <c r="G364" s="5">
        <v>3</v>
      </c>
      <c r="H364">
        <v>171.62984299999999</v>
      </c>
      <c r="I364" s="4">
        <v>4</v>
      </c>
      <c r="P364">
        <v>2</v>
      </c>
      <c r="Q364" t="str">
        <f>CONCATENATE(C364,E364,G364,I364)</f>
        <v>34</v>
      </c>
    </row>
    <row r="365" spans="1:17" x14ac:dyDescent="0.25">
      <c r="A365">
        <v>364</v>
      </c>
      <c r="F365">
        <v>173.38468399999999</v>
      </c>
      <c r="G365" s="5">
        <v>3</v>
      </c>
      <c r="P365">
        <v>1</v>
      </c>
      <c r="Q365" t="str">
        <f>CONCATENATE(C365,E365,G365,I365)</f>
        <v>3</v>
      </c>
    </row>
    <row r="366" spans="1:17" x14ac:dyDescent="0.25">
      <c r="A366">
        <v>365</v>
      </c>
      <c r="D366">
        <v>193.03473500000001</v>
      </c>
      <c r="E366" s="2">
        <v>2</v>
      </c>
      <c r="P366">
        <v>1</v>
      </c>
      <c r="Q366" t="str">
        <f>CONCATENATE(C366,E366,G366,I366)</f>
        <v>2</v>
      </c>
    </row>
    <row r="367" spans="1:17" x14ac:dyDescent="0.25">
      <c r="A367">
        <v>366</v>
      </c>
      <c r="D367">
        <v>193.01649</v>
      </c>
      <c r="E367" s="2">
        <v>2</v>
      </c>
      <c r="P367">
        <v>1</v>
      </c>
      <c r="Q367" t="str">
        <f>CONCATENATE(C367,E367,G367,I367)</f>
        <v>2</v>
      </c>
    </row>
    <row r="368" spans="1:17" x14ac:dyDescent="0.25">
      <c r="A368">
        <v>367</v>
      </c>
      <c r="D368">
        <v>192.998885</v>
      </c>
      <c r="E368" s="2">
        <v>2</v>
      </c>
      <c r="P368">
        <v>1</v>
      </c>
      <c r="Q368" t="str">
        <f>CONCATENATE(C368,E368,G368,I368)</f>
        <v>2</v>
      </c>
    </row>
    <row r="369" spans="1:17" x14ac:dyDescent="0.25">
      <c r="A369">
        <v>368</v>
      </c>
      <c r="D369">
        <v>192.99505500000001</v>
      </c>
      <c r="E369" s="2">
        <v>2</v>
      </c>
      <c r="P369">
        <v>1</v>
      </c>
      <c r="Q369" t="str">
        <f>CONCATENATE(C369,E369,G369,I369)</f>
        <v>2</v>
      </c>
    </row>
    <row r="370" spans="1:17" x14ac:dyDescent="0.25">
      <c r="A370">
        <v>369</v>
      </c>
      <c r="D370">
        <v>193.010695</v>
      </c>
      <c r="E370" s="2">
        <v>2</v>
      </c>
      <c r="P370">
        <v>1</v>
      </c>
      <c r="Q370" t="str">
        <f>CONCATENATE(C370,E370,G370,I370)</f>
        <v>2</v>
      </c>
    </row>
    <row r="371" spans="1:17" x14ac:dyDescent="0.25">
      <c r="A371">
        <v>370</v>
      </c>
      <c r="B371">
        <v>197.63659899999999</v>
      </c>
      <c r="C371" s="3">
        <v>1</v>
      </c>
      <c r="D371">
        <v>193.070536</v>
      </c>
      <c r="E371" s="2">
        <v>2</v>
      </c>
      <c r="P371">
        <v>2</v>
      </c>
      <c r="Q371" t="str">
        <f>CONCATENATE(C371,E371,G371,I371)</f>
        <v>12</v>
      </c>
    </row>
    <row r="372" spans="1:17" x14ac:dyDescent="0.25">
      <c r="A372">
        <v>371</v>
      </c>
      <c r="B372">
        <v>197.61792600000001</v>
      </c>
      <c r="C372" s="3">
        <v>1</v>
      </c>
      <c r="D372">
        <v>193.12207699999999</v>
      </c>
      <c r="E372" s="2">
        <v>2</v>
      </c>
      <c r="P372">
        <v>2</v>
      </c>
      <c r="Q372" t="str">
        <f>CONCATENATE(C372,E372,G372,I372)</f>
        <v>12</v>
      </c>
    </row>
    <row r="373" spans="1:17" x14ac:dyDescent="0.25">
      <c r="A373">
        <v>372</v>
      </c>
      <c r="B373">
        <v>197.60893899999999</v>
      </c>
      <c r="C373" s="3">
        <v>1</v>
      </c>
      <c r="D373">
        <v>193.112448</v>
      </c>
      <c r="E373" s="2">
        <v>2</v>
      </c>
      <c r="P373">
        <v>2</v>
      </c>
      <c r="Q373" t="str">
        <f>CONCATENATE(C373,E373,G373,I373)</f>
        <v>12</v>
      </c>
    </row>
    <row r="374" spans="1:17" x14ac:dyDescent="0.25">
      <c r="A374">
        <v>373</v>
      </c>
      <c r="B374">
        <v>197.59633099999999</v>
      </c>
      <c r="C374" s="3">
        <v>1</v>
      </c>
      <c r="D374">
        <v>193.10207600000001</v>
      </c>
      <c r="E374" s="2">
        <v>2</v>
      </c>
      <c r="P374">
        <v>2</v>
      </c>
      <c r="Q374" t="str">
        <f>CONCATENATE(C374,E374,G374,I374)</f>
        <v>12</v>
      </c>
    </row>
    <row r="375" spans="1:17" x14ac:dyDescent="0.25">
      <c r="A375">
        <v>374</v>
      </c>
      <c r="B375">
        <v>197.59994699999999</v>
      </c>
      <c r="C375" s="3">
        <v>1</v>
      </c>
      <c r="D375">
        <v>193.03473500000001</v>
      </c>
      <c r="E375" s="2">
        <v>2</v>
      </c>
      <c r="P375">
        <v>2</v>
      </c>
      <c r="Q375" t="str">
        <f>CONCATENATE(C375,E375,G375,I375)</f>
        <v>12</v>
      </c>
    </row>
    <row r="376" spans="1:17" x14ac:dyDescent="0.25">
      <c r="A376">
        <v>375</v>
      </c>
      <c r="B376">
        <v>197.610961</v>
      </c>
      <c r="C376" s="3">
        <v>1</v>
      </c>
      <c r="P376">
        <v>1</v>
      </c>
      <c r="Q376" t="str">
        <f>CONCATENATE(C376,E376,G376,I376)</f>
        <v>1</v>
      </c>
    </row>
    <row r="377" spans="1:17" x14ac:dyDescent="0.25">
      <c r="A377">
        <v>376</v>
      </c>
      <c r="B377">
        <v>197.65765999999999</v>
      </c>
      <c r="C377" s="3">
        <v>1</v>
      </c>
      <c r="P377">
        <v>1</v>
      </c>
      <c r="Q377" t="str">
        <f>CONCATENATE(C377,E377,G377,I377)</f>
        <v>1</v>
      </c>
    </row>
    <row r="378" spans="1:17" x14ac:dyDescent="0.25">
      <c r="A378">
        <v>377</v>
      </c>
      <c r="B378">
        <v>197.63691599999999</v>
      </c>
      <c r="C378" s="3">
        <v>1</v>
      </c>
      <c r="P378">
        <v>1</v>
      </c>
      <c r="Q378" t="str">
        <f>CONCATENATE(C378,E378,G378,I378)</f>
        <v>1</v>
      </c>
    </row>
    <row r="379" spans="1:17" x14ac:dyDescent="0.25">
      <c r="A379">
        <v>378</v>
      </c>
      <c r="H379">
        <v>197.816969</v>
      </c>
      <c r="I379" s="4">
        <v>4</v>
      </c>
      <c r="P379">
        <v>1</v>
      </c>
      <c r="Q379" t="str">
        <f>CONCATENATE(C379,E379,G379,I379)</f>
        <v>4</v>
      </c>
    </row>
    <row r="380" spans="1:17" x14ac:dyDescent="0.25">
      <c r="A380">
        <v>379</v>
      </c>
      <c r="F380">
        <v>198.455107</v>
      </c>
      <c r="G380" s="5">
        <v>3</v>
      </c>
      <c r="H380">
        <v>197.777503</v>
      </c>
      <c r="I380" s="4">
        <v>4</v>
      </c>
      <c r="P380">
        <v>2</v>
      </c>
      <c r="Q380" t="str">
        <f>CONCATENATE(C380,E380,G380,I380)</f>
        <v>34</v>
      </c>
    </row>
    <row r="381" spans="1:17" x14ac:dyDescent="0.25">
      <c r="A381">
        <v>380</v>
      </c>
      <c r="F381">
        <v>198.46702399999998</v>
      </c>
      <c r="G381" s="5">
        <v>3</v>
      </c>
      <c r="H381">
        <v>197.82707500000001</v>
      </c>
      <c r="I381" s="4">
        <v>4</v>
      </c>
      <c r="P381">
        <v>2</v>
      </c>
      <c r="Q381" t="str">
        <f>CONCATENATE(C381,E381,G381,I381)</f>
        <v>34</v>
      </c>
    </row>
    <row r="382" spans="1:17" x14ac:dyDescent="0.25">
      <c r="A382">
        <v>381</v>
      </c>
      <c r="F382">
        <v>198.491862</v>
      </c>
      <c r="G382" s="5">
        <v>3</v>
      </c>
      <c r="H382">
        <v>197.84308899999999</v>
      </c>
      <c r="I382" s="4">
        <v>4</v>
      </c>
      <c r="P382">
        <v>2</v>
      </c>
      <c r="Q382" t="str">
        <f>CONCATENATE(C382,E382,G382,I382)</f>
        <v>34</v>
      </c>
    </row>
    <row r="383" spans="1:17" x14ac:dyDescent="0.25">
      <c r="A383">
        <v>382</v>
      </c>
      <c r="F383">
        <v>198.49297999999999</v>
      </c>
      <c r="G383" s="5">
        <v>3</v>
      </c>
      <c r="H383">
        <v>197.83930799999999</v>
      </c>
      <c r="I383" s="4">
        <v>4</v>
      </c>
      <c r="P383">
        <v>2</v>
      </c>
      <c r="Q383" t="str">
        <f>CONCATENATE(C383,E383,G383,I383)</f>
        <v>34</v>
      </c>
    </row>
    <row r="384" spans="1:17" x14ac:dyDescent="0.25">
      <c r="A384">
        <v>383</v>
      </c>
      <c r="F384">
        <v>198.46526599999999</v>
      </c>
      <c r="G384" s="5">
        <v>3</v>
      </c>
      <c r="H384">
        <v>197.847556</v>
      </c>
      <c r="I384" s="4">
        <v>4</v>
      </c>
      <c r="P384">
        <v>2</v>
      </c>
      <c r="Q384" t="str">
        <f>CONCATENATE(C384,E384,G384,I384)</f>
        <v>34</v>
      </c>
    </row>
    <row r="385" spans="1:17" x14ac:dyDescent="0.25">
      <c r="A385">
        <v>384</v>
      </c>
      <c r="F385">
        <v>198.47297900000001</v>
      </c>
      <c r="G385" s="5">
        <v>3</v>
      </c>
      <c r="H385">
        <v>197.83563900000001</v>
      </c>
      <c r="I385" s="4">
        <v>4</v>
      </c>
      <c r="P385">
        <v>2</v>
      </c>
      <c r="Q385" t="str">
        <f>CONCATENATE(C385,E385,G385,I385)</f>
        <v>34</v>
      </c>
    </row>
    <row r="386" spans="1:17" x14ac:dyDescent="0.25">
      <c r="A386">
        <v>385</v>
      </c>
      <c r="F386">
        <v>198.49989600000001</v>
      </c>
      <c r="G386" s="5">
        <v>3</v>
      </c>
      <c r="H386">
        <v>197.82771500000001</v>
      </c>
      <c r="I386" s="4">
        <v>4</v>
      </c>
      <c r="P386">
        <v>2</v>
      </c>
      <c r="Q386" t="str">
        <f>CONCATENATE(C386,E386,G386,I386)</f>
        <v>34</v>
      </c>
    </row>
    <row r="387" spans="1:17" x14ac:dyDescent="0.25">
      <c r="A387">
        <v>386</v>
      </c>
      <c r="F387">
        <v>198.56276600000001</v>
      </c>
      <c r="G387" s="5">
        <v>3</v>
      </c>
      <c r="H387">
        <v>197.816969</v>
      </c>
      <c r="I387" s="4">
        <v>4</v>
      </c>
      <c r="P387">
        <v>2</v>
      </c>
      <c r="Q387" t="str">
        <f>CONCATENATE(C387,E387,G387,I387)</f>
        <v>34</v>
      </c>
    </row>
    <row r="388" spans="1:17" x14ac:dyDescent="0.25">
      <c r="A388">
        <v>387</v>
      </c>
      <c r="D388">
        <v>215.813557</v>
      </c>
      <c r="E388" s="2">
        <v>2</v>
      </c>
      <c r="F388">
        <v>198.455107</v>
      </c>
      <c r="G388" s="5">
        <v>3</v>
      </c>
      <c r="H388">
        <v>197.816969</v>
      </c>
      <c r="I388" s="4">
        <v>4</v>
      </c>
      <c r="P388">
        <v>3</v>
      </c>
      <c r="Q388" t="str">
        <f>CONCATENATE(C388,E388,G388,I388)</f>
        <v>234</v>
      </c>
    </row>
    <row r="389" spans="1:17" x14ac:dyDescent="0.25">
      <c r="A389">
        <v>388</v>
      </c>
      <c r="D389">
        <v>215.79466400000001</v>
      </c>
      <c r="E389" s="2">
        <v>2</v>
      </c>
      <c r="F389">
        <v>198.434046</v>
      </c>
      <c r="G389" s="5">
        <v>3</v>
      </c>
      <c r="P389">
        <v>2</v>
      </c>
      <c r="Q389" t="str">
        <f>CONCATENATE(C389,E389,G389,I389)</f>
        <v>23</v>
      </c>
    </row>
    <row r="390" spans="1:17" x14ac:dyDescent="0.25">
      <c r="A390">
        <v>389</v>
      </c>
      <c r="D390">
        <v>215.80682099999999</v>
      </c>
      <c r="E390" s="2">
        <v>2</v>
      </c>
      <c r="P390">
        <v>1</v>
      </c>
      <c r="Q390" t="str">
        <f>CONCATENATE(C390,E390,G390,I390)</f>
        <v>2</v>
      </c>
    </row>
    <row r="391" spans="1:17" x14ac:dyDescent="0.25">
      <c r="A391">
        <v>390</v>
      </c>
      <c r="D391">
        <v>215.81366299999999</v>
      </c>
      <c r="E391" s="2">
        <v>2</v>
      </c>
      <c r="P391">
        <v>1</v>
      </c>
      <c r="Q391" t="str">
        <f>CONCATENATE(C391,E391,G391,I391)</f>
        <v>2</v>
      </c>
    </row>
    <row r="392" spans="1:17" x14ac:dyDescent="0.25">
      <c r="A392">
        <v>391</v>
      </c>
      <c r="D392">
        <v>215.78040100000001</v>
      </c>
      <c r="E392" s="2">
        <v>2</v>
      </c>
      <c r="P392">
        <v>1</v>
      </c>
      <c r="Q392" t="str">
        <f>CONCATENATE(C392,E392,G392,I392)</f>
        <v>2</v>
      </c>
    </row>
    <row r="393" spans="1:17" x14ac:dyDescent="0.25">
      <c r="A393">
        <v>392</v>
      </c>
      <c r="B393">
        <v>219.64303000000001</v>
      </c>
      <c r="C393" s="3">
        <v>1</v>
      </c>
      <c r="D393">
        <v>215.84750299999999</v>
      </c>
      <c r="E393" s="2">
        <v>2</v>
      </c>
      <c r="P393">
        <v>2</v>
      </c>
      <c r="Q393" t="str">
        <f>CONCATENATE(C393,E393,G393,I393)</f>
        <v>12</v>
      </c>
    </row>
    <row r="394" spans="1:17" x14ac:dyDescent="0.25">
      <c r="A394">
        <v>393</v>
      </c>
      <c r="B394">
        <v>219.63929300000001</v>
      </c>
      <c r="C394" s="3">
        <v>1</v>
      </c>
      <c r="D394">
        <v>215.816294</v>
      </c>
      <c r="E394" s="2">
        <v>2</v>
      </c>
      <c r="P394">
        <v>2</v>
      </c>
      <c r="Q394" t="str">
        <f>CONCATENATE(C394,E394,G394,I394)</f>
        <v>12</v>
      </c>
    </row>
    <row r="395" spans="1:17" x14ac:dyDescent="0.25">
      <c r="A395">
        <v>394</v>
      </c>
      <c r="B395">
        <v>219.63818699999999</v>
      </c>
      <c r="C395" s="3">
        <v>1</v>
      </c>
      <c r="D395">
        <v>215.82692499999999</v>
      </c>
      <c r="E395" s="2">
        <v>2</v>
      </c>
      <c r="P395">
        <v>2</v>
      </c>
      <c r="Q395" t="str">
        <f>CONCATENATE(C395,E395,G395,I395)</f>
        <v>12</v>
      </c>
    </row>
    <row r="396" spans="1:17" x14ac:dyDescent="0.25">
      <c r="A396">
        <v>395</v>
      </c>
      <c r="B396">
        <v>219.646503</v>
      </c>
      <c r="C396" s="3">
        <v>1</v>
      </c>
      <c r="D396">
        <v>215.86802800000001</v>
      </c>
      <c r="E396" s="2">
        <v>2</v>
      </c>
      <c r="P396">
        <v>2</v>
      </c>
      <c r="Q396" t="str">
        <f>CONCATENATE(C396,E396,G396,I396)</f>
        <v>12</v>
      </c>
    </row>
    <row r="397" spans="1:17" x14ac:dyDescent="0.25">
      <c r="A397">
        <v>396</v>
      </c>
      <c r="B397">
        <v>219.643135</v>
      </c>
      <c r="C397" s="3">
        <v>1</v>
      </c>
      <c r="P397">
        <v>1</v>
      </c>
      <c r="Q397" t="str">
        <f>CONCATENATE(C397,E397,G397,I397)</f>
        <v>1</v>
      </c>
    </row>
    <row r="398" spans="1:17" x14ac:dyDescent="0.25">
      <c r="A398">
        <v>397</v>
      </c>
      <c r="B398">
        <v>219.65181799999999</v>
      </c>
      <c r="C398" s="3">
        <v>1</v>
      </c>
      <c r="P398">
        <v>1</v>
      </c>
      <c r="Q398" t="str">
        <f>CONCATENATE(C398,E398,G398,I398)</f>
        <v>1</v>
      </c>
    </row>
    <row r="399" spans="1:17" x14ac:dyDescent="0.25">
      <c r="A399">
        <v>398</v>
      </c>
      <c r="B399">
        <v>219.61182099999999</v>
      </c>
      <c r="C399" s="3">
        <v>1</v>
      </c>
      <c r="P399">
        <v>1</v>
      </c>
      <c r="Q399" t="str">
        <f>CONCATENATE(C399,E399,G399,I399)</f>
        <v>1</v>
      </c>
    </row>
    <row r="400" spans="1:17" x14ac:dyDescent="0.25">
      <c r="A400">
        <v>399</v>
      </c>
      <c r="B400">
        <v>219.54235</v>
      </c>
      <c r="C400" s="3">
        <v>1</v>
      </c>
      <c r="P400">
        <v>1</v>
      </c>
      <c r="Q400" t="str">
        <f>CONCATENATE(C400,E400,G400,I400)</f>
        <v>1</v>
      </c>
    </row>
    <row r="401" spans="1:17" x14ac:dyDescent="0.25">
      <c r="A401">
        <v>400</v>
      </c>
      <c r="B401">
        <v>219.64303000000001</v>
      </c>
      <c r="C401" s="3">
        <v>1</v>
      </c>
      <c r="P401">
        <v>1</v>
      </c>
      <c r="Q401" t="str">
        <f>CONCATENATE(C401,E401,G401,I401)</f>
        <v>1</v>
      </c>
    </row>
    <row r="402" spans="1:17" x14ac:dyDescent="0.25">
      <c r="A402">
        <v>401</v>
      </c>
      <c r="P402">
        <v>0</v>
      </c>
      <c r="Q402" t="str">
        <f>CONCATENATE(C402,E402,G402,I402)</f>
        <v/>
      </c>
    </row>
    <row r="403" spans="1:17" x14ac:dyDescent="0.25">
      <c r="A403">
        <v>402</v>
      </c>
      <c r="P403">
        <v>0</v>
      </c>
      <c r="Q403" t="str">
        <f>CONCATENATE(C403,E403,G403,I403)</f>
        <v/>
      </c>
    </row>
    <row r="404" spans="1:17" x14ac:dyDescent="0.25">
      <c r="A404">
        <v>403</v>
      </c>
      <c r="H404">
        <v>220.23168100000001</v>
      </c>
      <c r="I404" s="4">
        <v>4</v>
      </c>
      <c r="P404">
        <v>1</v>
      </c>
      <c r="Q404" t="str">
        <f>CONCATENATE(C404,E404,G404,I404)</f>
        <v>4</v>
      </c>
    </row>
    <row r="405" spans="1:17" x14ac:dyDescent="0.25">
      <c r="A405">
        <v>404</v>
      </c>
      <c r="F405">
        <v>220.98837599999999</v>
      </c>
      <c r="G405" s="5">
        <v>3</v>
      </c>
      <c r="H405">
        <v>220.25757400000001</v>
      </c>
      <c r="I405" s="4">
        <v>4</v>
      </c>
      <c r="P405">
        <v>2</v>
      </c>
      <c r="Q405" t="str">
        <f>CONCATENATE(C405,E405,G405,I405)</f>
        <v>34</v>
      </c>
    </row>
    <row r="406" spans="1:17" x14ac:dyDescent="0.25">
      <c r="A406">
        <v>405</v>
      </c>
      <c r="F406">
        <v>220.95058900000001</v>
      </c>
      <c r="G406" s="5">
        <v>3</v>
      </c>
      <c r="H406">
        <v>220.22541799999999</v>
      </c>
      <c r="I406" s="4">
        <v>4</v>
      </c>
      <c r="P406">
        <v>2</v>
      </c>
      <c r="Q406" t="str">
        <f>CONCATENATE(C406,E406,G406,I406)</f>
        <v>34</v>
      </c>
    </row>
    <row r="407" spans="1:17" x14ac:dyDescent="0.25">
      <c r="A407">
        <v>406</v>
      </c>
      <c r="F407">
        <v>220.98021800000001</v>
      </c>
      <c r="G407" s="5">
        <v>3</v>
      </c>
      <c r="H407">
        <v>220.239891</v>
      </c>
      <c r="I407" s="4">
        <v>4</v>
      </c>
      <c r="P407">
        <v>2</v>
      </c>
      <c r="Q407" t="str">
        <f>CONCATENATE(C407,E407,G407,I407)</f>
        <v>34</v>
      </c>
    </row>
    <row r="408" spans="1:17" x14ac:dyDescent="0.25">
      <c r="A408">
        <v>407</v>
      </c>
      <c r="F408">
        <v>220.98027099999999</v>
      </c>
      <c r="G408" s="5">
        <v>3</v>
      </c>
      <c r="H408">
        <v>220.223524</v>
      </c>
      <c r="I408" s="4">
        <v>4</v>
      </c>
      <c r="P408">
        <v>2</v>
      </c>
      <c r="Q408" t="str">
        <f>CONCATENATE(C408,E408,G408,I408)</f>
        <v>34</v>
      </c>
    </row>
    <row r="409" spans="1:17" x14ac:dyDescent="0.25">
      <c r="A409">
        <v>408</v>
      </c>
      <c r="D409">
        <v>233.455896</v>
      </c>
      <c r="E409" s="2">
        <v>2</v>
      </c>
      <c r="F409">
        <v>221.03663699999998</v>
      </c>
      <c r="G409" s="5">
        <v>3</v>
      </c>
      <c r="H409">
        <v>220.256101</v>
      </c>
      <c r="I409" s="4">
        <v>4</v>
      </c>
      <c r="P409">
        <v>3</v>
      </c>
      <c r="Q409" t="str">
        <f>CONCATENATE(C409,E409,G409,I409)</f>
        <v>234</v>
      </c>
    </row>
    <row r="410" spans="1:17" x14ac:dyDescent="0.25">
      <c r="A410">
        <v>409</v>
      </c>
      <c r="D410">
        <v>233.489103</v>
      </c>
      <c r="E410" s="2">
        <v>2</v>
      </c>
      <c r="F410">
        <v>220.94074699999999</v>
      </c>
      <c r="G410" s="5">
        <v>3</v>
      </c>
      <c r="H410">
        <v>220.270521</v>
      </c>
      <c r="I410" s="4">
        <v>4</v>
      </c>
      <c r="P410">
        <v>3</v>
      </c>
      <c r="Q410" t="str">
        <f>CONCATENATE(C410,E410,G410,I410)</f>
        <v>234</v>
      </c>
    </row>
    <row r="411" spans="1:17" x14ac:dyDescent="0.25">
      <c r="A411">
        <v>410</v>
      </c>
      <c r="D411">
        <v>233.482103</v>
      </c>
      <c r="E411" s="2">
        <v>2</v>
      </c>
      <c r="F411">
        <v>220.924117</v>
      </c>
      <c r="G411" s="5">
        <v>3</v>
      </c>
      <c r="H411">
        <v>220.23257599999999</v>
      </c>
      <c r="I411" s="4">
        <v>4</v>
      </c>
      <c r="P411">
        <v>3</v>
      </c>
      <c r="Q411" t="str">
        <f>CONCATENATE(C411,E411,G411,I411)</f>
        <v>234</v>
      </c>
    </row>
    <row r="412" spans="1:17" x14ac:dyDescent="0.25">
      <c r="A412">
        <v>411</v>
      </c>
      <c r="D412">
        <v>233.49126200000001</v>
      </c>
      <c r="E412" s="2">
        <v>2</v>
      </c>
      <c r="F412">
        <v>220.895749</v>
      </c>
      <c r="G412" s="5">
        <v>3</v>
      </c>
      <c r="H412">
        <v>220.23168100000001</v>
      </c>
      <c r="I412" s="4">
        <v>4</v>
      </c>
      <c r="P412">
        <v>3</v>
      </c>
      <c r="Q412" t="str">
        <f>CONCATENATE(C412,E412,G412,I412)</f>
        <v>234</v>
      </c>
    </row>
    <row r="413" spans="1:17" x14ac:dyDescent="0.25">
      <c r="A413">
        <v>412</v>
      </c>
      <c r="D413">
        <v>233.46531400000001</v>
      </c>
      <c r="E413" s="2">
        <v>2</v>
      </c>
      <c r="F413">
        <v>220.895118</v>
      </c>
      <c r="G413" s="5">
        <v>3</v>
      </c>
      <c r="H413">
        <v>220.23168100000001</v>
      </c>
      <c r="I413" s="4">
        <v>4</v>
      </c>
      <c r="P413">
        <v>3</v>
      </c>
      <c r="Q413" t="str">
        <f>CONCATENATE(C413,E413,G413,I413)</f>
        <v>234</v>
      </c>
    </row>
    <row r="414" spans="1:17" x14ac:dyDescent="0.25">
      <c r="A414">
        <v>413</v>
      </c>
      <c r="D414">
        <v>233.431423</v>
      </c>
      <c r="E414" s="2">
        <v>2</v>
      </c>
      <c r="F414">
        <v>220.98490200000001</v>
      </c>
      <c r="G414" s="5">
        <v>3</v>
      </c>
      <c r="P414">
        <v>2</v>
      </c>
      <c r="Q414" t="str">
        <f>CONCATENATE(C414,E414,G414,I414)</f>
        <v>23</v>
      </c>
    </row>
    <row r="415" spans="1:17" x14ac:dyDescent="0.25">
      <c r="A415">
        <v>414</v>
      </c>
      <c r="D415">
        <v>233.435001</v>
      </c>
      <c r="E415" s="2">
        <v>2</v>
      </c>
      <c r="P415">
        <v>1</v>
      </c>
      <c r="Q415" t="str">
        <f>CONCATENATE(C415,E415,G415,I415)</f>
        <v>2</v>
      </c>
    </row>
    <row r="416" spans="1:17" x14ac:dyDescent="0.25">
      <c r="A416">
        <v>415</v>
      </c>
      <c r="B416">
        <v>238.530719</v>
      </c>
      <c r="C416" s="3">
        <v>1</v>
      </c>
      <c r="D416">
        <v>233.43547599999999</v>
      </c>
      <c r="E416" s="2">
        <v>2</v>
      </c>
      <c r="J416">
        <v>235.52520100000001</v>
      </c>
      <c r="K416" t="s">
        <v>22</v>
      </c>
      <c r="Q416" t="str">
        <f>CONCATENATE(C416,E416,G416,I416)</f>
        <v>12</v>
      </c>
    </row>
    <row r="417" spans="1:17" x14ac:dyDescent="0.25">
      <c r="A417">
        <v>416</v>
      </c>
      <c r="Q417" t="str">
        <f>CONCATENATE(C417,E417,G417,I417)</f>
        <v/>
      </c>
    </row>
    <row r="418" spans="1:17" x14ac:dyDescent="0.25">
      <c r="A418">
        <v>417</v>
      </c>
      <c r="J418">
        <v>37.586368</v>
      </c>
      <c r="K418" t="s">
        <v>22</v>
      </c>
      <c r="Q418" t="str">
        <f>CONCATENATE(C418,E418,G418,I418)</f>
        <v/>
      </c>
    </row>
    <row r="419" spans="1:17" x14ac:dyDescent="0.25">
      <c r="A419">
        <v>418</v>
      </c>
      <c r="D419">
        <v>38.197234000000002</v>
      </c>
      <c r="E419" s="2">
        <v>2</v>
      </c>
      <c r="P419">
        <v>1</v>
      </c>
      <c r="Q419" t="str">
        <f>CONCATENATE(C419,E419,G419,I419)</f>
        <v>2</v>
      </c>
    </row>
    <row r="420" spans="1:17" x14ac:dyDescent="0.25">
      <c r="A420">
        <v>419</v>
      </c>
      <c r="D420">
        <v>38.23516</v>
      </c>
      <c r="E420" s="2">
        <v>2</v>
      </c>
      <c r="P420">
        <v>1</v>
      </c>
      <c r="Q420" t="str">
        <f>CONCATENATE(C420,E420,G420,I420)</f>
        <v>2</v>
      </c>
    </row>
    <row r="421" spans="1:17" x14ac:dyDescent="0.25">
      <c r="A421">
        <v>420</v>
      </c>
      <c r="D421">
        <v>38.137453999999998</v>
      </c>
      <c r="E421" s="2">
        <v>2</v>
      </c>
      <c r="P421">
        <v>1</v>
      </c>
      <c r="Q421" t="str">
        <f>CONCATENATE(C421,E421,G421,I421)</f>
        <v>2</v>
      </c>
    </row>
    <row r="422" spans="1:17" x14ac:dyDescent="0.25">
      <c r="A422">
        <v>421</v>
      </c>
      <c r="D422">
        <v>38.172878000000004</v>
      </c>
      <c r="E422" s="2">
        <v>2</v>
      </c>
      <c r="P422">
        <v>1</v>
      </c>
      <c r="Q422" t="str">
        <f>CONCATENATE(C422,E422,G422,I422)</f>
        <v>2</v>
      </c>
    </row>
    <row r="423" spans="1:17" x14ac:dyDescent="0.25">
      <c r="A423">
        <v>422</v>
      </c>
      <c r="D423">
        <v>38.203090000000003</v>
      </c>
      <c r="E423" s="2">
        <v>2</v>
      </c>
      <c r="P423">
        <v>1</v>
      </c>
      <c r="Q423" t="str">
        <f>CONCATENATE(C423,E423,G423,I423)</f>
        <v>2</v>
      </c>
    </row>
    <row r="424" spans="1:17" x14ac:dyDescent="0.25">
      <c r="A424">
        <v>423</v>
      </c>
      <c r="D424">
        <v>38.200267000000004</v>
      </c>
      <c r="E424" s="2">
        <v>2</v>
      </c>
      <c r="P424">
        <v>1</v>
      </c>
      <c r="Q424" t="str">
        <f>CONCATENATE(C424,E424,G424,I424)</f>
        <v>2</v>
      </c>
    </row>
    <row r="425" spans="1:17" x14ac:dyDescent="0.25">
      <c r="A425">
        <v>424</v>
      </c>
      <c r="D425">
        <v>38.206333000000001</v>
      </c>
      <c r="E425" s="2">
        <v>2</v>
      </c>
      <c r="P425">
        <v>1</v>
      </c>
      <c r="Q425" t="str">
        <f>CONCATENATE(C425,E425,G425,I425)</f>
        <v>2</v>
      </c>
    </row>
    <row r="426" spans="1:17" x14ac:dyDescent="0.25">
      <c r="A426">
        <v>425</v>
      </c>
      <c r="D426">
        <v>38.204418000000004</v>
      </c>
      <c r="E426" s="2">
        <v>2</v>
      </c>
      <c r="P426">
        <v>1</v>
      </c>
      <c r="Q426" t="str">
        <f>CONCATENATE(C426,E426,G426,I426)</f>
        <v>2</v>
      </c>
    </row>
    <row r="427" spans="1:17" x14ac:dyDescent="0.25">
      <c r="A427">
        <v>426</v>
      </c>
      <c r="B427">
        <v>43.850959000000003</v>
      </c>
      <c r="C427" s="3">
        <v>1</v>
      </c>
      <c r="D427">
        <v>38.206386000000002</v>
      </c>
      <c r="E427" s="2">
        <v>2</v>
      </c>
      <c r="P427">
        <v>2</v>
      </c>
      <c r="Q427" t="str">
        <f>CONCATENATE(C427,E427,G427,I427)</f>
        <v>12</v>
      </c>
    </row>
    <row r="428" spans="1:17" x14ac:dyDescent="0.25">
      <c r="A428">
        <v>427</v>
      </c>
      <c r="B428">
        <v>43.817610999999999</v>
      </c>
      <c r="C428" s="3">
        <v>1</v>
      </c>
      <c r="D428">
        <v>38.188994999999998</v>
      </c>
      <c r="E428" s="2">
        <v>2</v>
      </c>
      <c r="P428">
        <v>2</v>
      </c>
      <c r="Q428" t="str">
        <f>CONCATENATE(C428,E428,G428,I428)</f>
        <v>12</v>
      </c>
    </row>
    <row r="429" spans="1:17" x14ac:dyDescent="0.25">
      <c r="A429">
        <v>428</v>
      </c>
      <c r="B429">
        <v>43.828780999999999</v>
      </c>
      <c r="C429" s="3">
        <v>1</v>
      </c>
      <c r="D429">
        <v>38.197234000000002</v>
      </c>
      <c r="E429" s="2">
        <v>2</v>
      </c>
      <c r="P429">
        <v>2</v>
      </c>
      <c r="Q429" t="str">
        <f>CONCATENATE(C429,E429,G429,I429)</f>
        <v>12</v>
      </c>
    </row>
    <row r="430" spans="1:17" x14ac:dyDescent="0.25">
      <c r="A430">
        <v>429</v>
      </c>
      <c r="B430">
        <v>43.794581999999998</v>
      </c>
      <c r="C430" s="3">
        <v>1</v>
      </c>
      <c r="D430">
        <v>38.197234000000002</v>
      </c>
      <c r="E430" s="2">
        <v>2</v>
      </c>
      <c r="P430">
        <v>2</v>
      </c>
      <c r="Q430" t="str">
        <f>CONCATENATE(C430,E430,G430,I430)</f>
        <v>12</v>
      </c>
    </row>
    <row r="431" spans="1:17" x14ac:dyDescent="0.25">
      <c r="A431">
        <v>430</v>
      </c>
      <c r="B431">
        <v>43.797347000000002</v>
      </c>
      <c r="C431" s="3">
        <v>1</v>
      </c>
      <c r="H431">
        <v>38.265425999999998</v>
      </c>
      <c r="I431" s="4">
        <v>4</v>
      </c>
      <c r="P431">
        <v>2</v>
      </c>
      <c r="Q431" t="str">
        <f>CONCATENATE(C431,E431,G431,I431)</f>
        <v>14</v>
      </c>
    </row>
    <row r="432" spans="1:17" x14ac:dyDescent="0.25">
      <c r="A432">
        <v>431</v>
      </c>
      <c r="B432">
        <v>43.818302000000003</v>
      </c>
      <c r="C432" s="3">
        <v>1</v>
      </c>
      <c r="H432">
        <v>38.274782999999999</v>
      </c>
      <c r="I432" s="4">
        <v>4</v>
      </c>
      <c r="P432">
        <v>2</v>
      </c>
      <c r="Q432" t="str">
        <f>CONCATENATE(C432,E432,G432,I432)</f>
        <v>14</v>
      </c>
    </row>
    <row r="433" spans="1:17" x14ac:dyDescent="0.25">
      <c r="A433">
        <v>432</v>
      </c>
      <c r="B433">
        <v>43.811069000000003</v>
      </c>
      <c r="C433" s="3">
        <v>1</v>
      </c>
      <c r="H433">
        <v>38.268619000000001</v>
      </c>
      <c r="I433" s="4">
        <v>4</v>
      </c>
      <c r="P433">
        <v>2</v>
      </c>
      <c r="Q433" t="str">
        <f>CONCATENATE(C433,E433,G433,I433)</f>
        <v>14</v>
      </c>
    </row>
    <row r="434" spans="1:17" x14ac:dyDescent="0.25">
      <c r="A434">
        <v>433</v>
      </c>
      <c r="B434">
        <v>43.796337000000001</v>
      </c>
      <c r="C434" s="3">
        <v>1</v>
      </c>
      <c r="H434">
        <v>38.332602999999999</v>
      </c>
      <c r="I434" s="4">
        <v>4</v>
      </c>
      <c r="P434">
        <v>2</v>
      </c>
      <c r="Q434" t="str">
        <f>CONCATENATE(C434,E434,G434,I434)</f>
        <v>14</v>
      </c>
    </row>
    <row r="435" spans="1:17" x14ac:dyDescent="0.25">
      <c r="A435">
        <v>434</v>
      </c>
      <c r="B435">
        <v>43.760753000000001</v>
      </c>
      <c r="C435" s="3">
        <v>1</v>
      </c>
      <c r="F435">
        <v>41.654170000000001</v>
      </c>
      <c r="G435" s="5">
        <v>3</v>
      </c>
      <c r="H435">
        <v>38.267021</v>
      </c>
      <c r="I435" s="4">
        <v>4</v>
      </c>
      <c r="P435">
        <v>3</v>
      </c>
      <c r="Q435" t="str">
        <f>CONCATENATE(C435,E435,G435,I435)</f>
        <v>134</v>
      </c>
    </row>
    <row r="436" spans="1:17" x14ac:dyDescent="0.25">
      <c r="A436">
        <v>435</v>
      </c>
      <c r="B436">
        <v>43.850959000000003</v>
      </c>
      <c r="C436" s="3">
        <v>1</v>
      </c>
      <c r="F436">
        <v>41.705973999999998</v>
      </c>
      <c r="G436" s="5">
        <v>3</v>
      </c>
      <c r="H436">
        <v>38.296222</v>
      </c>
      <c r="I436" s="4">
        <v>4</v>
      </c>
      <c r="P436">
        <v>3</v>
      </c>
      <c r="Q436" t="str">
        <f>CONCATENATE(C436,E436,G436,I436)</f>
        <v>134</v>
      </c>
    </row>
    <row r="437" spans="1:17" x14ac:dyDescent="0.25">
      <c r="A437">
        <v>436</v>
      </c>
      <c r="F437">
        <v>41.696452000000001</v>
      </c>
      <c r="G437" s="5">
        <v>3</v>
      </c>
      <c r="H437">
        <v>38.302284</v>
      </c>
      <c r="I437" s="4">
        <v>4</v>
      </c>
      <c r="P437">
        <v>2</v>
      </c>
      <c r="Q437" t="str">
        <f>CONCATENATE(C437,E437,G437,I437)</f>
        <v>34</v>
      </c>
    </row>
    <row r="438" spans="1:17" x14ac:dyDescent="0.25">
      <c r="A438">
        <v>437</v>
      </c>
      <c r="F438">
        <v>41.624172000000002</v>
      </c>
      <c r="G438" s="5">
        <v>3</v>
      </c>
      <c r="H438">
        <v>38.319147999999998</v>
      </c>
      <c r="I438" s="4">
        <v>4</v>
      </c>
      <c r="P438">
        <v>2</v>
      </c>
      <c r="Q438" t="str">
        <f>CONCATENATE(C438,E438,G438,I438)</f>
        <v>34</v>
      </c>
    </row>
    <row r="439" spans="1:17" x14ac:dyDescent="0.25">
      <c r="A439">
        <v>438</v>
      </c>
      <c r="F439">
        <v>41.654327000000002</v>
      </c>
      <c r="G439" s="5">
        <v>3</v>
      </c>
      <c r="H439">
        <v>38.269095999999998</v>
      </c>
      <c r="I439" s="4">
        <v>4</v>
      </c>
      <c r="P439">
        <v>2</v>
      </c>
      <c r="Q439" t="str">
        <f>CONCATENATE(C439,E439,G439,I439)</f>
        <v>34</v>
      </c>
    </row>
    <row r="440" spans="1:17" x14ac:dyDescent="0.25">
      <c r="A440">
        <v>439</v>
      </c>
      <c r="F440">
        <v>41.596298000000004</v>
      </c>
      <c r="G440" s="5">
        <v>3</v>
      </c>
      <c r="H440">
        <v>38.260002</v>
      </c>
      <c r="I440" s="4">
        <v>4</v>
      </c>
      <c r="P440">
        <v>2</v>
      </c>
      <c r="Q440" t="str">
        <f>CONCATENATE(C440,E440,G440,I440)</f>
        <v>34</v>
      </c>
    </row>
    <row r="441" spans="1:17" x14ac:dyDescent="0.25">
      <c r="A441">
        <v>440</v>
      </c>
      <c r="F441">
        <v>41.610182999999999</v>
      </c>
      <c r="G441" s="5">
        <v>3</v>
      </c>
      <c r="H441">
        <v>38.247340999999999</v>
      </c>
      <c r="I441" s="4">
        <v>4</v>
      </c>
      <c r="P441">
        <v>2</v>
      </c>
      <c r="Q441" t="str">
        <f>CONCATENATE(C441,E441,G441,I441)</f>
        <v>34</v>
      </c>
    </row>
    <row r="442" spans="1:17" x14ac:dyDescent="0.25">
      <c r="A442">
        <v>441</v>
      </c>
      <c r="F442">
        <v>41.662306999999998</v>
      </c>
      <c r="G442" s="5">
        <v>3</v>
      </c>
      <c r="H442">
        <v>38.265425999999998</v>
      </c>
      <c r="I442" s="4">
        <v>4</v>
      </c>
      <c r="P442">
        <v>2</v>
      </c>
      <c r="Q442" t="str">
        <f>CONCATENATE(C442,E442,G442,I442)</f>
        <v>34</v>
      </c>
    </row>
    <row r="443" spans="1:17" x14ac:dyDescent="0.25">
      <c r="A443">
        <v>442</v>
      </c>
      <c r="F443">
        <v>41.647682000000003</v>
      </c>
      <c r="G443" s="5">
        <v>3</v>
      </c>
      <c r="H443">
        <v>38.265425999999998</v>
      </c>
      <c r="I443" s="4">
        <v>4</v>
      </c>
      <c r="P443">
        <v>2</v>
      </c>
      <c r="Q443" t="str">
        <f>CONCATENATE(C443,E443,G443,I443)</f>
        <v>34</v>
      </c>
    </row>
    <row r="444" spans="1:17" x14ac:dyDescent="0.25">
      <c r="A444">
        <v>443</v>
      </c>
      <c r="F444">
        <v>41.698211000000001</v>
      </c>
      <c r="G444" s="5">
        <v>3</v>
      </c>
      <c r="P444">
        <v>1</v>
      </c>
      <c r="Q444" t="str">
        <f>CONCATENATE(C444,E444,G444,I444)</f>
        <v>3</v>
      </c>
    </row>
    <row r="445" spans="1:17" x14ac:dyDescent="0.25">
      <c r="A445">
        <v>444</v>
      </c>
      <c r="F445">
        <v>41.654170000000001</v>
      </c>
      <c r="G445" s="5">
        <v>3</v>
      </c>
      <c r="P445">
        <v>1</v>
      </c>
      <c r="Q445" t="str">
        <f>CONCATENATE(C445,E445,G445,I445)</f>
        <v>3</v>
      </c>
    </row>
    <row r="446" spans="1:17" x14ac:dyDescent="0.25">
      <c r="A446">
        <v>445</v>
      </c>
      <c r="P446">
        <v>0</v>
      </c>
      <c r="Q446" t="str">
        <f>CONCATENATE(C446,E446,G446,I446)</f>
        <v/>
      </c>
    </row>
    <row r="447" spans="1:17" x14ac:dyDescent="0.25">
      <c r="A447">
        <v>446</v>
      </c>
      <c r="P447">
        <v>0</v>
      </c>
      <c r="Q447" t="str">
        <f>CONCATENATE(C447,E447,G447,I447)</f>
        <v/>
      </c>
    </row>
    <row r="448" spans="1:17" x14ac:dyDescent="0.25">
      <c r="A448">
        <v>447</v>
      </c>
      <c r="P448">
        <v>0</v>
      </c>
      <c r="Q448" t="str">
        <f>CONCATENATE(C448,E448,G448,I448)</f>
        <v/>
      </c>
    </row>
    <row r="449" spans="1:17" x14ac:dyDescent="0.25">
      <c r="A449">
        <v>448</v>
      </c>
      <c r="D449">
        <v>64.819511000000006</v>
      </c>
      <c r="E449" s="2">
        <v>2</v>
      </c>
      <c r="P449">
        <v>1</v>
      </c>
      <c r="Q449" t="str">
        <f>CONCATENATE(C449,E449,G449,I449)</f>
        <v>2</v>
      </c>
    </row>
    <row r="450" spans="1:17" x14ac:dyDescent="0.25">
      <c r="A450">
        <v>449</v>
      </c>
      <c r="D450">
        <v>64.819511000000006</v>
      </c>
      <c r="E450" s="2">
        <v>2</v>
      </c>
      <c r="P450">
        <v>1</v>
      </c>
      <c r="Q450" t="str">
        <f>CONCATENATE(C450,E450,G450,I450)</f>
        <v>2</v>
      </c>
    </row>
    <row r="451" spans="1:17" x14ac:dyDescent="0.25">
      <c r="A451">
        <v>450</v>
      </c>
      <c r="D451">
        <v>64.85472</v>
      </c>
      <c r="E451" s="2">
        <v>2</v>
      </c>
      <c r="P451">
        <v>1</v>
      </c>
      <c r="Q451" t="str">
        <f>CONCATENATE(C451,E451,G451,I451)</f>
        <v>2</v>
      </c>
    </row>
    <row r="452" spans="1:17" x14ac:dyDescent="0.25">
      <c r="A452">
        <v>451</v>
      </c>
      <c r="D452">
        <v>64.838656999999998</v>
      </c>
      <c r="E452" s="2">
        <v>2</v>
      </c>
      <c r="P452">
        <v>1</v>
      </c>
      <c r="Q452" t="str">
        <f>CONCATENATE(C452,E452,G452,I452)</f>
        <v>2</v>
      </c>
    </row>
    <row r="453" spans="1:17" x14ac:dyDescent="0.25">
      <c r="A453">
        <v>452</v>
      </c>
      <c r="D453">
        <v>64.789298000000002</v>
      </c>
      <c r="E453" s="2">
        <v>2</v>
      </c>
      <c r="P453">
        <v>1</v>
      </c>
      <c r="Q453" t="str">
        <f>CONCATENATE(C453,E453,G453,I453)</f>
        <v>2</v>
      </c>
    </row>
    <row r="454" spans="1:17" x14ac:dyDescent="0.25">
      <c r="A454">
        <v>453</v>
      </c>
      <c r="B454">
        <v>70.200902000000013</v>
      </c>
      <c r="C454" s="3">
        <v>1</v>
      </c>
      <c r="D454">
        <v>64.833976000000007</v>
      </c>
      <c r="E454" s="2">
        <v>2</v>
      </c>
      <c r="P454">
        <v>2</v>
      </c>
      <c r="Q454" t="str">
        <f>CONCATENATE(C454,E454,G454,I454)</f>
        <v>12</v>
      </c>
    </row>
    <row r="455" spans="1:17" x14ac:dyDescent="0.25">
      <c r="A455">
        <v>454</v>
      </c>
      <c r="B455">
        <v>70.200902000000013</v>
      </c>
      <c r="C455" s="3">
        <v>1</v>
      </c>
      <c r="D455">
        <v>64.873496000000003</v>
      </c>
      <c r="E455" s="2">
        <v>2</v>
      </c>
      <c r="P455">
        <v>2</v>
      </c>
      <c r="Q455" t="str">
        <f>CONCATENATE(C455,E455,G455,I455)</f>
        <v>12</v>
      </c>
    </row>
    <row r="456" spans="1:17" x14ac:dyDescent="0.25">
      <c r="A456">
        <v>455</v>
      </c>
      <c r="B456">
        <v>70.200902000000013</v>
      </c>
      <c r="C456" s="3">
        <v>1</v>
      </c>
      <c r="D456">
        <v>64.957748000000009</v>
      </c>
      <c r="E456" s="2">
        <v>2</v>
      </c>
      <c r="P456">
        <v>2</v>
      </c>
      <c r="Q456" t="str">
        <f>CONCATENATE(C456,E456,G456,I456)</f>
        <v>12</v>
      </c>
    </row>
    <row r="457" spans="1:17" x14ac:dyDescent="0.25">
      <c r="A457">
        <v>456</v>
      </c>
      <c r="B457">
        <v>70.200902000000013</v>
      </c>
      <c r="C457" s="3">
        <v>1</v>
      </c>
      <c r="D457">
        <v>64.819511000000006</v>
      </c>
      <c r="E457" s="2">
        <v>2</v>
      </c>
      <c r="P457">
        <v>2</v>
      </c>
      <c r="Q457" t="str">
        <f>CONCATENATE(C457,E457,G457,I457)</f>
        <v>12</v>
      </c>
    </row>
    <row r="458" spans="1:17" x14ac:dyDescent="0.25">
      <c r="A458">
        <v>457</v>
      </c>
      <c r="B458">
        <v>70.200902000000013</v>
      </c>
      <c r="C458" s="3">
        <v>1</v>
      </c>
      <c r="P458">
        <v>1</v>
      </c>
      <c r="Q458" t="str">
        <f>CONCATENATE(C458,E458,G458,I458)</f>
        <v>1</v>
      </c>
    </row>
    <row r="459" spans="1:17" x14ac:dyDescent="0.25">
      <c r="A459">
        <v>458</v>
      </c>
      <c r="B459">
        <v>70.200902000000013</v>
      </c>
      <c r="C459" s="3">
        <v>1</v>
      </c>
      <c r="H459">
        <v>66.287672999999998</v>
      </c>
      <c r="I459" s="4">
        <v>4</v>
      </c>
      <c r="P459">
        <v>2</v>
      </c>
      <c r="Q459" t="str">
        <f>CONCATENATE(C459,E459,G459,I459)</f>
        <v>14</v>
      </c>
    </row>
    <row r="460" spans="1:17" x14ac:dyDescent="0.25">
      <c r="A460">
        <v>459</v>
      </c>
      <c r="B460">
        <v>70.200902000000013</v>
      </c>
      <c r="C460" s="3">
        <v>1</v>
      </c>
      <c r="H460">
        <v>66.339159999999993</v>
      </c>
      <c r="I460" s="4">
        <v>4</v>
      </c>
      <c r="P460">
        <v>2</v>
      </c>
      <c r="Q460" t="str">
        <f>CONCATENATE(C460,E460,G460,I460)</f>
        <v>14</v>
      </c>
    </row>
    <row r="461" spans="1:17" x14ac:dyDescent="0.25">
      <c r="A461">
        <v>460</v>
      </c>
      <c r="F461">
        <v>67.203310999999999</v>
      </c>
      <c r="G461" s="5">
        <v>3</v>
      </c>
      <c r="H461">
        <v>66.361072000000007</v>
      </c>
      <c r="I461" s="4">
        <v>4</v>
      </c>
      <c r="P461">
        <v>2</v>
      </c>
      <c r="Q461" t="str">
        <f>CONCATENATE(C461,E461,G461,I461)</f>
        <v>34</v>
      </c>
    </row>
    <row r="462" spans="1:17" x14ac:dyDescent="0.25">
      <c r="A462">
        <v>461</v>
      </c>
      <c r="F462">
        <v>67.248466000000008</v>
      </c>
      <c r="G462" s="5">
        <v>3</v>
      </c>
      <c r="H462">
        <v>66.405963</v>
      </c>
      <c r="I462" s="4">
        <v>4</v>
      </c>
      <c r="P462">
        <v>2</v>
      </c>
      <c r="Q462" t="str">
        <f>CONCATENATE(C462,E462,G462,I462)</f>
        <v>34</v>
      </c>
    </row>
    <row r="463" spans="1:17" x14ac:dyDescent="0.25">
      <c r="A463">
        <v>462</v>
      </c>
      <c r="F463">
        <v>67.232887000000005</v>
      </c>
      <c r="G463" s="5">
        <v>3</v>
      </c>
      <c r="H463">
        <v>66.402984000000004</v>
      </c>
      <c r="I463" s="4">
        <v>4</v>
      </c>
      <c r="P463">
        <v>2</v>
      </c>
      <c r="Q463" t="str">
        <f>CONCATENATE(C463,E463,G463,I463)</f>
        <v>34</v>
      </c>
    </row>
    <row r="464" spans="1:17" x14ac:dyDescent="0.25">
      <c r="A464">
        <v>463</v>
      </c>
      <c r="F464">
        <v>67.232353000000003</v>
      </c>
      <c r="G464" s="5">
        <v>3</v>
      </c>
      <c r="H464">
        <v>66.353308999999996</v>
      </c>
      <c r="I464" s="4">
        <v>4</v>
      </c>
      <c r="P464">
        <v>2</v>
      </c>
      <c r="Q464" t="str">
        <f>CONCATENATE(C464,E464,G464,I464)</f>
        <v>34</v>
      </c>
    </row>
    <row r="465" spans="1:17" x14ac:dyDescent="0.25">
      <c r="A465">
        <v>464</v>
      </c>
      <c r="F465">
        <v>67.226126999999991</v>
      </c>
      <c r="G465" s="5">
        <v>3</v>
      </c>
      <c r="H465">
        <v>66.340965000000011</v>
      </c>
      <c r="I465" s="4">
        <v>4</v>
      </c>
      <c r="P465">
        <v>2</v>
      </c>
      <c r="Q465" t="str">
        <f>CONCATENATE(C465,E465,G465,I465)</f>
        <v>34</v>
      </c>
    </row>
    <row r="466" spans="1:17" x14ac:dyDescent="0.25">
      <c r="A466">
        <v>465</v>
      </c>
      <c r="F466">
        <v>67.239639000000011</v>
      </c>
      <c r="G466" s="5">
        <v>3</v>
      </c>
      <c r="H466">
        <v>66.405215999999996</v>
      </c>
      <c r="I466" s="4">
        <v>4</v>
      </c>
      <c r="P466">
        <v>2</v>
      </c>
      <c r="Q466" t="str">
        <f>CONCATENATE(C466,E466,G466,I466)</f>
        <v>34</v>
      </c>
    </row>
    <row r="467" spans="1:17" x14ac:dyDescent="0.25">
      <c r="A467">
        <v>466</v>
      </c>
      <c r="F467">
        <v>67.237937000000002</v>
      </c>
      <c r="G467" s="5">
        <v>3</v>
      </c>
      <c r="H467">
        <v>66.287672999999998</v>
      </c>
      <c r="I467" s="4">
        <v>4</v>
      </c>
      <c r="P467">
        <v>2</v>
      </c>
      <c r="Q467" t="str">
        <f>CONCATENATE(C467,E467,G467,I467)</f>
        <v>34</v>
      </c>
    </row>
    <row r="468" spans="1:17" x14ac:dyDescent="0.25">
      <c r="A468">
        <v>467</v>
      </c>
      <c r="F468">
        <v>67.203310999999999</v>
      </c>
      <c r="G468" s="5">
        <v>3</v>
      </c>
      <c r="H468">
        <v>66.287672999999998</v>
      </c>
      <c r="I468" s="4">
        <v>4</v>
      </c>
      <c r="P468">
        <v>2</v>
      </c>
      <c r="Q468" t="str">
        <f>CONCATENATE(C468,E468,G468,I468)</f>
        <v>34</v>
      </c>
    </row>
    <row r="469" spans="1:17" x14ac:dyDescent="0.25">
      <c r="A469">
        <v>468</v>
      </c>
      <c r="P469">
        <v>0</v>
      </c>
      <c r="Q469" t="str">
        <f>CONCATENATE(C469,E469,G469,I469)</f>
        <v/>
      </c>
    </row>
    <row r="470" spans="1:17" x14ac:dyDescent="0.25">
      <c r="A470">
        <v>469</v>
      </c>
      <c r="P470">
        <v>0</v>
      </c>
      <c r="Q470" t="str">
        <f>CONCATENATE(C470,E470,G470,I470)</f>
        <v/>
      </c>
    </row>
    <row r="471" spans="1:17" x14ac:dyDescent="0.25">
      <c r="A471">
        <v>470</v>
      </c>
      <c r="P471">
        <v>0</v>
      </c>
      <c r="Q471" t="str">
        <f>CONCATENATE(C471,E471,G471,I471)</f>
        <v/>
      </c>
    </row>
    <row r="472" spans="1:17" x14ac:dyDescent="0.25">
      <c r="A472">
        <v>471</v>
      </c>
      <c r="P472">
        <v>0</v>
      </c>
      <c r="Q472" t="str">
        <f>CONCATENATE(C472,E472,G472,I472)</f>
        <v/>
      </c>
    </row>
    <row r="473" spans="1:17" x14ac:dyDescent="0.25">
      <c r="A473">
        <v>472</v>
      </c>
      <c r="P473">
        <v>0</v>
      </c>
      <c r="Q473" t="str">
        <f>CONCATENATE(C473,E473,G473,I473)</f>
        <v/>
      </c>
    </row>
    <row r="474" spans="1:17" x14ac:dyDescent="0.25">
      <c r="A474">
        <v>473</v>
      </c>
      <c r="P474">
        <v>0</v>
      </c>
      <c r="Q474" t="str">
        <f>CONCATENATE(C474,E474,G474,I474)</f>
        <v/>
      </c>
    </row>
    <row r="475" spans="1:17" x14ac:dyDescent="0.25">
      <c r="A475">
        <v>474</v>
      </c>
      <c r="B475">
        <v>90.149585000000002</v>
      </c>
      <c r="C475" s="3">
        <v>1</v>
      </c>
      <c r="P475">
        <v>1</v>
      </c>
      <c r="Q475" t="str">
        <f>CONCATENATE(C475,E475,G475,I475)</f>
        <v>1</v>
      </c>
    </row>
    <row r="476" spans="1:17" x14ac:dyDescent="0.25">
      <c r="A476">
        <v>475</v>
      </c>
      <c r="B476">
        <v>90.136691000000013</v>
      </c>
      <c r="C476" s="3">
        <v>1</v>
      </c>
      <c r="P476">
        <v>1</v>
      </c>
      <c r="Q476" t="str">
        <f>CONCATENATE(C476,E476,G476,I476)</f>
        <v>1</v>
      </c>
    </row>
    <row r="477" spans="1:17" x14ac:dyDescent="0.25">
      <c r="A477">
        <v>476</v>
      </c>
      <c r="B477">
        <v>90.124375000000015</v>
      </c>
      <c r="C477" s="3">
        <v>1</v>
      </c>
      <c r="D477">
        <v>92.840331000000006</v>
      </c>
      <c r="E477" s="2">
        <v>2</v>
      </c>
      <c r="P477">
        <v>2</v>
      </c>
      <c r="Q477" t="str">
        <f>CONCATENATE(C477,E477,G477,I477)</f>
        <v>12</v>
      </c>
    </row>
    <row r="478" spans="1:17" x14ac:dyDescent="0.25">
      <c r="A478">
        <v>477</v>
      </c>
      <c r="B478">
        <v>90.108798000000007</v>
      </c>
      <c r="C478" s="3">
        <v>1</v>
      </c>
      <c r="D478">
        <v>92.848594000000006</v>
      </c>
      <c r="E478" s="2">
        <v>2</v>
      </c>
      <c r="P478">
        <v>2</v>
      </c>
      <c r="Q478" t="str">
        <f>CONCATENATE(C478,E478,G478,I478)</f>
        <v>12</v>
      </c>
    </row>
    <row r="479" spans="1:17" x14ac:dyDescent="0.25">
      <c r="A479">
        <v>478</v>
      </c>
      <c r="B479">
        <v>90.117377000000005</v>
      </c>
      <c r="C479" s="3">
        <v>1</v>
      </c>
      <c r="D479">
        <v>92.857856000000012</v>
      </c>
      <c r="E479" s="2">
        <v>2</v>
      </c>
      <c r="P479">
        <v>2</v>
      </c>
      <c r="Q479" t="str">
        <f>CONCATENATE(C479,E479,G479,I479)</f>
        <v>12</v>
      </c>
    </row>
    <row r="480" spans="1:17" x14ac:dyDescent="0.25">
      <c r="A480">
        <v>479</v>
      </c>
      <c r="B480">
        <v>90.117219000000006</v>
      </c>
      <c r="C480" s="3">
        <v>1</v>
      </c>
      <c r="D480">
        <v>92.854278000000008</v>
      </c>
      <c r="E480" s="2">
        <v>2</v>
      </c>
      <c r="P480">
        <v>2</v>
      </c>
      <c r="Q480" t="str">
        <f>CONCATENATE(C480,E480,G480,I480)</f>
        <v>12</v>
      </c>
    </row>
    <row r="481" spans="1:17" x14ac:dyDescent="0.25">
      <c r="A481">
        <v>480</v>
      </c>
      <c r="B481">
        <v>90.133325000000013</v>
      </c>
      <c r="C481" s="3">
        <v>1</v>
      </c>
      <c r="D481">
        <v>92.848016000000001</v>
      </c>
      <c r="E481" s="2">
        <v>2</v>
      </c>
      <c r="P481">
        <v>2</v>
      </c>
      <c r="Q481" t="str">
        <f>CONCATENATE(C481,E481,G481,I481)</f>
        <v>12</v>
      </c>
    </row>
    <row r="482" spans="1:17" x14ac:dyDescent="0.25">
      <c r="A482">
        <v>481</v>
      </c>
      <c r="D482">
        <v>92.840331000000006</v>
      </c>
      <c r="E482" s="2">
        <v>2</v>
      </c>
      <c r="P482">
        <v>1</v>
      </c>
      <c r="Q482" t="str">
        <f>CONCATENATE(C482,E482,G482,I482)</f>
        <v>2</v>
      </c>
    </row>
    <row r="483" spans="1:17" x14ac:dyDescent="0.25">
      <c r="A483">
        <v>482</v>
      </c>
      <c r="D483">
        <v>92.840331000000006</v>
      </c>
      <c r="E483" s="2">
        <v>2</v>
      </c>
      <c r="P483">
        <v>1</v>
      </c>
      <c r="Q483" t="str">
        <f>CONCATENATE(C483,E483,G483,I483)</f>
        <v>2</v>
      </c>
    </row>
    <row r="484" spans="1:17" x14ac:dyDescent="0.25">
      <c r="A484">
        <v>483</v>
      </c>
      <c r="F484">
        <v>92.679603000000014</v>
      </c>
      <c r="G484" s="5">
        <v>3</v>
      </c>
      <c r="P484">
        <v>1</v>
      </c>
      <c r="Q484" t="str">
        <f>CONCATENATE(C484,E484,G484,I484)</f>
        <v>3</v>
      </c>
    </row>
    <row r="485" spans="1:17" x14ac:dyDescent="0.25">
      <c r="A485">
        <v>484</v>
      </c>
      <c r="F485">
        <v>92.691338000000002</v>
      </c>
      <c r="G485" s="5">
        <v>3</v>
      </c>
      <c r="H485">
        <v>92.391408000000013</v>
      </c>
      <c r="I485" s="4">
        <v>4</v>
      </c>
      <c r="P485">
        <v>2</v>
      </c>
      <c r="Q485" t="str">
        <f>CONCATENATE(C485,E485,G485,I485)</f>
        <v>34</v>
      </c>
    </row>
    <row r="486" spans="1:17" x14ac:dyDescent="0.25">
      <c r="A486">
        <v>485</v>
      </c>
      <c r="F486">
        <v>92.69228600000001</v>
      </c>
      <c r="G486" s="5">
        <v>3</v>
      </c>
      <c r="H486">
        <v>92.387408000000008</v>
      </c>
      <c r="I486" s="4">
        <v>4</v>
      </c>
      <c r="P486">
        <v>2</v>
      </c>
      <c r="Q486" t="str">
        <f>CONCATENATE(C486,E486,G486,I486)</f>
        <v>34</v>
      </c>
    </row>
    <row r="487" spans="1:17" x14ac:dyDescent="0.25">
      <c r="A487">
        <v>486</v>
      </c>
      <c r="F487">
        <v>92.697602000000003</v>
      </c>
      <c r="G487" s="5">
        <v>3</v>
      </c>
      <c r="H487">
        <v>92.406093000000013</v>
      </c>
      <c r="I487" s="4">
        <v>4</v>
      </c>
      <c r="P487">
        <v>2</v>
      </c>
      <c r="Q487" t="str">
        <f>CONCATENATE(C487,E487,G487,I487)</f>
        <v>34</v>
      </c>
    </row>
    <row r="488" spans="1:17" x14ac:dyDescent="0.25">
      <c r="A488">
        <v>487</v>
      </c>
      <c r="F488">
        <v>92.719075000000004</v>
      </c>
      <c r="G488" s="5">
        <v>3</v>
      </c>
      <c r="H488">
        <v>92.352990000000005</v>
      </c>
      <c r="I488" s="4">
        <v>4</v>
      </c>
      <c r="P488">
        <v>2</v>
      </c>
      <c r="Q488" t="str">
        <f>CONCATENATE(C488,E488,G488,I488)</f>
        <v>34</v>
      </c>
    </row>
    <row r="489" spans="1:17" x14ac:dyDescent="0.25">
      <c r="A489">
        <v>488</v>
      </c>
      <c r="F489">
        <v>92.718547000000001</v>
      </c>
      <c r="G489" s="5">
        <v>3</v>
      </c>
      <c r="H489">
        <v>92.361989000000008</v>
      </c>
      <c r="I489" s="4">
        <v>4</v>
      </c>
      <c r="P489">
        <v>2</v>
      </c>
      <c r="Q489" t="str">
        <f>CONCATENATE(C489,E489,G489,I489)</f>
        <v>34</v>
      </c>
    </row>
    <row r="490" spans="1:17" x14ac:dyDescent="0.25">
      <c r="A490">
        <v>489</v>
      </c>
      <c r="F490">
        <v>92.701707000000013</v>
      </c>
      <c r="G490" s="5">
        <v>3</v>
      </c>
      <c r="H490">
        <v>92.354041000000009</v>
      </c>
      <c r="I490" s="4">
        <v>4</v>
      </c>
      <c r="P490">
        <v>2</v>
      </c>
      <c r="Q490" t="str">
        <f>CONCATENATE(C490,E490,G490,I490)</f>
        <v>34</v>
      </c>
    </row>
    <row r="491" spans="1:17" x14ac:dyDescent="0.25">
      <c r="A491">
        <v>490</v>
      </c>
      <c r="F491">
        <v>92.709392000000008</v>
      </c>
      <c r="G491" s="5">
        <v>3</v>
      </c>
      <c r="H491">
        <v>92.391408000000013</v>
      </c>
      <c r="I491" s="4">
        <v>4</v>
      </c>
      <c r="P491">
        <v>2</v>
      </c>
      <c r="Q491" t="str">
        <f>CONCATENATE(C491,E491,G491,I491)</f>
        <v>34</v>
      </c>
    </row>
    <row r="492" spans="1:17" x14ac:dyDescent="0.25">
      <c r="A492">
        <v>491</v>
      </c>
      <c r="F492">
        <v>92.679603000000014</v>
      </c>
      <c r="G492" s="5">
        <v>3</v>
      </c>
      <c r="H492">
        <v>92.391408000000013</v>
      </c>
      <c r="I492" s="4">
        <v>4</v>
      </c>
      <c r="P492">
        <v>2</v>
      </c>
      <c r="Q492" t="str">
        <f>CONCATENATE(C492,E492,G492,I492)</f>
        <v>34</v>
      </c>
    </row>
    <row r="493" spans="1:17" x14ac:dyDescent="0.25">
      <c r="A493">
        <v>492</v>
      </c>
      <c r="P493">
        <v>0</v>
      </c>
      <c r="Q493" t="str">
        <f>CONCATENATE(C493,E493,G493,I493)</f>
        <v/>
      </c>
    </row>
    <row r="494" spans="1:17" x14ac:dyDescent="0.25">
      <c r="A494">
        <v>493</v>
      </c>
      <c r="B494">
        <v>114.09773200000001</v>
      </c>
      <c r="C494" s="3">
        <v>1</v>
      </c>
      <c r="P494">
        <v>1</v>
      </c>
      <c r="Q494" t="str">
        <f>CONCATENATE(C494,E494,G494,I494)</f>
        <v>1</v>
      </c>
    </row>
    <row r="495" spans="1:17" x14ac:dyDescent="0.25">
      <c r="A495">
        <v>494</v>
      </c>
      <c r="B495">
        <v>114.084361</v>
      </c>
      <c r="C495" s="3">
        <v>1</v>
      </c>
      <c r="P495">
        <v>1</v>
      </c>
      <c r="Q495" t="str">
        <f>CONCATENATE(C495,E495,G495,I495)</f>
        <v>1</v>
      </c>
    </row>
    <row r="496" spans="1:17" x14ac:dyDescent="0.25">
      <c r="A496">
        <v>495</v>
      </c>
      <c r="B496">
        <v>114.073153</v>
      </c>
      <c r="C496" s="3">
        <v>1</v>
      </c>
      <c r="P496">
        <v>1</v>
      </c>
      <c r="Q496" t="str">
        <f>CONCATENATE(C496,E496,G496,I496)</f>
        <v>1</v>
      </c>
    </row>
    <row r="497" spans="1:17" x14ac:dyDescent="0.25">
      <c r="A497">
        <v>496</v>
      </c>
      <c r="B497">
        <v>114.09810200000001</v>
      </c>
      <c r="C497" s="3">
        <v>1</v>
      </c>
      <c r="P497">
        <v>1</v>
      </c>
      <c r="Q497" t="str">
        <f>CONCATENATE(C497,E497,G497,I497)</f>
        <v>1</v>
      </c>
    </row>
    <row r="498" spans="1:17" x14ac:dyDescent="0.25">
      <c r="A498">
        <v>497</v>
      </c>
      <c r="B498">
        <v>114.12173000000001</v>
      </c>
      <c r="C498" s="3">
        <v>1</v>
      </c>
      <c r="P498">
        <v>1</v>
      </c>
      <c r="Q498" t="str">
        <f>CONCATENATE(C498,E498,G498,I498)</f>
        <v>1</v>
      </c>
    </row>
    <row r="499" spans="1:17" x14ac:dyDescent="0.25">
      <c r="A499">
        <v>498</v>
      </c>
      <c r="B499">
        <v>114.144938</v>
      </c>
      <c r="C499" s="3">
        <v>1</v>
      </c>
      <c r="D499">
        <v>119.73984000000002</v>
      </c>
      <c r="E499" s="2">
        <v>2</v>
      </c>
      <c r="P499">
        <v>2</v>
      </c>
      <c r="Q499" t="str">
        <f>CONCATENATE(C499,E499,G499,I499)</f>
        <v>12</v>
      </c>
    </row>
    <row r="500" spans="1:17" x14ac:dyDescent="0.25">
      <c r="A500">
        <v>499</v>
      </c>
      <c r="B500">
        <v>114.107676</v>
      </c>
      <c r="C500" s="3">
        <v>1</v>
      </c>
      <c r="D500">
        <v>119.73984000000002</v>
      </c>
      <c r="E500" s="2">
        <v>2</v>
      </c>
      <c r="P500">
        <v>2</v>
      </c>
      <c r="Q500" t="str">
        <f>CONCATENATE(C500,E500,G500,I500)</f>
        <v>12</v>
      </c>
    </row>
    <row r="501" spans="1:17" x14ac:dyDescent="0.25">
      <c r="A501">
        <v>500</v>
      </c>
      <c r="B501">
        <v>114.09773200000001</v>
      </c>
      <c r="C501" s="3">
        <v>1</v>
      </c>
      <c r="D501">
        <v>119.77767800000001</v>
      </c>
      <c r="E501" s="2">
        <v>2</v>
      </c>
      <c r="P501">
        <v>2</v>
      </c>
      <c r="Q501" t="str">
        <f>CONCATENATE(C501,E501,G501,I501)</f>
        <v>12</v>
      </c>
    </row>
    <row r="502" spans="1:17" x14ac:dyDescent="0.25">
      <c r="A502">
        <v>501</v>
      </c>
      <c r="D502">
        <v>119.775783</v>
      </c>
      <c r="E502" s="2">
        <v>2</v>
      </c>
      <c r="P502">
        <v>1</v>
      </c>
      <c r="Q502" t="str">
        <f>CONCATENATE(C502,E502,G502,I502)</f>
        <v>2</v>
      </c>
    </row>
    <row r="503" spans="1:17" x14ac:dyDescent="0.25">
      <c r="A503">
        <v>502</v>
      </c>
      <c r="D503">
        <v>119.820834</v>
      </c>
      <c r="E503" s="2">
        <v>2</v>
      </c>
      <c r="P503">
        <v>1</v>
      </c>
      <c r="Q503" t="str">
        <f>CONCATENATE(C503,E503,G503,I503)</f>
        <v>2</v>
      </c>
    </row>
    <row r="504" spans="1:17" x14ac:dyDescent="0.25">
      <c r="A504">
        <v>503</v>
      </c>
      <c r="D504">
        <v>119.77820500000001</v>
      </c>
      <c r="E504" s="2">
        <v>2</v>
      </c>
      <c r="P504">
        <v>1</v>
      </c>
      <c r="Q504" t="str">
        <f>CONCATENATE(C504,E504,G504,I504)</f>
        <v>2</v>
      </c>
    </row>
    <row r="505" spans="1:17" x14ac:dyDescent="0.25">
      <c r="A505">
        <v>504</v>
      </c>
      <c r="D505">
        <v>119.73984000000002</v>
      </c>
      <c r="E505" s="2">
        <v>2</v>
      </c>
      <c r="P505">
        <v>1</v>
      </c>
      <c r="Q505" t="str">
        <f>CONCATENATE(C505,E505,G505,I505)</f>
        <v>2</v>
      </c>
    </row>
    <row r="506" spans="1:17" x14ac:dyDescent="0.25">
      <c r="A506">
        <v>505</v>
      </c>
      <c r="F506">
        <v>119.701842</v>
      </c>
      <c r="G506" s="5">
        <v>3</v>
      </c>
      <c r="P506">
        <v>1</v>
      </c>
      <c r="Q506" t="str">
        <f>CONCATENATE(C506,E506,G506,I506)</f>
        <v>3</v>
      </c>
    </row>
    <row r="507" spans="1:17" x14ac:dyDescent="0.25">
      <c r="A507">
        <v>506</v>
      </c>
      <c r="F507">
        <v>119.646056</v>
      </c>
      <c r="G507" s="5">
        <v>3</v>
      </c>
      <c r="H507">
        <v>119.467223</v>
      </c>
      <c r="I507" s="4">
        <v>4</v>
      </c>
      <c r="P507">
        <v>2</v>
      </c>
      <c r="Q507" t="str">
        <f>CONCATENATE(C507,E507,G507,I507)</f>
        <v>34</v>
      </c>
    </row>
    <row r="508" spans="1:17" x14ac:dyDescent="0.25">
      <c r="A508">
        <v>507</v>
      </c>
      <c r="F508">
        <v>119.66016300000001</v>
      </c>
      <c r="G508" s="5">
        <v>3</v>
      </c>
      <c r="H508">
        <v>119.40806900000001</v>
      </c>
      <c r="I508" s="4">
        <v>4</v>
      </c>
      <c r="P508">
        <v>2</v>
      </c>
      <c r="Q508" t="str">
        <f>CONCATENATE(C508,E508,G508,I508)</f>
        <v>34</v>
      </c>
    </row>
    <row r="509" spans="1:17" x14ac:dyDescent="0.25">
      <c r="A509">
        <v>508</v>
      </c>
      <c r="F509">
        <v>119.66242099999999</v>
      </c>
      <c r="G509" s="5">
        <v>3</v>
      </c>
      <c r="H509">
        <v>119.39070000000001</v>
      </c>
      <c r="I509" s="4">
        <v>4</v>
      </c>
      <c r="P509">
        <v>2</v>
      </c>
      <c r="Q509" t="str">
        <f>CONCATENATE(C509,E509,G509,I509)</f>
        <v>34</v>
      </c>
    </row>
    <row r="510" spans="1:17" x14ac:dyDescent="0.25">
      <c r="A510">
        <v>509</v>
      </c>
      <c r="F510">
        <v>119.69215700000001</v>
      </c>
      <c r="G510" s="5">
        <v>3</v>
      </c>
      <c r="H510">
        <v>119.40627900000001</v>
      </c>
      <c r="I510" s="4">
        <v>4</v>
      </c>
      <c r="P510">
        <v>2</v>
      </c>
      <c r="Q510" t="str">
        <f>CONCATENATE(C510,E510,G510,I510)</f>
        <v>34</v>
      </c>
    </row>
    <row r="511" spans="1:17" x14ac:dyDescent="0.25">
      <c r="A511">
        <v>510</v>
      </c>
      <c r="F511">
        <v>119.69047399999999</v>
      </c>
      <c r="G511" s="5">
        <v>3</v>
      </c>
      <c r="H511">
        <v>119.388282</v>
      </c>
      <c r="I511" s="4">
        <v>4</v>
      </c>
      <c r="P511">
        <v>2</v>
      </c>
      <c r="Q511" t="str">
        <f>CONCATENATE(C511,E511,G511,I511)</f>
        <v>34</v>
      </c>
    </row>
    <row r="512" spans="1:17" x14ac:dyDescent="0.25">
      <c r="A512">
        <v>511</v>
      </c>
      <c r="F512">
        <v>119.73321000000001</v>
      </c>
      <c r="G512" s="5">
        <v>3</v>
      </c>
      <c r="H512">
        <v>119.371703</v>
      </c>
      <c r="I512" s="4">
        <v>4</v>
      </c>
      <c r="P512">
        <v>2</v>
      </c>
      <c r="Q512" t="str">
        <f>CONCATENATE(C512,E512,G512,I512)</f>
        <v>34</v>
      </c>
    </row>
    <row r="513" spans="1:17" x14ac:dyDescent="0.25">
      <c r="A513">
        <v>512</v>
      </c>
      <c r="F513">
        <v>119.779155</v>
      </c>
      <c r="G513" s="5">
        <v>3</v>
      </c>
      <c r="H513">
        <v>119.29839200000001</v>
      </c>
      <c r="I513" s="4">
        <v>4</v>
      </c>
      <c r="P513">
        <v>2</v>
      </c>
      <c r="Q513" t="str">
        <f>CONCATENATE(C513,E513,G513,I513)</f>
        <v>34</v>
      </c>
    </row>
    <row r="514" spans="1:17" x14ac:dyDescent="0.25">
      <c r="A514">
        <v>513</v>
      </c>
      <c r="F514">
        <v>119.701842</v>
      </c>
      <c r="G514" s="5">
        <v>3</v>
      </c>
      <c r="H514">
        <v>119.318759</v>
      </c>
      <c r="I514" s="4">
        <v>4</v>
      </c>
      <c r="P514">
        <v>2</v>
      </c>
      <c r="Q514" t="str">
        <f>CONCATENATE(C514,E514,G514,I514)</f>
        <v>34</v>
      </c>
    </row>
    <row r="515" spans="1:17" x14ac:dyDescent="0.25">
      <c r="A515">
        <v>514</v>
      </c>
      <c r="P515">
        <v>0</v>
      </c>
      <c r="Q515" t="str">
        <f>CONCATENATE(C515,E515,G515,I515)</f>
        <v/>
      </c>
    </row>
    <row r="516" spans="1:17" x14ac:dyDescent="0.25">
      <c r="A516">
        <v>515</v>
      </c>
      <c r="B516">
        <v>148.708035</v>
      </c>
      <c r="C516" s="3">
        <v>1</v>
      </c>
      <c r="P516">
        <v>1</v>
      </c>
      <c r="Q516" t="str">
        <f>CONCATENATE(C516,E516,G516,I516)</f>
        <v>1</v>
      </c>
    </row>
    <row r="517" spans="1:17" x14ac:dyDescent="0.25">
      <c r="A517">
        <v>516</v>
      </c>
      <c r="B517">
        <v>148.708035</v>
      </c>
      <c r="C517" s="3">
        <v>1</v>
      </c>
      <c r="P517">
        <v>1</v>
      </c>
      <c r="Q517" t="str">
        <f>CONCATENATE(C517,E517,G517,I517)</f>
        <v>1</v>
      </c>
    </row>
    <row r="518" spans="1:17" x14ac:dyDescent="0.25">
      <c r="A518">
        <v>517</v>
      </c>
      <c r="B518">
        <v>148.708035</v>
      </c>
      <c r="C518" s="3">
        <v>1</v>
      </c>
      <c r="D518">
        <v>150.72601399999999</v>
      </c>
      <c r="E518" s="2">
        <v>2</v>
      </c>
      <c r="P518">
        <v>2</v>
      </c>
      <c r="Q518" t="str">
        <f>CONCATENATE(C518,E518,G518,I518)</f>
        <v>12</v>
      </c>
    </row>
    <row r="519" spans="1:17" x14ac:dyDescent="0.25">
      <c r="A519">
        <v>518</v>
      </c>
      <c r="B519">
        <v>148.708035</v>
      </c>
      <c r="C519" s="3">
        <v>1</v>
      </c>
      <c r="D519">
        <v>150.72601399999999</v>
      </c>
      <c r="E519" s="2">
        <v>2</v>
      </c>
      <c r="P519">
        <v>2</v>
      </c>
      <c r="Q519" t="str">
        <f>CONCATENATE(C519,E519,G519,I519)</f>
        <v>12</v>
      </c>
    </row>
    <row r="520" spans="1:17" x14ac:dyDescent="0.25">
      <c r="A520">
        <v>519</v>
      </c>
      <c r="B520">
        <v>148.708035</v>
      </c>
      <c r="C520" s="3">
        <v>1</v>
      </c>
      <c r="D520">
        <v>150.72601399999999</v>
      </c>
      <c r="E520" s="2">
        <v>2</v>
      </c>
      <c r="P520">
        <v>2</v>
      </c>
      <c r="Q520" t="str">
        <f>CONCATENATE(C520,E520,G520,I520)</f>
        <v>12</v>
      </c>
    </row>
    <row r="521" spans="1:17" x14ac:dyDescent="0.25">
      <c r="A521">
        <v>520</v>
      </c>
      <c r="B521">
        <v>148.708035</v>
      </c>
      <c r="C521" s="3">
        <v>1</v>
      </c>
      <c r="D521">
        <v>150.72601399999999</v>
      </c>
      <c r="E521" s="2">
        <v>2</v>
      </c>
      <c r="P521">
        <v>2</v>
      </c>
      <c r="Q521" t="str">
        <f>CONCATENATE(C521,E521,G521,I521)</f>
        <v>12</v>
      </c>
    </row>
    <row r="522" spans="1:17" x14ac:dyDescent="0.25">
      <c r="A522">
        <v>521</v>
      </c>
      <c r="B522">
        <v>148.708035</v>
      </c>
      <c r="C522" s="3">
        <v>1</v>
      </c>
      <c r="D522">
        <v>150.72601399999999</v>
      </c>
      <c r="E522" s="2">
        <v>2</v>
      </c>
      <c r="P522">
        <v>2</v>
      </c>
      <c r="Q522" t="str">
        <f>CONCATENATE(C522,E522,G522,I522)</f>
        <v>12</v>
      </c>
    </row>
    <row r="523" spans="1:17" x14ac:dyDescent="0.25">
      <c r="A523">
        <v>522</v>
      </c>
      <c r="B523">
        <v>148.708035</v>
      </c>
      <c r="C523" s="3">
        <v>1</v>
      </c>
      <c r="D523">
        <v>150.72601399999999</v>
      </c>
      <c r="E523" s="2">
        <v>2</v>
      </c>
      <c r="P523">
        <v>2</v>
      </c>
      <c r="Q523" t="str">
        <f>CONCATENATE(C523,E523,G523,I523)</f>
        <v>12</v>
      </c>
    </row>
    <row r="524" spans="1:17" x14ac:dyDescent="0.25">
      <c r="A524">
        <v>523</v>
      </c>
      <c r="B524">
        <v>148.708035</v>
      </c>
      <c r="C524" s="3">
        <v>1</v>
      </c>
      <c r="D524">
        <v>150.72601399999999</v>
      </c>
      <c r="E524" s="2">
        <v>2</v>
      </c>
      <c r="P524">
        <v>2</v>
      </c>
      <c r="Q524" t="str">
        <f>CONCATENATE(C524,E524,G524,I524)</f>
        <v>12</v>
      </c>
    </row>
    <row r="525" spans="1:17" x14ac:dyDescent="0.25">
      <c r="A525">
        <v>524</v>
      </c>
      <c r="D525">
        <v>150.72601399999999</v>
      </c>
      <c r="E525" s="2">
        <v>2</v>
      </c>
      <c r="P525">
        <v>1</v>
      </c>
      <c r="Q525" t="str">
        <f>CONCATENATE(C525,E525,G525,I525)</f>
        <v>2</v>
      </c>
    </row>
    <row r="526" spans="1:17" x14ac:dyDescent="0.25">
      <c r="A526">
        <v>525</v>
      </c>
      <c r="D526">
        <v>150.72601399999999</v>
      </c>
      <c r="E526" s="2">
        <v>2</v>
      </c>
      <c r="P526">
        <v>1</v>
      </c>
      <c r="Q526" t="str">
        <f>CONCATENATE(C526,E526,G526,I526)</f>
        <v>2</v>
      </c>
    </row>
    <row r="527" spans="1:17" x14ac:dyDescent="0.25">
      <c r="A527">
        <v>526</v>
      </c>
      <c r="D527">
        <v>150.72601399999999</v>
      </c>
      <c r="E527" s="2">
        <v>2</v>
      </c>
      <c r="P527">
        <v>1</v>
      </c>
      <c r="Q527" t="str">
        <f>CONCATENATE(C527,E527,G527,I527)</f>
        <v>2</v>
      </c>
    </row>
    <row r="528" spans="1:17" x14ac:dyDescent="0.25">
      <c r="A528">
        <v>527</v>
      </c>
      <c r="P528">
        <v>0</v>
      </c>
      <c r="Q528" t="str">
        <f>CONCATENATE(C528,E528,G528,I528)</f>
        <v/>
      </c>
    </row>
    <row r="529" spans="1:17" x14ac:dyDescent="0.25">
      <c r="A529">
        <v>528</v>
      </c>
      <c r="P529">
        <v>0</v>
      </c>
      <c r="Q529" t="str">
        <f>CONCATENATE(C529,E529,G529,I529)</f>
        <v/>
      </c>
    </row>
    <row r="530" spans="1:17" x14ac:dyDescent="0.25">
      <c r="A530">
        <v>529</v>
      </c>
      <c r="F530">
        <v>151.316652</v>
      </c>
      <c r="G530" s="5">
        <v>3</v>
      </c>
      <c r="H530">
        <v>150.498301</v>
      </c>
      <c r="I530" s="4">
        <v>4</v>
      </c>
      <c r="P530">
        <v>2</v>
      </c>
      <c r="Q530" t="str">
        <f>CONCATENATE(C530,E530,G530,I530)</f>
        <v>34</v>
      </c>
    </row>
    <row r="531" spans="1:17" x14ac:dyDescent="0.25">
      <c r="A531">
        <v>530</v>
      </c>
      <c r="F531">
        <v>151.316652</v>
      </c>
      <c r="G531" s="5">
        <v>3</v>
      </c>
      <c r="H531">
        <v>150.498301</v>
      </c>
      <c r="I531" s="4">
        <v>4</v>
      </c>
      <c r="P531">
        <v>2</v>
      </c>
      <c r="Q531" t="str">
        <f>CONCATENATE(C531,E531,G531,I531)</f>
        <v>34</v>
      </c>
    </row>
    <row r="532" spans="1:17" x14ac:dyDescent="0.25">
      <c r="A532">
        <v>531</v>
      </c>
      <c r="F532">
        <v>151.316652</v>
      </c>
      <c r="G532" s="5">
        <v>3</v>
      </c>
      <c r="H532">
        <v>150.498301</v>
      </c>
      <c r="I532" s="4">
        <v>4</v>
      </c>
      <c r="P532">
        <v>2</v>
      </c>
      <c r="Q532" t="str">
        <f>CONCATENATE(C532,E532,G532,I532)</f>
        <v>34</v>
      </c>
    </row>
    <row r="533" spans="1:17" x14ac:dyDescent="0.25">
      <c r="A533">
        <v>532</v>
      </c>
      <c r="F533">
        <v>151.18106699999998</v>
      </c>
      <c r="G533" s="5">
        <v>3</v>
      </c>
      <c r="H533">
        <v>150.498301</v>
      </c>
      <c r="I533" s="4">
        <v>4</v>
      </c>
      <c r="P533">
        <v>2</v>
      </c>
      <c r="Q533" t="str">
        <f>CONCATENATE(C533,E533,G533,I533)</f>
        <v>34</v>
      </c>
    </row>
    <row r="534" spans="1:17" x14ac:dyDescent="0.25">
      <c r="A534">
        <v>533</v>
      </c>
      <c r="F534">
        <v>151.26175899999998</v>
      </c>
      <c r="G534" s="5">
        <v>3</v>
      </c>
      <c r="H534">
        <v>150.498301</v>
      </c>
      <c r="I534" s="4">
        <v>4</v>
      </c>
      <c r="P534">
        <v>2</v>
      </c>
      <c r="Q534" t="str">
        <f>CONCATENATE(C534,E534,G534,I534)</f>
        <v>34</v>
      </c>
    </row>
    <row r="535" spans="1:17" x14ac:dyDescent="0.25">
      <c r="A535">
        <v>534</v>
      </c>
      <c r="F535">
        <v>151.316652</v>
      </c>
      <c r="G535" s="5">
        <v>3</v>
      </c>
      <c r="H535">
        <v>150.498301</v>
      </c>
      <c r="I535" s="4">
        <v>4</v>
      </c>
      <c r="P535">
        <v>2</v>
      </c>
      <c r="Q535" t="str">
        <f>CONCATENATE(C535,E535,G535,I535)</f>
        <v>34</v>
      </c>
    </row>
    <row r="536" spans="1:17" x14ac:dyDescent="0.25">
      <c r="A536">
        <v>535</v>
      </c>
      <c r="F536">
        <v>151.316652</v>
      </c>
      <c r="G536" s="5">
        <v>3</v>
      </c>
      <c r="H536">
        <v>150.498301</v>
      </c>
      <c r="I536" s="4">
        <v>4</v>
      </c>
      <c r="P536">
        <v>2</v>
      </c>
      <c r="Q536" t="str">
        <f>CONCATENATE(C536,E536,G536,I536)</f>
        <v>34</v>
      </c>
    </row>
    <row r="537" spans="1:17" x14ac:dyDescent="0.25">
      <c r="A537">
        <v>536</v>
      </c>
      <c r="F537">
        <v>151.316652</v>
      </c>
      <c r="G537" s="5">
        <v>3</v>
      </c>
      <c r="H537">
        <v>150.498301</v>
      </c>
      <c r="I537" s="4">
        <v>4</v>
      </c>
      <c r="P537">
        <v>2</v>
      </c>
      <c r="Q537" t="str">
        <f>CONCATENATE(C537,E537,G537,I537)</f>
        <v>34</v>
      </c>
    </row>
    <row r="538" spans="1:17" x14ac:dyDescent="0.25">
      <c r="A538">
        <v>537</v>
      </c>
      <c r="P538">
        <v>0</v>
      </c>
      <c r="Q538" t="str">
        <f>CONCATENATE(C538,E538,G538,I538)</f>
        <v/>
      </c>
    </row>
    <row r="539" spans="1:17" x14ac:dyDescent="0.25">
      <c r="A539">
        <v>538</v>
      </c>
      <c r="P539">
        <v>0</v>
      </c>
      <c r="Q539" t="str">
        <f>CONCATENATE(C539,E539,G539,I539)</f>
        <v/>
      </c>
    </row>
    <row r="540" spans="1:17" x14ac:dyDescent="0.25">
      <c r="A540">
        <v>539</v>
      </c>
      <c r="B540">
        <v>166.69628</v>
      </c>
      <c r="C540" s="3">
        <v>1</v>
      </c>
      <c r="P540">
        <v>1</v>
      </c>
      <c r="Q540" t="str">
        <f>CONCATENATE(C540,E540,G540,I540)</f>
        <v>1</v>
      </c>
    </row>
    <row r="541" spans="1:17" x14ac:dyDescent="0.25">
      <c r="A541">
        <v>540</v>
      </c>
      <c r="B541">
        <v>166.64159799999999</v>
      </c>
      <c r="C541" s="3">
        <v>1</v>
      </c>
      <c r="P541">
        <v>1</v>
      </c>
      <c r="Q541" t="str">
        <f>CONCATENATE(C541,E541,G541,I541)</f>
        <v>1</v>
      </c>
    </row>
    <row r="542" spans="1:17" x14ac:dyDescent="0.25">
      <c r="A542">
        <v>541</v>
      </c>
      <c r="B542">
        <v>166.641491</v>
      </c>
      <c r="C542" s="3">
        <v>1</v>
      </c>
      <c r="P542">
        <v>1</v>
      </c>
      <c r="Q542" t="str">
        <f>CONCATENATE(C542,E542,G542,I542)</f>
        <v>1</v>
      </c>
    </row>
    <row r="543" spans="1:17" x14ac:dyDescent="0.25">
      <c r="A543">
        <v>542</v>
      </c>
      <c r="B543">
        <v>166.63697100000002</v>
      </c>
      <c r="C543" s="3">
        <v>1</v>
      </c>
      <c r="D543">
        <v>170.32654400000001</v>
      </c>
      <c r="E543" s="2">
        <v>2</v>
      </c>
      <c r="P543">
        <v>2</v>
      </c>
      <c r="Q543" t="str">
        <f>CONCATENATE(C543,E543,G543,I543)</f>
        <v>12</v>
      </c>
    </row>
    <row r="544" spans="1:17" x14ac:dyDescent="0.25">
      <c r="A544">
        <v>543</v>
      </c>
      <c r="B544">
        <v>166.61579899999998</v>
      </c>
      <c r="C544" s="3">
        <v>1</v>
      </c>
      <c r="D544">
        <v>170.32654400000001</v>
      </c>
      <c r="E544" s="2">
        <v>2</v>
      </c>
      <c r="P544">
        <v>2</v>
      </c>
      <c r="Q544" t="str">
        <f>CONCATENATE(C544,E544,G544,I544)</f>
        <v>12</v>
      </c>
    </row>
    <row r="545" spans="1:17" x14ac:dyDescent="0.25">
      <c r="A545">
        <v>544</v>
      </c>
      <c r="B545">
        <v>166.602025</v>
      </c>
      <c r="C545" s="3">
        <v>1</v>
      </c>
      <c r="D545">
        <v>170.34298200000001</v>
      </c>
      <c r="E545" s="2">
        <v>2</v>
      </c>
      <c r="P545">
        <v>2</v>
      </c>
      <c r="Q545" t="str">
        <f>CONCATENATE(C545,E545,G545,I545)</f>
        <v>12</v>
      </c>
    </row>
    <row r="546" spans="1:17" x14ac:dyDescent="0.25">
      <c r="A546">
        <v>545</v>
      </c>
      <c r="B546">
        <v>166.58532199999999</v>
      </c>
      <c r="C546" s="3">
        <v>1</v>
      </c>
      <c r="D546">
        <v>170.326493</v>
      </c>
      <c r="E546" s="2">
        <v>2</v>
      </c>
      <c r="P546">
        <v>2</v>
      </c>
      <c r="Q546" t="str">
        <f>CONCATENATE(C546,E546,G546,I546)</f>
        <v>12</v>
      </c>
    </row>
    <row r="547" spans="1:17" x14ac:dyDescent="0.25">
      <c r="A547">
        <v>546</v>
      </c>
      <c r="B547">
        <v>166.59963099999999</v>
      </c>
      <c r="C547" s="3">
        <v>1</v>
      </c>
      <c r="D547">
        <v>170.38117299999999</v>
      </c>
      <c r="E547" s="2">
        <v>2</v>
      </c>
      <c r="P547">
        <v>2</v>
      </c>
      <c r="Q547" t="str">
        <f>CONCATENATE(C547,E547,G547,I547)</f>
        <v>12</v>
      </c>
    </row>
    <row r="548" spans="1:17" x14ac:dyDescent="0.25">
      <c r="A548">
        <v>547</v>
      </c>
      <c r="B548">
        <v>166.68537599999999</v>
      </c>
      <c r="C548" s="3">
        <v>1</v>
      </c>
      <c r="D548">
        <v>170.36510899999999</v>
      </c>
      <c r="E548" s="2">
        <v>2</v>
      </c>
      <c r="P548">
        <v>2</v>
      </c>
      <c r="Q548" t="str">
        <f>CONCATENATE(C548,E548,G548,I548)</f>
        <v>12</v>
      </c>
    </row>
    <row r="549" spans="1:17" x14ac:dyDescent="0.25">
      <c r="A549">
        <v>548</v>
      </c>
      <c r="B549">
        <v>166.68537599999999</v>
      </c>
      <c r="C549" s="3">
        <v>1</v>
      </c>
      <c r="D549">
        <v>170.345215</v>
      </c>
      <c r="E549" s="2">
        <v>2</v>
      </c>
      <c r="P549">
        <v>2</v>
      </c>
      <c r="Q549" t="str">
        <f>CONCATENATE(C549,E549,G549,I549)</f>
        <v>12</v>
      </c>
    </row>
    <row r="550" spans="1:17" x14ac:dyDescent="0.25">
      <c r="A550">
        <v>549</v>
      </c>
      <c r="D550">
        <v>170.386225</v>
      </c>
      <c r="E550" s="2">
        <v>2</v>
      </c>
      <c r="P550">
        <v>1</v>
      </c>
      <c r="Q550" t="str">
        <f>CONCATENATE(C550,E550,G550,I550)</f>
        <v>2</v>
      </c>
    </row>
    <row r="551" spans="1:17" x14ac:dyDescent="0.25">
      <c r="A551">
        <v>550</v>
      </c>
      <c r="D551">
        <v>170.32654400000001</v>
      </c>
      <c r="E551" s="2">
        <v>2</v>
      </c>
      <c r="P551">
        <v>1</v>
      </c>
      <c r="Q551" t="str">
        <f>CONCATENATE(C551,E551,G551,I551)</f>
        <v>2</v>
      </c>
    </row>
    <row r="552" spans="1:17" x14ac:dyDescent="0.25">
      <c r="A552">
        <v>551</v>
      </c>
      <c r="D552">
        <v>170.32654400000001</v>
      </c>
      <c r="E552" s="2">
        <v>2</v>
      </c>
      <c r="P552">
        <v>1</v>
      </c>
      <c r="Q552" t="str">
        <f>CONCATENATE(C552,E552,G552,I552)</f>
        <v>2</v>
      </c>
    </row>
    <row r="553" spans="1:17" x14ac:dyDescent="0.25">
      <c r="A553">
        <v>552</v>
      </c>
      <c r="F553">
        <v>169.80159800000001</v>
      </c>
      <c r="G553" s="5">
        <v>3</v>
      </c>
      <c r="H553">
        <v>169.715216</v>
      </c>
      <c r="I553" s="4">
        <v>4</v>
      </c>
      <c r="P553">
        <v>2</v>
      </c>
      <c r="Q553" t="str">
        <f>CONCATENATE(C553,E553,G553,I553)</f>
        <v>34</v>
      </c>
    </row>
    <row r="554" spans="1:17" x14ac:dyDescent="0.25">
      <c r="A554">
        <v>553</v>
      </c>
      <c r="F554">
        <v>169.76973599999999</v>
      </c>
      <c r="G554" s="5">
        <v>3</v>
      </c>
      <c r="H554">
        <v>169.71000100000001</v>
      </c>
      <c r="I554" s="4">
        <v>4</v>
      </c>
      <c r="P554">
        <v>2</v>
      </c>
      <c r="Q554" t="str">
        <f>CONCATENATE(C554,E554,G554,I554)</f>
        <v>34</v>
      </c>
    </row>
    <row r="555" spans="1:17" x14ac:dyDescent="0.25">
      <c r="A555">
        <v>554</v>
      </c>
      <c r="F555">
        <v>169.76298</v>
      </c>
      <c r="G555" s="5">
        <v>3</v>
      </c>
      <c r="H555">
        <v>169.715056</v>
      </c>
      <c r="I555" s="4">
        <v>4</v>
      </c>
      <c r="P555">
        <v>2</v>
      </c>
      <c r="Q555" t="str">
        <f>CONCATENATE(C555,E555,G555,I555)</f>
        <v>34</v>
      </c>
    </row>
    <row r="556" spans="1:17" x14ac:dyDescent="0.25">
      <c r="A556">
        <v>555</v>
      </c>
      <c r="F556">
        <v>169.772929</v>
      </c>
      <c r="G556" s="5">
        <v>3</v>
      </c>
      <c r="H556">
        <v>169.72830099999999</v>
      </c>
      <c r="I556" s="4">
        <v>4</v>
      </c>
      <c r="P556">
        <v>2</v>
      </c>
      <c r="Q556" t="str">
        <f>CONCATENATE(C556,E556,G556,I556)</f>
        <v>34</v>
      </c>
    </row>
    <row r="557" spans="1:17" x14ac:dyDescent="0.25">
      <c r="A557">
        <v>556</v>
      </c>
      <c r="F557">
        <v>169.76096000000001</v>
      </c>
      <c r="G557" s="5">
        <v>3</v>
      </c>
      <c r="H557">
        <v>169.70521400000001</v>
      </c>
      <c r="I557" s="4">
        <v>4</v>
      </c>
      <c r="P557">
        <v>2</v>
      </c>
      <c r="Q557" t="str">
        <f>CONCATENATE(C557,E557,G557,I557)</f>
        <v>34</v>
      </c>
    </row>
    <row r="558" spans="1:17" x14ac:dyDescent="0.25">
      <c r="A558">
        <v>557</v>
      </c>
      <c r="F558">
        <v>169.76372599999999</v>
      </c>
      <c r="G558" s="5">
        <v>3</v>
      </c>
      <c r="H558">
        <v>169.74947</v>
      </c>
      <c r="I558" s="4">
        <v>4</v>
      </c>
      <c r="P558">
        <v>2</v>
      </c>
      <c r="Q558" t="str">
        <f>CONCATENATE(C558,E558,G558,I558)</f>
        <v>34</v>
      </c>
    </row>
    <row r="559" spans="1:17" x14ac:dyDescent="0.25">
      <c r="A559">
        <v>558</v>
      </c>
      <c r="F559">
        <v>169.78096099999999</v>
      </c>
      <c r="G559" s="5">
        <v>3</v>
      </c>
      <c r="H559">
        <v>169.69931099999999</v>
      </c>
      <c r="I559" s="4">
        <v>4</v>
      </c>
      <c r="P559">
        <v>2</v>
      </c>
      <c r="Q559" t="str">
        <f>CONCATENATE(C559,E559,G559,I559)</f>
        <v>34</v>
      </c>
    </row>
    <row r="560" spans="1:17" x14ac:dyDescent="0.25">
      <c r="A560">
        <v>559</v>
      </c>
      <c r="F560">
        <v>169.88234399999999</v>
      </c>
      <c r="G560" s="5">
        <v>3</v>
      </c>
      <c r="H560">
        <v>169.73117300000001</v>
      </c>
      <c r="I560" s="4">
        <v>4</v>
      </c>
      <c r="P560">
        <v>2</v>
      </c>
      <c r="Q560" t="str">
        <f>CONCATENATE(C560,E560,G560,I560)</f>
        <v>34</v>
      </c>
    </row>
    <row r="561" spans="1:17" x14ac:dyDescent="0.25">
      <c r="A561">
        <v>560</v>
      </c>
      <c r="F561">
        <v>169.80159800000001</v>
      </c>
      <c r="G561" s="5">
        <v>3</v>
      </c>
      <c r="H561">
        <v>169.87197</v>
      </c>
      <c r="I561" s="4">
        <v>4</v>
      </c>
      <c r="P561">
        <v>2</v>
      </c>
      <c r="Q561" t="str">
        <f>CONCATENATE(C561,E561,G561,I561)</f>
        <v>34</v>
      </c>
    </row>
    <row r="562" spans="1:17" x14ac:dyDescent="0.25">
      <c r="A562">
        <v>561</v>
      </c>
      <c r="F562">
        <v>169.761651</v>
      </c>
      <c r="G562" s="5">
        <v>3</v>
      </c>
      <c r="H562">
        <v>169.715216</v>
      </c>
      <c r="I562" s="4">
        <v>4</v>
      </c>
      <c r="P562">
        <v>2</v>
      </c>
      <c r="Q562" t="str">
        <f>CONCATENATE(C562,E562,G562,I562)</f>
        <v>34</v>
      </c>
    </row>
    <row r="563" spans="1:17" x14ac:dyDescent="0.25">
      <c r="A563">
        <v>562</v>
      </c>
      <c r="B563">
        <v>189.59287499999999</v>
      </c>
      <c r="C563" s="3">
        <v>1</v>
      </c>
      <c r="P563">
        <v>1</v>
      </c>
      <c r="Q563" t="str">
        <f>CONCATENATE(C563,E563,G563,I563)</f>
        <v>1</v>
      </c>
    </row>
    <row r="564" spans="1:17" x14ac:dyDescent="0.25">
      <c r="A564">
        <v>563</v>
      </c>
      <c r="B564">
        <v>189.626654</v>
      </c>
      <c r="C564" s="3">
        <v>1</v>
      </c>
      <c r="P564">
        <v>1</v>
      </c>
      <c r="Q564" t="str">
        <f>CONCATENATE(C564,E564,G564,I564)</f>
        <v>1</v>
      </c>
    </row>
    <row r="565" spans="1:17" x14ac:dyDescent="0.25">
      <c r="A565">
        <v>564</v>
      </c>
      <c r="B565">
        <v>189.61808600000001</v>
      </c>
      <c r="C565" s="3">
        <v>1</v>
      </c>
      <c r="P565">
        <v>1</v>
      </c>
      <c r="Q565" t="str">
        <f>CONCATENATE(C565,E565,G565,I565)</f>
        <v>1</v>
      </c>
    </row>
    <row r="566" spans="1:17" x14ac:dyDescent="0.25">
      <c r="A566">
        <v>565</v>
      </c>
      <c r="B566">
        <v>189.60032100000001</v>
      </c>
      <c r="C566" s="3">
        <v>1</v>
      </c>
      <c r="P566">
        <v>1</v>
      </c>
      <c r="Q566" t="str">
        <f>CONCATENATE(C566,E566,G566,I566)</f>
        <v>1</v>
      </c>
    </row>
    <row r="567" spans="1:17" x14ac:dyDescent="0.25">
      <c r="A567">
        <v>566</v>
      </c>
      <c r="B567">
        <v>189.62048199999998</v>
      </c>
      <c r="C567" s="3">
        <v>1</v>
      </c>
      <c r="P567">
        <v>1</v>
      </c>
      <c r="Q567" t="str">
        <f>CONCATENATE(C567,E567,G567,I567)</f>
        <v>1</v>
      </c>
    </row>
    <row r="568" spans="1:17" x14ac:dyDescent="0.25">
      <c r="A568">
        <v>567</v>
      </c>
      <c r="B568">
        <v>189.62904599999999</v>
      </c>
      <c r="C568" s="3">
        <v>1</v>
      </c>
      <c r="D568">
        <v>194.50441599999999</v>
      </c>
      <c r="E568" s="2">
        <v>2</v>
      </c>
      <c r="P568">
        <v>2</v>
      </c>
      <c r="Q568" t="str">
        <f>CONCATENATE(C568,E568,G568,I568)</f>
        <v>12</v>
      </c>
    </row>
    <row r="569" spans="1:17" x14ac:dyDescent="0.25">
      <c r="A569">
        <v>568</v>
      </c>
      <c r="B569">
        <v>189.637023</v>
      </c>
      <c r="C569" s="3">
        <v>1</v>
      </c>
      <c r="D569">
        <v>194.55484200000001</v>
      </c>
      <c r="E569" s="2">
        <v>2</v>
      </c>
      <c r="P569">
        <v>2</v>
      </c>
      <c r="Q569" t="str">
        <f>CONCATENATE(C569,E569,G569,I569)</f>
        <v>12</v>
      </c>
    </row>
    <row r="570" spans="1:17" x14ac:dyDescent="0.25">
      <c r="A570">
        <v>569</v>
      </c>
      <c r="B570">
        <v>189.64127999999999</v>
      </c>
      <c r="C570" s="3">
        <v>1</v>
      </c>
      <c r="D570">
        <v>194.53032200000001</v>
      </c>
      <c r="E570" s="2">
        <v>2</v>
      </c>
      <c r="P570">
        <v>2</v>
      </c>
      <c r="Q570" t="str">
        <f>CONCATENATE(C570,E570,G570,I570)</f>
        <v>12</v>
      </c>
    </row>
    <row r="571" spans="1:17" x14ac:dyDescent="0.25">
      <c r="A571">
        <v>570</v>
      </c>
      <c r="B571">
        <v>189.64558700000001</v>
      </c>
      <c r="C571" s="3">
        <v>1</v>
      </c>
      <c r="D571">
        <v>194.482394</v>
      </c>
      <c r="E571" s="2">
        <v>2</v>
      </c>
      <c r="P571">
        <v>2</v>
      </c>
      <c r="Q571" t="str">
        <f>CONCATENATE(C571,E571,G571,I571)</f>
        <v>12</v>
      </c>
    </row>
    <row r="572" spans="1:17" x14ac:dyDescent="0.25">
      <c r="A572">
        <v>571</v>
      </c>
      <c r="B572">
        <v>189.59287499999999</v>
      </c>
      <c r="C572" s="3">
        <v>1</v>
      </c>
      <c r="D572">
        <v>194.49585200000001</v>
      </c>
      <c r="E572" s="2">
        <v>2</v>
      </c>
      <c r="P572">
        <v>2</v>
      </c>
      <c r="Q572" t="str">
        <f>CONCATENATE(C572,E572,G572,I572)</f>
        <v>12</v>
      </c>
    </row>
    <row r="573" spans="1:17" x14ac:dyDescent="0.25">
      <c r="A573">
        <v>572</v>
      </c>
      <c r="D573">
        <v>194.52393999999998</v>
      </c>
      <c r="E573" s="2">
        <v>2</v>
      </c>
      <c r="P573">
        <v>1</v>
      </c>
      <c r="Q573" t="str">
        <f>CONCATENATE(C573,E573,G573,I573)</f>
        <v>2</v>
      </c>
    </row>
    <row r="574" spans="1:17" x14ac:dyDescent="0.25">
      <c r="A574">
        <v>573</v>
      </c>
      <c r="D574">
        <v>194.60579899999999</v>
      </c>
      <c r="E574" s="2">
        <v>2</v>
      </c>
      <c r="P574">
        <v>1</v>
      </c>
      <c r="Q574" t="str">
        <f>CONCATENATE(C574,E574,G574,I574)</f>
        <v>2</v>
      </c>
    </row>
    <row r="575" spans="1:17" x14ac:dyDescent="0.25">
      <c r="A575">
        <v>574</v>
      </c>
      <c r="D575">
        <v>194.50441599999999</v>
      </c>
      <c r="E575" s="2">
        <v>2</v>
      </c>
      <c r="P575">
        <v>1</v>
      </c>
      <c r="Q575" t="str">
        <f>CONCATENATE(C575,E575,G575,I575)</f>
        <v>2</v>
      </c>
    </row>
    <row r="576" spans="1:17" x14ac:dyDescent="0.25">
      <c r="A576">
        <v>575</v>
      </c>
      <c r="D576">
        <v>194.50441599999999</v>
      </c>
      <c r="E576" s="2">
        <v>2</v>
      </c>
      <c r="H576">
        <v>193.03080199999999</v>
      </c>
      <c r="I576" s="4">
        <v>4</v>
      </c>
      <c r="P576">
        <v>2</v>
      </c>
      <c r="Q576" t="str">
        <f>CONCATENATE(C576,E576,G576,I576)</f>
        <v>24</v>
      </c>
    </row>
    <row r="577" spans="1:17" x14ac:dyDescent="0.25">
      <c r="A577">
        <v>576</v>
      </c>
      <c r="F577">
        <v>194.27995200000001</v>
      </c>
      <c r="G577" s="5">
        <v>3</v>
      </c>
      <c r="H577">
        <v>193.03080199999999</v>
      </c>
      <c r="I577" s="4">
        <v>4</v>
      </c>
      <c r="P577">
        <v>2</v>
      </c>
      <c r="Q577" t="str">
        <f>CONCATENATE(C577,E577,G577,I577)</f>
        <v>34</v>
      </c>
    </row>
    <row r="578" spans="1:17" x14ac:dyDescent="0.25">
      <c r="A578">
        <v>577</v>
      </c>
      <c r="F578">
        <v>194.286067</v>
      </c>
      <c r="G578" s="5">
        <v>3</v>
      </c>
      <c r="H578">
        <v>193.03080199999999</v>
      </c>
      <c r="I578" s="4">
        <v>4</v>
      </c>
      <c r="P578">
        <v>2</v>
      </c>
      <c r="Q578" t="str">
        <f>CONCATENATE(C578,E578,G578,I578)</f>
        <v>34</v>
      </c>
    </row>
    <row r="579" spans="1:17" x14ac:dyDescent="0.25">
      <c r="A579">
        <v>578</v>
      </c>
      <c r="F579">
        <v>194.23659800000001</v>
      </c>
      <c r="G579" s="5">
        <v>3</v>
      </c>
      <c r="H579">
        <v>193.04463099999998</v>
      </c>
      <c r="I579" s="4">
        <v>4</v>
      </c>
      <c r="P579">
        <v>2</v>
      </c>
      <c r="Q579" t="str">
        <f>CONCATENATE(C579,E579,G579,I579)</f>
        <v>34</v>
      </c>
    </row>
    <row r="580" spans="1:17" x14ac:dyDescent="0.25">
      <c r="A580">
        <v>579</v>
      </c>
      <c r="F580">
        <v>194.251971</v>
      </c>
      <c r="G580" s="5">
        <v>3</v>
      </c>
      <c r="H580">
        <v>193.04207500000001</v>
      </c>
      <c r="I580" s="4">
        <v>4</v>
      </c>
      <c r="P580">
        <v>2</v>
      </c>
      <c r="Q580" t="str">
        <f>CONCATENATE(C580,E580,G580,I580)</f>
        <v>34</v>
      </c>
    </row>
    <row r="581" spans="1:17" x14ac:dyDescent="0.25">
      <c r="A581">
        <v>580</v>
      </c>
      <c r="F581">
        <v>194.270163</v>
      </c>
      <c r="G581" s="5">
        <v>3</v>
      </c>
      <c r="H581">
        <v>193.06239600000001</v>
      </c>
      <c r="I581" s="4">
        <v>4</v>
      </c>
      <c r="P581">
        <v>2</v>
      </c>
      <c r="Q581" t="str">
        <f>CONCATENATE(C581,E581,G581,I581)</f>
        <v>34</v>
      </c>
    </row>
    <row r="582" spans="1:17" x14ac:dyDescent="0.25">
      <c r="A582">
        <v>581</v>
      </c>
      <c r="F582">
        <v>194.28670399999999</v>
      </c>
      <c r="G582" s="5">
        <v>3</v>
      </c>
      <c r="H582">
        <v>193.048991</v>
      </c>
      <c r="I582" s="4">
        <v>4</v>
      </c>
      <c r="P582">
        <v>2</v>
      </c>
      <c r="Q582" t="str">
        <f>CONCATENATE(C582,E582,G582,I582)</f>
        <v>34</v>
      </c>
    </row>
    <row r="583" spans="1:17" x14ac:dyDescent="0.25">
      <c r="A583">
        <v>582</v>
      </c>
      <c r="F583">
        <v>194.295851</v>
      </c>
      <c r="G583" s="5">
        <v>3</v>
      </c>
      <c r="H583">
        <v>193.068938</v>
      </c>
      <c r="I583" s="4">
        <v>4</v>
      </c>
      <c r="P583">
        <v>2</v>
      </c>
      <c r="Q583" t="str">
        <f>CONCATENATE(C583,E583,G583,I583)</f>
        <v>34</v>
      </c>
    </row>
    <row r="584" spans="1:17" x14ac:dyDescent="0.25">
      <c r="A584">
        <v>583</v>
      </c>
      <c r="F584">
        <v>194.338831</v>
      </c>
      <c r="G584" s="5">
        <v>3</v>
      </c>
      <c r="H584">
        <v>193.03180900000001</v>
      </c>
      <c r="I584" s="4">
        <v>4</v>
      </c>
      <c r="P584">
        <v>2</v>
      </c>
      <c r="Q584" t="str">
        <f>CONCATENATE(C584,E584,G584,I584)</f>
        <v>34</v>
      </c>
    </row>
    <row r="585" spans="1:17" x14ac:dyDescent="0.25">
      <c r="A585">
        <v>584</v>
      </c>
      <c r="F585">
        <v>194.36681199999998</v>
      </c>
      <c r="G585" s="5">
        <v>3</v>
      </c>
      <c r="H585">
        <v>193.03080199999999</v>
      </c>
      <c r="I585" s="4">
        <v>4</v>
      </c>
      <c r="P585">
        <v>2</v>
      </c>
      <c r="Q585" t="str">
        <f>CONCATENATE(C585,E585,G585,I585)</f>
        <v>34</v>
      </c>
    </row>
    <row r="586" spans="1:17" x14ac:dyDescent="0.25">
      <c r="A586">
        <v>585</v>
      </c>
      <c r="F586">
        <v>194.27995200000001</v>
      </c>
      <c r="G586" s="5">
        <v>3</v>
      </c>
      <c r="H586">
        <v>193.03080199999999</v>
      </c>
      <c r="I586" s="4">
        <v>4</v>
      </c>
      <c r="P586">
        <v>2</v>
      </c>
      <c r="Q586" t="str">
        <f>CONCATENATE(C586,E586,G586,I586)</f>
        <v>34</v>
      </c>
    </row>
    <row r="587" spans="1:17" x14ac:dyDescent="0.25">
      <c r="A587">
        <v>586</v>
      </c>
      <c r="B587">
        <v>213.69546399999999</v>
      </c>
      <c r="C587" s="3">
        <v>1</v>
      </c>
      <c r="F587">
        <v>194.27995200000001</v>
      </c>
      <c r="G587" s="5">
        <v>3</v>
      </c>
      <c r="P587">
        <v>2</v>
      </c>
      <c r="Q587" t="str">
        <f>CONCATENATE(C587,E587,G587,I587)</f>
        <v>13</v>
      </c>
    </row>
    <row r="588" spans="1:17" x14ac:dyDescent="0.25">
      <c r="A588">
        <v>587</v>
      </c>
      <c r="B588">
        <v>213.69546399999999</v>
      </c>
      <c r="C588" s="3">
        <v>1</v>
      </c>
      <c r="P588">
        <v>1</v>
      </c>
      <c r="Q588" t="str">
        <f>CONCATENATE(C588,E588,G588,I588)</f>
        <v>1</v>
      </c>
    </row>
    <row r="589" spans="1:17" x14ac:dyDescent="0.25">
      <c r="A589">
        <v>588</v>
      </c>
      <c r="B589">
        <v>213.69546399999999</v>
      </c>
      <c r="C589" s="3">
        <v>1</v>
      </c>
      <c r="P589">
        <v>1</v>
      </c>
      <c r="Q589" t="str">
        <f>CONCATENATE(C589,E589,G589,I589)</f>
        <v>1</v>
      </c>
    </row>
    <row r="590" spans="1:17" x14ac:dyDescent="0.25">
      <c r="A590">
        <v>589</v>
      </c>
      <c r="B590">
        <v>213.69546399999999</v>
      </c>
      <c r="C590" s="3">
        <v>1</v>
      </c>
      <c r="P590">
        <v>1</v>
      </c>
      <c r="Q590" t="str">
        <f>CONCATENATE(C590,E590,G590,I590)</f>
        <v>1</v>
      </c>
    </row>
    <row r="591" spans="1:17" x14ac:dyDescent="0.25">
      <c r="A591">
        <v>590</v>
      </c>
      <c r="B591">
        <v>213.69546399999999</v>
      </c>
      <c r="C591" s="3">
        <v>1</v>
      </c>
      <c r="D591">
        <v>216.19311500000001</v>
      </c>
      <c r="E591" s="2">
        <v>2</v>
      </c>
      <c r="P591">
        <v>2</v>
      </c>
      <c r="Q591" t="str">
        <f>CONCATENATE(C591,E591,G591,I591)</f>
        <v>12</v>
      </c>
    </row>
    <row r="592" spans="1:17" x14ac:dyDescent="0.25">
      <c r="A592">
        <v>591</v>
      </c>
      <c r="B592">
        <v>213.69546399999999</v>
      </c>
      <c r="C592" s="3">
        <v>1</v>
      </c>
      <c r="D592">
        <v>216.19311500000001</v>
      </c>
      <c r="E592" s="2">
        <v>2</v>
      </c>
      <c r="P592">
        <v>2</v>
      </c>
      <c r="Q592" t="str">
        <f>CONCATENATE(C592,E592,G592,I592)</f>
        <v>12</v>
      </c>
    </row>
    <row r="593" spans="1:17" x14ac:dyDescent="0.25">
      <c r="A593">
        <v>592</v>
      </c>
      <c r="B593">
        <v>213.69546399999999</v>
      </c>
      <c r="C593" s="3">
        <v>1</v>
      </c>
      <c r="D593">
        <v>216.19311500000001</v>
      </c>
      <c r="E593" s="2">
        <v>2</v>
      </c>
      <c r="P593">
        <v>2</v>
      </c>
      <c r="Q593" t="str">
        <f>CONCATENATE(C593,E593,G593,I593)</f>
        <v>12</v>
      </c>
    </row>
    <row r="594" spans="1:17" x14ac:dyDescent="0.25">
      <c r="A594">
        <v>593</v>
      </c>
      <c r="B594">
        <v>213.69546399999999</v>
      </c>
      <c r="C594" s="3">
        <v>1</v>
      </c>
      <c r="D594">
        <v>216.19311500000001</v>
      </c>
      <c r="E594" s="2">
        <v>2</v>
      </c>
      <c r="P594">
        <v>2</v>
      </c>
      <c r="Q594" t="str">
        <f>CONCATENATE(C594,E594,G594,I594)</f>
        <v>12</v>
      </c>
    </row>
    <row r="595" spans="1:17" x14ac:dyDescent="0.25">
      <c r="A595">
        <v>594</v>
      </c>
      <c r="B595">
        <v>213.69546399999999</v>
      </c>
      <c r="C595" s="3">
        <v>1</v>
      </c>
      <c r="D595">
        <v>216.19311500000001</v>
      </c>
      <c r="E595" s="2">
        <v>2</v>
      </c>
      <c r="P595">
        <v>2</v>
      </c>
      <c r="Q595" t="str">
        <f>CONCATENATE(C595,E595,G595,I595)</f>
        <v>12</v>
      </c>
    </row>
    <row r="596" spans="1:17" x14ac:dyDescent="0.25">
      <c r="A596">
        <v>595</v>
      </c>
      <c r="B596">
        <v>213.69546399999999</v>
      </c>
      <c r="C596" s="3">
        <v>1</v>
      </c>
      <c r="D596">
        <v>216.19311500000001</v>
      </c>
      <c r="E596" s="2">
        <v>2</v>
      </c>
      <c r="P596">
        <v>2</v>
      </c>
      <c r="Q596" t="str">
        <f>CONCATENATE(C596,E596,G596,I596)</f>
        <v>12</v>
      </c>
    </row>
    <row r="597" spans="1:17" x14ac:dyDescent="0.25">
      <c r="A597">
        <v>596</v>
      </c>
      <c r="D597">
        <v>216.19311500000001</v>
      </c>
      <c r="E597" s="2">
        <v>2</v>
      </c>
      <c r="P597">
        <v>1</v>
      </c>
      <c r="Q597" t="str">
        <f>CONCATENATE(C597,E597,G597,I597)</f>
        <v>2</v>
      </c>
    </row>
    <row r="598" spans="1:17" x14ac:dyDescent="0.25">
      <c r="A598">
        <v>597</v>
      </c>
      <c r="D598">
        <v>216.19311500000001</v>
      </c>
      <c r="E598" s="2">
        <v>2</v>
      </c>
      <c r="P598">
        <v>1</v>
      </c>
      <c r="Q598" t="str">
        <f>CONCATENATE(C598,E598,G598,I598)</f>
        <v>2</v>
      </c>
    </row>
    <row r="599" spans="1:17" x14ac:dyDescent="0.25">
      <c r="A599">
        <v>598</v>
      </c>
      <c r="D599">
        <v>216.19311500000001</v>
      </c>
      <c r="E599" s="2">
        <v>2</v>
      </c>
      <c r="P599">
        <v>1</v>
      </c>
      <c r="Q599" t="str">
        <f>CONCATENATE(C599,E599,G599,I599)</f>
        <v>2</v>
      </c>
    </row>
    <row r="600" spans="1:17" x14ac:dyDescent="0.25">
      <c r="A600">
        <v>599</v>
      </c>
      <c r="D600">
        <v>216.19311500000001</v>
      </c>
      <c r="E600" s="2">
        <v>2</v>
      </c>
      <c r="P600">
        <v>1</v>
      </c>
      <c r="Q600" t="str">
        <f>CONCATENATE(C600,E600,G600,I600)</f>
        <v>2</v>
      </c>
    </row>
    <row r="601" spans="1:17" x14ac:dyDescent="0.25">
      <c r="A601">
        <v>600</v>
      </c>
      <c r="F601">
        <v>215.779033</v>
      </c>
      <c r="G601" s="5">
        <v>3</v>
      </c>
      <c r="H601">
        <v>215.01486499999999</v>
      </c>
      <c r="I601" s="4">
        <v>4</v>
      </c>
      <c r="P601">
        <v>2</v>
      </c>
      <c r="Q601" t="str">
        <f>CONCATENATE(C601,E601,G601,I601)</f>
        <v>34</v>
      </c>
    </row>
    <row r="602" spans="1:17" x14ac:dyDescent="0.25">
      <c r="A602">
        <v>601</v>
      </c>
      <c r="F602">
        <v>215.779033</v>
      </c>
      <c r="G602" s="5">
        <v>3</v>
      </c>
      <c r="H602">
        <v>215.01486499999999</v>
      </c>
      <c r="I602" s="4">
        <v>4</v>
      </c>
      <c r="P602">
        <v>2</v>
      </c>
      <c r="Q602" t="str">
        <f>CONCATENATE(C602,E602,G602,I602)</f>
        <v>34</v>
      </c>
    </row>
    <row r="603" spans="1:17" x14ac:dyDescent="0.25">
      <c r="A603">
        <v>602</v>
      </c>
      <c r="F603">
        <v>215.779033</v>
      </c>
      <c r="G603" s="5">
        <v>3</v>
      </c>
      <c r="H603">
        <v>215.01486499999999</v>
      </c>
      <c r="I603" s="4">
        <v>4</v>
      </c>
      <c r="P603">
        <v>2</v>
      </c>
      <c r="Q603" t="str">
        <f>CONCATENATE(C603,E603,G603,I603)</f>
        <v>34</v>
      </c>
    </row>
    <row r="604" spans="1:17" x14ac:dyDescent="0.25">
      <c r="A604">
        <v>603</v>
      </c>
      <c r="F604">
        <v>215.779033</v>
      </c>
      <c r="G604" s="5">
        <v>3</v>
      </c>
      <c r="H604">
        <v>215.01486499999999</v>
      </c>
      <c r="I604" s="4">
        <v>4</v>
      </c>
      <c r="P604">
        <v>2</v>
      </c>
      <c r="Q604" t="str">
        <f>CONCATENATE(C604,E604,G604,I604)</f>
        <v>34</v>
      </c>
    </row>
    <row r="605" spans="1:17" x14ac:dyDescent="0.25">
      <c r="A605">
        <v>604</v>
      </c>
      <c r="F605">
        <v>215.779033</v>
      </c>
      <c r="G605" s="5">
        <v>3</v>
      </c>
      <c r="H605">
        <v>215.01486499999999</v>
      </c>
      <c r="I605" s="4">
        <v>4</v>
      </c>
      <c r="P605">
        <v>2</v>
      </c>
      <c r="Q605" t="str">
        <f>CONCATENATE(C605,E605,G605,I605)</f>
        <v>34</v>
      </c>
    </row>
    <row r="606" spans="1:17" x14ac:dyDescent="0.25">
      <c r="A606">
        <v>605</v>
      </c>
      <c r="F606">
        <v>215.779033</v>
      </c>
      <c r="G606" s="5">
        <v>3</v>
      </c>
      <c r="H606">
        <v>215.01486499999999</v>
      </c>
      <c r="I606" s="4">
        <v>4</v>
      </c>
      <c r="P606">
        <v>2</v>
      </c>
      <c r="Q606" t="str">
        <f>CONCATENATE(C606,E606,G606,I606)</f>
        <v>34</v>
      </c>
    </row>
    <row r="607" spans="1:17" x14ac:dyDescent="0.25">
      <c r="A607">
        <v>606</v>
      </c>
      <c r="F607">
        <v>215.779033</v>
      </c>
      <c r="G607" s="5">
        <v>3</v>
      </c>
      <c r="H607">
        <v>215.01486499999999</v>
      </c>
      <c r="I607" s="4">
        <v>4</v>
      </c>
      <c r="P607">
        <v>2</v>
      </c>
      <c r="Q607" t="str">
        <f>CONCATENATE(C607,E607,G607,I607)</f>
        <v>34</v>
      </c>
    </row>
    <row r="608" spans="1:17" x14ac:dyDescent="0.25">
      <c r="A608">
        <v>607</v>
      </c>
      <c r="F608">
        <v>215.779033</v>
      </c>
      <c r="G608" s="5">
        <v>3</v>
      </c>
      <c r="H608">
        <v>215.01486499999999</v>
      </c>
      <c r="I608" s="4">
        <v>4</v>
      </c>
      <c r="P608">
        <v>2</v>
      </c>
      <c r="Q608" t="str">
        <f>CONCATENATE(C608,E608,G608,I608)</f>
        <v>34</v>
      </c>
    </row>
    <row r="609" spans="1:17" x14ac:dyDescent="0.25">
      <c r="A609">
        <v>608</v>
      </c>
      <c r="B609">
        <v>229.58247900000001</v>
      </c>
      <c r="C609" s="3">
        <v>1</v>
      </c>
      <c r="F609">
        <v>215.779033</v>
      </c>
      <c r="G609" s="5">
        <v>3</v>
      </c>
      <c r="H609">
        <v>215.01486499999999</v>
      </c>
      <c r="I609" s="4">
        <v>4</v>
      </c>
      <c r="P609">
        <v>3</v>
      </c>
      <c r="Q609" t="str">
        <f>CONCATENATE(C609,E609,G609,I609)</f>
        <v>134</v>
      </c>
    </row>
    <row r="610" spans="1:17" x14ac:dyDescent="0.25">
      <c r="A610">
        <v>609</v>
      </c>
      <c r="B610">
        <v>229.559427</v>
      </c>
      <c r="C610" s="3">
        <v>1</v>
      </c>
      <c r="F610">
        <v>215.779033</v>
      </c>
      <c r="G610" s="5">
        <v>3</v>
      </c>
      <c r="H610">
        <v>215.01486499999999</v>
      </c>
      <c r="I610" s="4">
        <v>4</v>
      </c>
      <c r="P610">
        <v>3</v>
      </c>
      <c r="Q610" t="str">
        <f>CONCATENATE(C610,E610,G610,I610)</f>
        <v>134</v>
      </c>
    </row>
    <row r="611" spans="1:17" x14ac:dyDescent="0.25">
      <c r="A611">
        <v>610</v>
      </c>
      <c r="B611">
        <v>229.57326799999998</v>
      </c>
      <c r="C611" s="3">
        <v>1</v>
      </c>
      <c r="P611">
        <v>1</v>
      </c>
      <c r="Q611" t="str">
        <f>CONCATENATE(C611,E611,G611,I611)</f>
        <v>1</v>
      </c>
    </row>
    <row r="612" spans="1:17" x14ac:dyDescent="0.25">
      <c r="A612">
        <v>611</v>
      </c>
      <c r="B612">
        <v>229.578689</v>
      </c>
      <c r="C612" s="3">
        <v>1</v>
      </c>
      <c r="P612">
        <v>1</v>
      </c>
      <c r="Q612" t="str">
        <f>CONCATENATE(C612,E612,G612,I612)</f>
        <v>1</v>
      </c>
    </row>
    <row r="613" spans="1:17" x14ac:dyDescent="0.25">
      <c r="A613">
        <v>612</v>
      </c>
      <c r="B613">
        <v>229.56926899999999</v>
      </c>
      <c r="C613" s="3">
        <v>1</v>
      </c>
      <c r="P613">
        <v>1</v>
      </c>
      <c r="Q613" t="str">
        <f>CONCATENATE(C613,E613,G613,I613)</f>
        <v>1</v>
      </c>
    </row>
    <row r="614" spans="1:17" x14ac:dyDescent="0.25">
      <c r="A614">
        <v>613</v>
      </c>
      <c r="B614">
        <v>229.56437399999999</v>
      </c>
      <c r="C614" s="3">
        <v>1</v>
      </c>
      <c r="P614">
        <v>1</v>
      </c>
      <c r="Q614" t="str">
        <f>CONCATENATE(C614,E614,G614,I614)</f>
        <v>1</v>
      </c>
    </row>
    <row r="615" spans="1:17" x14ac:dyDescent="0.25">
      <c r="A615">
        <v>614</v>
      </c>
      <c r="B615">
        <v>229.56132099999999</v>
      </c>
      <c r="C615" s="3">
        <v>1</v>
      </c>
      <c r="P615">
        <v>1</v>
      </c>
      <c r="Q615" t="str">
        <f>CONCATENATE(C615,E615,G615,I615)</f>
        <v>1</v>
      </c>
    </row>
    <row r="616" spans="1:17" x14ac:dyDescent="0.25">
      <c r="A616">
        <v>615</v>
      </c>
      <c r="B616">
        <v>229.57763599999998</v>
      </c>
      <c r="C616" s="3">
        <v>1</v>
      </c>
      <c r="P616">
        <v>1</v>
      </c>
      <c r="Q616" t="str">
        <f>CONCATENATE(C616,E616,G616,I616)</f>
        <v>1</v>
      </c>
    </row>
    <row r="617" spans="1:17" x14ac:dyDescent="0.25">
      <c r="A617">
        <v>616</v>
      </c>
      <c r="B617">
        <v>229.57737299999999</v>
      </c>
      <c r="C617" s="3">
        <v>1</v>
      </c>
      <c r="D617">
        <v>234.82124099999999</v>
      </c>
      <c r="E617" s="2">
        <v>2</v>
      </c>
      <c r="P617">
        <v>2</v>
      </c>
      <c r="Q617" t="str">
        <f>CONCATENATE(C617,E617,G617,I617)</f>
        <v>12</v>
      </c>
    </row>
    <row r="618" spans="1:17" x14ac:dyDescent="0.25">
      <c r="A618">
        <v>617</v>
      </c>
      <c r="B618">
        <v>229.58442400000001</v>
      </c>
      <c r="C618" s="3">
        <v>1</v>
      </c>
      <c r="D618">
        <v>234.84134399999999</v>
      </c>
      <c r="E618" s="2">
        <v>2</v>
      </c>
      <c r="P618">
        <v>2</v>
      </c>
      <c r="Q618" t="str">
        <f>CONCATENATE(C618,E618,G618,I618)</f>
        <v>12</v>
      </c>
    </row>
    <row r="619" spans="1:17" x14ac:dyDescent="0.25">
      <c r="A619">
        <v>618</v>
      </c>
      <c r="B619">
        <v>229.60500500000001</v>
      </c>
      <c r="C619" s="3">
        <v>1</v>
      </c>
      <c r="D619">
        <v>234.841556</v>
      </c>
      <c r="E619" s="2">
        <v>2</v>
      </c>
      <c r="P619">
        <v>2</v>
      </c>
      <c r="Q619" t="str">
        <f>CONCATENATE(C619,E619,G619,I619)</f>
        <v>12</v>
      </c>
    </row>
    <row r="620" spans="1:17" x14ac:dyDescent="0.25">
      <c r="A620">
        <v>619</v>
      </c>
      <c r="B620">
        <v>229.62752900000001</v>
      </c>
      <c r="C620" s="3">
        <v>1</v>
      </c>
      <c r="D620">
        <v>234.88165799999999</v>
      </c>
      <c r="E620" s="2">
        <v>2</v>
      </c>
      <c r="P620">
        <v>2</v>
      </c>
      <c r="Q620" t="str">
        <f>CONCATENATE(C620,E620,G620,I620)</f>
        <v>12</v>
      </c>
    </row>
    <row r="621" spans="1:17" x14ac:dyDescent="0.25">
      <c r="A621">
        <v>620</v>
      </c>
      <c r="B621">
        <v>229.58247900000001</v>
      </c>
      <c r="C621" s="3">
        <v>1</v>
      </c>
      <c r="D621">
        <v>234.872817</v>
      </c>
      <c r="E621" s="2">
        <v>2</v>
      </c>
      <c r="P621">
        <v>2</v>
      </c>
      <c r="Q621" t="str">
        <f>CONCATENATE(C621,E621,G621,I621)</f>
        <v>12</v>
      </c>
    </row>
    <row r="622" spans="1:17" x14ac:dyDescent="0.25">
      <c r="A622">
        <v>621</v>
      </c>
      <c r="D622">
        <v>234.854555</v>
      </c>
      <c r="E622" s="2">
        <v>2</v>
      </c>
      <c r="P622">
        <v>1</v>
      </c>
      <c r="Q622" t="str">
        <f>CONCATENATE(C622,E622,G622,I622)</f>
        <v>2</v>
      </c>
    </row>
    <row r="623" spans="1:17" x14ac:dyDescent="0.25">
      <c r="A623">
        <v>622</v>
      </c>
      <c r="D623">
        <v>234.855186</v>
      </c>
      <c r="E623" s="2">
        <v>2</v>
      </c>
      <c r="P623">
        <v>1</v>
      </c>
      <c r="Q623" t="str">
        <f>CONCATENATE(C623,E623,G623,I623)</f>
        <v>2</v>
      </c>
    </row>
    <row r="624" spans="1:17" x14ac:dyDescent="0.25">
      <c r="A624">
        <v>623</v>
      </c>
      <c r="D624">
        <v>234.82481899999999</v>
      </c>
      <c r="E624" s="2">
        <v>2</v>
      </c>
      <c r="P624">
        <v>1</v>
      </c>
      <c r="Q624" t="str">
        <f>CONCATENATE(C624,E624,G624,I624)</f>
        <v>2</v>
      </c>
    </row>
    <row r="625" spans="1:17" x14ac:dyDescent="0.25">
      <c r="A625">
        <v>624</v>
      </c>
      <c r="D625">
        <v>234.87239600000001</v>
      </c>
      <c r="E625" s="2">
        <v>2</v>
      </c>
      <c r="F625">
        <v>232.00023999999999</v>
      </c>
      <c r="G625" s="5">
        <v>3</v>
      </c>
      <c r="P625">
        <v>2</v>
      </c>
      <c r="Q625" t="str">
        <f>CONCATENATE(C625,E625,G625,I625)</f>
        <v>23</v>
      </c>
    </row>
    <row r="626" spans="1:17" x14ac:dyDescent="0.25">
      <c r="A626">
        <v>625</v>
      </c>
      <c r="D626">
        <v>234.82124099999999</v>
      </c>
      <c r="E626" s="2">
        <v>2</v>
      </c>
      <c r="F626">
        <v>232.007766</v>
      </c>
      <c r="G626" s="5">
        <v>3</v>
      </c>
      <c r="P626">
        <v>2</v>
      </c>
      <c r="Q626" t="str">
        <f>CONCATENATE(C626,E626,G626,I626)</f>
        <v>23</v>
      </c>
    </row>
    <row r="627" spans="1:17" x14ac:dyDescent="0.25">
      <c r="A627">
        <v>626</v>
      </c>
      <c r="D627">
        <v>234.82124099999999</v>
      </c>
      <c r="E627" s="2">
        <v>2</v>
      </c>
      <c r="F627">
        <v>231.98750200000001</v>
      </c>
      <c r="G627" s="5">
        <v>3</v>
      </c>
      <c r="H627">
        <v>233.12033400000001</v>
      </c>
      <c r="I627" s="4">
        <v>4</v>
      </c>
      <c r="P627">
        <v>3</v>
      </c>
      <c r="Q627" t="str">
        <f>CONCATENATE(C627,E627,G627,I627)</f>
        <v>234</v>
      </c>
    </row>
    <row r="628" spans="1:17" x14ac:dyDescent="0.25">
      <c r="A628">
        <v>627</v>
      </c>
      <c r="D628">
        <v>234.82124099999999</v>
      </c>
      <c r="E628" s="2">
        <v>2</v>
      </c>
      <c r="F628">
        <v>231.99166</v>
      </c>
      <c r="G628" s="5">
        <v>3</v>
      </c>
      <c r="H628">
        <v>233.12033400000001</v>
      </c>
      <c r="I628" s="4">
        <v>4</v>
      </c>
      <c r="P628">
        <v>3</v>
      </c>
      <c r="Q628" t="str">
        <f>CONCATENATE(C628,E628,G628,I628)</f>
        <v>234</v>
      </c>
    </row>
    <row r="629" spans="1:17" x14ac:dyDescent="0.25">
      <c r="A629">
        <v>628</v>
      </c>
      <c r="F629">
        <v>231.98060699999999</v>
      </c>
      <c r="G629" s="5">
        <v>3</v>
      </c>
      <c r="H629">
        <v>233.15543700000001</v>
      </c>
      <c r="I629" s="4">
        <v>4</v>
      </c>
      <c r="P629">
        <v>2</v>
      </c>
      <c r="Q629" t="str">
        <f>CONCATENATE(C629,E629,G629,I629)</f>
        <v>34</v>
      </c>
    </row>
    <row r="630" spans="1:17" x14ac:dyDescent="0.25">
      <c r="A630">
        <v>629</v>
      </c>
      <c r="F630">
        <v>231.97234700000001</v>
      </c>
      <c r="G630" s="5">
        <v>3</v>
      </c>
      <c r="H630">
        <v>233.12686099999999</v>
      </c>
      <c r="I630" s="4">
        <v>4</v>
      </c>
      <c r="P630">
        <v>2</v>
      </c>
      <c r="Q630" t="str">
        <f>CONCATENATE(C630,E630,G630,I630)</f>
        <v>34</v>
      </c>
    </row>
    <row r="631" spans="1:17" x14ac:dyDescent="0.25">
      <c r="A631">
        <v>630</v>
      </c>
      <c r="F631">
        <v>232.00486899999999</v>
      </c>
      <c r="G631" s="5">
        <v>3</v>
      </c>
      <c r="H631">
        <v>233.133703</v>
      </c>
      <c r="I631" s="4">
        <v>4</v>
      </c>
      <c r="P631">
        <v>2</v>
      </c>
      <c r="Q631" t="str">
        <f>CONCATENATE(C631,E631,G631,I631)</f>
        <v>34</v>
      </c>
    </row>
    <row r="632" spans="1:17" x14ac:dyDescent="0.25">
      <c r="A632">
        <v>631</v>
      </c>
      <c r="F632">
        <v>232.017448</v>
      </c>
      <c r="G632" s="5">
        <v>3</v>
      </c>
      <c r="H632">
        <v>233.13054399999999</v>
      </c>
      <c r="I632" s="4">
        <v>4</v>
      </c>
      <c r="P632">
        <v>2</v>
      </c>
      <c r="Q632" t="str">
        <f>CONCATENATE(C632,E632,G632,I632)</f>
        <v>34</v>
      </c>
    </row>
    <row r="633" spans="1:17" x14ac:dyDescent="0.25">
      <c r="A633">
        <v>632</v>
      </c>
      <c r="F633">
        <v>232.02634399999999</v>
      </c>
      <c r="G633" s="5">
        <v>3</v>
      </c>
      <c r="H633">
        <v>233.10401999999999</v>
      </c>
      <c r="I633" s="4">
        <v>4</v>
      </c>
      <c r="P633">
        <v>2</v>
      </c>
      <c r="Q633" t="str">
        <f>CONCATENATE(C633,E633,G633,I633)</f>
        <v>34</v>
      </c>
    </row>
    <row r="634" spans="1:17" x14ac:dyDescent="0.25">
      <c r="A634">
        <v>633</v>
      </c>
      <c r="B634">
        <v>248.24991699999998</v>
      </c>
      <c r="C634" s="3">
        <v>1</v>
      </c>
      <c r="F634">
        <v>232.023607</v>
      </c>
      <c r="G634" s="5">
        <v>3</v>
      </c>
      <c r="H634">
        <v>233.099073</v>
      </c>
      <c r="I634" s="4">
        <v>4</v>
      </c>
      <c r="P634">
        <v>3</v>
      </c>
      <c r="Q634" t="str">
        <f>CONCATENATE(C634,E634,G634,I634)</f>
        <v>134</v>
      </c>
    </row>
    <row r="635" spans="1:17" x14ac:dyDescent="0.25">
      <c r="A635">
        <v>634</v>
      </c>
      <c r="B635">
        <v>248.30733599999999</v>
      </c>
      <c r="C635" s="3">
        <v>1</v>
      </c>
      <c r="F635">
        <v>231.96960999999999</v>
      </c>
      <c r="G635" s="5">
        <v>3</v>
      </c>
      <c r="H635">
        <v>233.09712500000001</v>
      </c>
      <c r="I635" s="4">
        <v>4</v>
      </c>
      <c r="P635">
        <v>3</v>
      </c>
      <c r="Q635" t="str">
        <f>CONCATENATE(C635,E635,G635,I635)</f>
        <v>134</v>
      </c>
    </row>
    <row r="636" spans="1:17" x14ac:dyDescent="0.25">
      <c r="A636">
        <v>635</v>
      </c>
      <c r="B636">
        <v>248.30559700000001</v>
      </c>
      <c r="C636" s="3">
        <v>1</v>
      </c>
      <c r="F636">
        <v>232.007766</v>
      </c>
      <c r="G636" s="5">
        <v>3</v>
      </c>
      <c r="H636">
        <v>233.09133700000001</v>
      </c>
      <c r="I636" s="4">
        <v>4</v>
      </c>
      <c r="P636">
        <v>3</v>
      </c>
      <c r="Q636" t="str">
        <f>CONCATENATE(C636,E636,G636,I636)</f>
        <v>134</v>
      </c>
    </row>
    <row r="637" spans="1:17" x14ac:dyDescent="0.25">
      <c r="A637">
        <v>636</v>
      </c>
      <c r="B637">
        <v>248.30502100000001</v>
      </c>
      <c r="C637" s="3">
        <v>1</v>
      </c>
      <c r="H637">
        <v>233.12033400000001</v>
      </c>
      <c r="I637" s="4">
        <v>4</v>
      </c>
      <c r="P637">
        <v>2</v>
      </c>
      <c r="Q637" t="str">
        <f>CONCATENATE(C637,E637,G637,I637)</f>
        <v>14</v>
      </c>
    </row>
    <row r="638" spans="1:17" x14ac:dyDescent="0.25">
      <c r="A638">
        <v>637</v>
      </c>
      <c r="B638">
        <v>248.28996799999999</v>
      </c>
      <c r="C638" s="3">
        <v>1</v>
      </c>
      <c r="H638">
        <v>233.12033400000001</v>
      </c>
      <c r="I638" s="4">
        <v>4</v>
      </c>
      <c r="P638">
        <v>2</v>
      </c>
      <c r="Q638" t="str">
        <f>CONCATENATE(C638,E638,G638,I638)</f>
        <v>14</v>
      </c>
    </row>
    <row r="639" spans="1:17" x14ac:dyDescent="0.25">
      <c r="A639">
        <v>638</v>
      </c>
      <c r="B639">
        <v>248.269811</v>
      </c>
      <c r="C639" s="3">
        <v>1</v>
      </c>
      <c r="H639">
        <v>233.12033400000001</v>
      </c>
      <c r="I639" s="4">
        <v>4</v>
      </c>
      <c r="P639">
        <v>2</v>
      </c>
      <c r="Q639" t="str">
        <f>CONCATENATE(C639,E639,G639,I639)</f>
        <v>14</v>
      </c>
    </row>
    <row r="640" spans="1:17" x14ac:dyDescent="0.25">
      <c r="A640">
        <v>639</v>
      </c>
      <c r="B640">
        <v>248.265073</v>
      </c>
      <c r="C640" s="3">
        <v>1</v>
      </c>
      <c r="P640">
        <v>1</v>
      </c>
      <c r="Q640" t="str">
        <f>CONCATENATE(C640,E640,G640,I640)</f>
        <v>1</v>
      </c>
    </row>
    <row r="641" spans="1:17" x14ac:dyDescent="0.25">
      <c r="A641">
        <v>640</v>
      </c>
      <c r="B641">
        <v>248.26496600000002</v>
      </c>
      <c r="C641" s="3">
        <v>1</v>
      </c>
      <c r="P641">
        <v>1</v>
      </c>
      <c r="Q641" t="str">
        <f>CONCATENATE(C641,E641,G641,I641)</f>
        <v>1</v>
      </c>
    </row>
    <row r="642" spans="1:17" x14ac:dyDescent="0.25">
      <c r="A642">
        <v>641</v>
      </c>
      <c r="B642">
        <v>248.270757</v>
      </c>
      <c r="C642" s="3">
        <v>1</v>
      </c>
      <c r="P642">
        <v>1</v>
      </c>
      <c r="Q642" t="str">
        <f>CONCATENATE(C642,E642,G642,I642)</f>
        <v>1</v>
      </c>
    </row>
    <row r="643" spans="1:17" x14ac:dyDescent="0.25">
      <c r="A643">
        <v>642</v>
      </c>
      <c r="B643">
        <v>248.24297100000001</v>
      </c>
      <c r="C643" s="3">
        <v>1</v>
      </c>
      <c r="D643">
        <v>254.163118</v>
      </c>
      <c r="E643" s="2">
        <v>2</v>
      </c>
      <c r="P643">
        <v>2</v>
      </c>
      <c r="Q643" t="str">
        <f>CONCATENATE(C643,E643,G643,I643)</f>
        <v>12</v>
      </c>
    </row>
    <row r="644" spans="1:17" x14ac:dyDescent="0.25">
      <c r="A644">
        <v>643</v>
      </c>
      <c r="B644">
        <v>248.27596800000001</v>
      </c>
      <c r="C644" s="3">
        <v>1</v>
      </c>
      <c r="D644">
        <v>254.11164199999999</v>
      </c>
      <c r="E644" s="2">
        <v>2</v>
      </c>
      <c r="P644">
        <v>2</v>
      </c>
      <c r="Q644" t="str">
        <f>CONCATENATE(C644,E644,G644,I644)</f>
        <v>12</v>
      </c>
    </row>
    <row r="645" spans="1:17" x14ac:dyDescent="0.25">
      <c r="A645">
        <v>644</v>
      </c>
      <c r="B645">
        <v>248.266862</v>
      </c>
      <c r="C645" s="3">
        <v>1</v>
      </c>
      <c r="D645">
        <v>254.084802</v>
      </c>
      <c r="E645" s="2">
        <v>2</v>
      </c>
      <c r="P645">
        <v>2</v>
      </c>
      <c r="Q645" t="str">
        <f>CONCATENATE(C645,E645,G645,I645)</f>
        <v>12</v>
      </c>
    </row>
    <row r="646" spans="1:17" x14ac:dyDescent="0.25">
      <c r="A646">
        <v>645</v>
      </c>
      <c r="B646">
        <v>248.277704</v>
      </c>
      <c r="C646" s="3">
        <v>1</v>
      </c>
      <c r="D646">
        <v>254.105909</v>
      </c>
      <c r="E646" s="2">
        <v>2</v>
      </c>
      <c r="P646">
        <v>2</v>
      </c>
      <c r="Q646" t="str">
        <f>CONCATENATE(C646,E646,G646,I646)</f>
        <v>12</v>
      </c>
    </row>
    <row r="647" spans="1:17" x14ac:dyDescent="0.25">
      <c r="A647">
        <v>646</v>
      </c>
      <c r="B647">
        <v>248.21723299999999</v>
      </c>
      <c r="C647" s="3">
        <v>1</v>
      </c>
      <c r="D647">
        <v>254.06159299999999</v>
      </c>
      <c r="E647" s="2">
        <v>2</v>
      </c>
      <c r="P647">
        <v>2</v>
      </c>
      <c r="Q647" t="str">
        <f>CONCATENATE(C647,E647,G647,I647)</f>
        <v>12</v>
      </c>
    </row>
    <row r="648" spans="1:17" x14ac:dyDescent="0.25">
      <c r="A648">
        <v>647</v>
      </c>
      <c r="B648">
        <v>248.24991699999998</v>
      </c>
      <c r="C648" s="3">
        <v>1</v>
      </c>
      <c r="D648">
        <v>254.078596</v>
      </c>
      <c r="E648" s="2">
        <v>2</v>
      </c>
      <c r="P648">
        <v>2</v>
      </c>
      <c r="Q648" t="str">
        <f>CONCATENATE(C648,E648,G648,I648)</f>
        <v>12</v>
      </c>
    </row>
    <row r="649" spans="1:17" x14ac:dyDescent="0.25">
      <c r="A649">
        <v>648</v>
      </c>
      <c r="D649">
        <v>254.10674799999998</v>
      </c>
      <c r="E649" s="2">
        <v>2</v>
      </c>
      <c r="P649">
        <v>1</v>
      </c>
      <c r="Q649" t="str">
        <f>CONCATENATE(C649,E649,G649,I649)</f>
        <v>2</v>
      </c>
    </row>
    <row r="650" spans="1:17" x14ac:dyDescent="0.25">
      <c r="A650">
        <v>649</v>
      </c>
      <c r="D650">
        <v>254.09838200000002</v>
      </c>
      <c r="E650" s="2">
        <v>2</v>
      </c>
      <c r="P650">
        <v>1</v>
      </c>
      <c r="Q650" t="str">
        <f>CONCATENATE(C650,E650,G650,I650)</f>
        <v>2</v>
      </c>
    </row>
    <row r="651" spans="1:17" x14ac:dyDescent="0.25">
      <c r="A651">
        <v>650</v>
      </c>
      <c r="D651">
        <v>254.07022599999999</v>
      </c>
      <c r="E651" s="2">
        <v>2</v>
      </c>
      <c r="F651">
        <v>249.650419</v>
      </c>
      <c r="G651" s="5">
        <v>3</v>
      </c>
      <c r="P651">
        <v>2</v>
      </c>
      <c r="Q651" t="str">
        <f>CONCATENATE(C651,E651,G651,I651)</f>
        <v>23</v>
      </c>
    </row>
    <row r="652" spans="1:17" x14ac:dyDescent="0.25">
      <c r="A652">
        <v>651</v>
      </c>
      <c r="D652">
        <v>254.06164699999999</v>
      </c>
      <c r="E652" s="2">
        <v>2</v>
      </c>
      <c r="F652">
        <v>249.63394700000001</v>
      </c>
      <c r="G652" s="5">
        <v>3</v>
      </c>
      <c r="P652">
        <v>2</v>
      </c>
      <c r="Q652" t="str">
        <f>CONCATENATE(C652,E652,G652,I652)</f>
        <v>23</v>
      </c>
    </row>
    <row r="653" spans="1:17" x14ac:dyDescent="0.25">
      <c r="A653">
        <v>652</v>
      </c>
      <c r="D653">
        <v>254.103433</v>
      </c>
      <c r="E653" s="2">
        <v>2</v>
      </c>
      <c r="F653">
        <v>249.61715799999999</v>
      </c>
      <c r="G653" s="5">
        <v>3</v>
      </c>
      <c r="P653">
        <v>2</v>
      </c>
      <c r="Q653" t="str">
        <f>CONCATENATE(C653,E653,G653,I653)</f>
        <v>23</v>
      </c>
    </row>
    <row r="654" spans="1:17" x14ac:dyDescent="0.25">
      <c r="A654">
        <v>653</v>
      </c>
      <c r="D654">
        <v>254.07985400000001</v>
      </c>
      <c r="E654" s="2">
        <v>2</v>
      </c>
      <c r="F654">
        <v>249.62889200000001</v>
      </c>
      <c r="G654" s="5">
        <v>3</v>
      </c>
      <c r="P654">
        <v>2</v>
      </c>
      <c r="Q654" t="str">
        <f>CONCATENATE(C654,E654,G654,I654)</f>
        <v>23</v>
      </c>
    </row>
    <row r="655" spans="1:17" x14ac:dyDescent="0.25">
      <c r="A655">
        <v>654</v>
      </c>
      <c r="D655">
        <v>254.11943199999999</v>
      </c>
      <c r="E655" s="2">
        <v>2</v>
      </c>
      <c r="F655">
        <v>249.62557699999999</v>
      </c>
      <c r="G655" s="5">
        <v>3</v>
      </c>
      <c r="P655">
        <v>2</v>
      </c>
      <c r="Q655" t="str">
        <f>CONCATENATE(C655,E655,G655,I655)</f>
        <v>23</v>
      </c>
    </row>
    <row r="656" spans="1:17" x14ac:dyDescent="0.25">
      <c r="A656">
        <v>655</v>
      </c>
      <c r="D656">
        <v>254.163118</v>
      </c>
      <c r="E656" s="2">
        <v>2</v>
      </c>
      <c r="F656">
        <v>249.65368000000001</v>
      </c>
      <c r="G656" s="5">
        <v>3</v>
      </c>
      <c r="H656">
        <v>251.68520100000001</v>
      </c>
      <c r="I656" s="4">
        <v>4</v>
      </c>
      <c r="P656">
        <v>3</v>
      </c>
      <c r="Q656" t="str">
        <f>CONCATENATE(C656,E656,G656,I656)</f>
        <v>234</v>
      </c>
    </row>
    <row r="657" spans="1:17" x14ac:dyDescent="0.25">
      <c r="A657">
        <v>656</v>
      </c>
      <c r="D657">
        <v>254.163118</v>
      </c>
      <c r="E657" s="2">
        <v>2</v>
      </c>
      <c r="F657">
        <v>249.63862699999999</v>
      </c>
      <c r="G657" s="5">
        <v>3</v>
      </c>
      <c r="H657">
        <v>251.72845999999998</v>
      </c>
      <c r="I657" s="4">
        <v>4</v>
      </c>
      <c r="P657">
        <v>3</v>
      </c>
      <c r="Q657" t="str">
        <f>CONCATENATE(C657,E657,G657,I657)</f>
        <v>234</v>
      </c>
    </row>
    <row r="658" spans="1:17" x14ac:dyDescent="0.25">
      <c r="A658">
        <v>657</v>
      </c>
      <c r="B658">
        <v>264.00030700000002</v>
      </c>
      <c r="C658" s="3">
        <v>1</v>
      </c>
      <c r="F658">
        <v>249.652154</v>
      </c>
      <c r="G658" s="5">
        <v>3</v>
      </c>
      <c r="H658">
        <v>251.77877599999999</v>
      </c>
      <c r="I658" s="4">
        <v>4</v>
      </c>
      <c r="P658">
        <v>3</v>
      </c>
      <c r="Q658" t="str">
        <f>CONCATENATE(C658,E658,G658,I658)</f>
        <v>134</v>
      </c>
    </row>
    <row r="659" spans="1:17" x14ac:dyDescent="0.25">
      <c r="A659">
        <v>658</v>
      </c>
      <c r="B659">
        <v>264.00667299999998</v>
      </c>
      <c r="C659" s="3">
        <v>1</v>
      </c>
      <c r="F659">
        <v>249.650419</v>
      </c>
      <c r="G659" s="5">
        <v>3</v>
      </c>
      <c r="H659">
        <v>251.731458</v>
      </c>
      <c r="I659" s="4">
        <v>4</v>
      </c>
      <c r="J659">
        <v>235.84213199999999</v>
      </c>
      <c r="K659" t="s">
        <v>22</v>
      </c>
      <c r="Q659" t="str">
        <f>CONCATENATE(C659,E659,G659,I659)</f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8E2CF-AB3C-405B-8F89-ABCC7F3A6553}">
  <dimension ref="A1:F659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C5" s="2">
        <v>2</v>
      </c>
    </row>
    <row r="6" spans="1:6" x14ac:dyDescent="0.25">
      <c r="A6">
        <v>5</v>
      </c>
      <c r="C6" s="2">
        <v>2</v>
      </c>
    </row>
    <row r="7" spans="1:6" x14ac:dyDescent="0.25">
      <c r="A7">
        <v>6</v>
      </c>
      <c r="C7" s="2">
        <v>2</v>
      </c>
    </row>
    <row r="8" spans="1:6" x14ac:dyDescent="0.25">
      <c r="A8">
        <v>7</v>
      </c>
      <c r="C8" s="2">
        <v>2</v>
      </c>
    </row>
    <row r="9" spans="1:6" x14ac:dyDescent="0.25">
      <c r="A9">
        <v>8</v>
      </c>
      <c r="C9" s="2">
        <v>2</v>
      </c>
    </row>
    <row r="10" spans="1:6" x14ac:dyDescent="0.25">
      <c r="A10">
        <v>9</v>
      </c>
      <c r="B10" s="3">
        <v>1</v>
      </c>
      <c r="C10" s="2">
        <v>2</v>
      </c>
    </row>
    <row r="11" spans="1:6" x14ac:dyDescent="0.25">
      <c r="A11">
        <v>10</v>
      </c>
      <c r="B11" s="3">
        <v>1</v>
      </c>
      <c r="C11" s="2">
        <v>2</v>
      </c>
    </row>
    <row r="12" spans="1:6" x14ac:dyDescent="0.25">
      <c r="A12">
        <v>11</v>
      </c>
      <c r="B12" s="3">
        <v>1</v>
      </c>
      <c r="C12" s="2">
        <v>2</v>
      </c>
    </row>
    <row r="13" spans="1:6" x14ac:dyDescent="0.25">
      <c r="A13">
        <v>12</v>
      </c>
      <c r="B13" s="3">
        <v>1</v>
      </c>
      <c r="C13" s="2">
        <v>2</v>
      </c>
    </row>
    <row r="14" spans="1:6" x14ac:dyDescent="0.25">
      <c r="A14">
        <v>13</v>
      </c>
      <c r="B14" s="3">
        <v>1</v>
      </c>
      <c r="C14" s="2">
        <v>2</v>
      </c>
    </row>
    <row r="15" spans="1:6" x14ac:dyDescent="0.25">
      <c r="A15">
        <v>14</v>
      </c>
      <c r="B15" s="3">
        <v>1</v>
      </c>
      <c r="C15" s="2">
        <v>2</v>
      </c>
    </row>
    <row r="16" spans="1:6" x14ac:dyDescent="0.25">
      <c r="A16">
        <v>15</v>
      </c>
      <c r="B16" s="3">
        <v>1</v>
      </c>
    </row>
    <row r="17" spans="1:5" x14ac:dyDescent="0.25">
      <c r="A17">
        <v>16</v>
      </c>
      <c r="B17" s="3">
        <v>1</v>
      </c>
      <c r="E17" s="4">
        <v>4</v>
      </c>
    </row>
    <row r="18" spans="1:5" x14ac:dyDescent="0.25">
      <c r="A18">
        <v>17</v>
      </c>
      <c r="B18" s="3">
        <v>1</v>
      </c>
      <c r="E18" s="4">
        <v>4</v>
      </c>
    </row>
    <row r="19" spans="1:5" x14ac:dyDescent="0.25">
      <c r="A19">
        <v>18</v>
      </c>
      <c r="B19" s="3">
        <v>1</v>
      </c>
      <c r="E19" s="4">
        <v>4</v>
      </c>
    </row>
    <row r="20" spans="1:5" x14ac:dyDescent="0.25">
      <c r="A20">
        <v>19</v>
      </c>
      <c r="D20" s="5">
        <v>3</v>
      </c>
      <c r="E20" s="4">
        <v>4</v>
      </c>
    </row>
    <row r="21" spans="1:5" x14ac:dyDescent="0.25">
      <c r="A21">
        <v>20</v>
      </c>
      <c r="D21" s="5">
        <v>3</v>
      </c>
      <c r="E21" s="4">
        <v>4</v>
      </c>
    </row>
    <row r="22" spans="1:5" x14ac:dyDescent="0.25">
      <c r="A22">
        <v>21</v>
      </c>
      <c r="D22" s="5">
        <v>3</v>
      </c>
      <c r="E22" s="4">
        <v>4</v>
      </c>
    </row>
    <row r="23" spans="1:5" x14ac:dyDescent="0.25">
      <c r="A23">
        <v>22</v>
      </c>
      <c r="D23" s="5">
        <v>3</v>
      </c>
      <c r="E23" s="4">
        <v>4</v>
      </c>
    </row>
    <row r="24" spans="1:5" x14ac:dyDescent="0.25">
      <c r="A24">
        <v>23</v>
      </c>
      <c r="D24" s="5">
        <v>3</v>
      </c>
      <c r="E24" s="4">
        <v>4</v>
      </c>
    </row>
    <row r="25" spans="1:5" x14ac:dyDescent="0.25">
      <c r="A25">
        <v>24</v>
      </c>
      <c r="D25" s="5">
        <v>3</v>
      </c>
      <c r="E25" s="4">
        <v>4</v>
      </c>
    </row>
    <row r="26" spans="1:5" x14ac:dyDescent="0.25">
      <c r="A26">
        <v>25</v>
      </c>
      <c r="D26" s="5">
        <v>3</v>
      </c>
      <c r="E26" s="4">
        <v>4</v>
      </c>
    </row>
    <row r="27" spans="1:5" x14ac:dyDescent="0.25">
      <c r="A27">
        <v>26</v>
      </c>
      <c r="D27" s="5">
        <v>3</v>
      </c>
      <c r="E27" s="4">
        <v>4</v>
      </c>
    </row>
    <row r="28" spans="1:5" x14ac:dyDescent="0.25">
      <c r="A28">
        <v>27</v>
      </c>
      <c r="D28" s="5">
        <v>3</v>
      </c>
    </row>
    <row r="29" spans="1:5" x14ac:dyDescent="0.25">
      <c r="A29">
        <v>28</v>
      </c>
      <c r="D29" s="5">
        <v>3</v>
      </c>
    </row>
    <row r="30" spans="1:5" x14ac:dyDescent="0.25">
      <c r="A30">
        <v>29</v>
      </c>
    </row>
    <row r="31" spans="1:5" x14ac:dyDescent="0.25">
      <c r="A31">
        <v>30</v>
      </c>
    </row>
    <row r="32" spans="1:5" x14ac:dyDescent="0.25">
      <c r="A32">
        <v>31</v>
      </c>
      <c r="B32" s="3">
        <v>1</v>
      </c>
    </row>
    <row r="33" spans="1:5" x14ac:dyDescent="0.25">
      <c r="A33">
        <v>32</v>
      </c>
      <c r="B33" s="3">
        <v>1</v>
      </c>
    </row>
    <row r="34" spans="1:5" x14ac:dyDescent="0.25">
      <c r="A34">
        <v>33</v>
      </c>
      <c r="B34" s="3">
        <v>1</v>
      </c>
    </row>
    <row r="35" spans="1:5" x14ac:dyDescent="0.25">
      <c r="A35">
        <v>34</v>
      </c>
      <c r="B35" s="3">
        <v>1</v>
      </c>
      <c r="C35" s="2">
        <v>2</v>
      </c>
    </row>
    <row r="36" spans="1:5" x14ac:dyDescent="0.25">
      <c r="A36">
        <v>35</v>
      </c>
      <c r="B36" s="3">
        <v>1</v>
      </c>
      <c r="C36" s="2">
        <v>2</v>
      </c>
    </row>
    <row r="37" spans="1:5" x14ac:dyDescent="0.25">
      <c r="A37">
        <v>36</v>
      </c>
      <c r="B37" s="3">
        <v>1</v>
      </c>
      <c r="C37" s="2">
        <v>2</v>
      </c>
    </row>
    <row r="38" spans="1:5" x14ac:dyDescent="0.25">
      <c r="A38">
        <v>37</v>
      </c>
      <c r="B38" s="3">
        <v>1</v>
      </c>
      <c r="C38" s="2">
        <v>2</v>
      </c>
    </row>
    <row r="39" spans="1:5" x14ac:dyDescent="0.25">
      <c r="A39">
        <v>38</v>
      </c>
      <c r="B39" s="3">
        <v>1</v>
      </c>
      <c r="C39" s="2">
        <v>2</v>
      </c>
    </row>
    <row r="40" spans="1:5" x14ac:dyDescent="0.25">
      <c r="A40">
        <v>39</v>
      </c>
      <c r="B40" s="3">
        <v>1</v>
      </c>
      <c r="C40" s="2">
        <v>2</v>
      </c>
    </row>
    <row r="41" spans="1:5" x14ac:dyDescent="0.25">
      <c r="A41">
        <v>40</v>
      </c>
      <c r="C41" s="2">
        <v>2</v>
      </c>
    </row>
    <row r="42" spans="1:5" x14ac:dyDescent="0.25">
      <c r="A42">
        <v>41</v>
      </c>
      <c r="C42" s="2">
        <v>2</v>
      </c>
    </row>
    <row r="43" spans="1:5" x14ac:dyDescent="0.25">
      <c r="A43">
        <v>42</v>
      </c>
      <c r="D43" s="5">
        <v>3</v>
      </c>
      <c r="E43" s="4">
        <v>4</v>
      </c>
    </row>
    <row r="44" spans="1:5" x14ac:dyDescent="0.25">
      <c r="A44">
        <v>43</v>
      </c>
      <c r="D44" s="5">
        <v>3</v>
      </c>
      <c r="E44" s="4">
        <v>4</v>
      </c>
    </row>
    <row r="45" spans="1:5" x14ac:dyDescent="0.25">
      <c r="A45">
        <v>44</v>
      </c>
      <c r="D45" s="5">
        <v>3</v>
      </c>
      <c r="E45" s="4">
        <v>4</v>
      </c>
    </row>
    <row r="46" spans="1:5" x14ac:dyDescent="0.25">
      <c r="A46">
        <v>45</v>
      </c>
      <c r="D46" s="5">
        <v>3</v>
      </c>
      <c r="E46" s="4">
        <v>4</v>
      </c>
    </row>
    <row r="47" spans="1:5" x14ac:dyDescent="0.25">
      <c r="A47">
        <v>46</v>
      </c>
      <c r="D47" s="5">
        <v>3</v>
      </c>
      <c r="E47" s="4">
        <v>4</v>
      </c>
    </row>
    <row r="48" spans="1:5" x14ac:dyDescent="0.25">
      <c r="A48">
        <v>47</v>
      </c>
      <c r="D48" s="5">
        <v>3</v>
      </c>
      <c r="E48" s="4">
        <v>4</v>
      </c>
    </row>
    <row r="49" spans="1:5" x14ac:dyDescent="0.25">
      <c r="A49">
        <v>48</v>
      </c>
      <c r="D49" s="5">
        <v>3</v>
      </c>
      <c r="E49" s="4">
        <v>4</v>
      </c>
    </row>
    <row r="50" spans="1:5" x14ac:dyDescent="0.25">
      <c r="A50">
        <v>49</v>
      </c>
      <c r="D50" s="5">
        <v>3</v>
      </c>
      <c r="E50" s="4">
        <v>4</v>
      </c>
    </row>
    <row r="51" spans="1:5" x14ac:dyDescent="0.25">
      <c r="A51">
        <v>50</v>
      </c>
    </row>
    <row r="52" spans="1:5" x14ac:dyDescent="0.25">
      <c r="A52">
        <v>51</v>
      </c>
    </row>
    <row r="53" spans="1:5" x14ac:dyDescent="0.25">
      <c r="A53">
        <v>52</v>
      </c>
    </row>
    <row r="54" spans="1:5" x14ac:dyDescent="0.25">
      <c r="A54">
        <v>53</v>
      </c>
    </row>
    <row r="55" spans="1:5" x14ac:dyDescent="0.25">
      <c r="A55">
        <v>54</v>
      </c>
      <c r="B55" s="3">
        <v>1</v>
      </c>
    </row>
    <row r="56" spans="1:5" x14ac:dyDescent="0.25">
      <c r="A56">
        <v>55</v>
      </c>
      <c r="B56" s="3">
        <v>1</v>
      </c>
    </row>
    <row r="57" spans="1:5" x14ac:dyDescent="0.25">
      <c r="A57">
        <v>56</v>
      </c>
      <c r="B57" s="3">
        <v>1</v>
      </c>
    </row>
    <row r="58" spans="1:5" x14ac:dyDescent="0.25">
      <c r="A58">
        <v>57</v>
      </c>
      <c r="B58" s="3">
        <v>1</v>
      </c>
    </row>
    <row r="59" spans="1:5" x14ac:dyDescent="0.25">
      <c r="A59">
        <v>58</v>
      </c>
      <c r="B59" s="3">
        <v>1</v>
      </c>
    </row>
    <row r="60" spans="1:5" x14ac:dyDescent="0.25">
      <c r="A60">
        <v>59</v>
      </c>
      <c r="B60" s="3">
        <v>1</v>
      </c>
      <c r="C60" s="2">
        <v>2</v>
      </c>
    </row>
    <row r="61" spans="1:5" x14ac:dyDescent="0.25">
      <c r="A61">
        <v>60</v>
      </c>
      <c r="B61" s="3">
        <v>1</v>
      </c>
      <c r="C61" s="2">
        <v>2</v>
      </c>
    </row>
    <row r="62" spans="1:5" x14ac:dyDescent="0.25">
      <c r="A62">
        <v>61</v>
      </c>
      <c r="B62" s="3">
        <v>1</v>
      </c>
      <c r="C62" s="2">
        <v>2</v>
      </c>
    </row>
    <row r="63" spans="1:5" x14ac:dyDescent="0.25">
      <c r="A63">
        <v>62</v>
      </c>
      <c r="B63" s="3">
        <v>1</v>
      </c>
      <c r="C63" s="2">
        <v>2</v>
      </c>
    </row>
    <row r="64" spans="1:5" x14ac:dyDescent="0.25">
      <c r="A64">
        <v>63</v>
      </c>
      <c r="C64" s="2">
        <v>2</v>
      </c>
    </row>
    <row r="65" spans="1:5" x14ac:dyDescent="0.25">
      <c r="A65">
        <v>64</v>
      </c>
      <c r="C65" s="2">
        <v>2</v>
      </c>
    </row>
    <row r="66" spans="1:5" x14ac:dyDescent="0.25">
      <c r="A66">
        <v>65</v>
      </c>
      <c r="D66" s="5">
        <v>3</v>
      </c>
      <c r="E66" s="4">
        <v>4</v>
      </c>
    </row>
    <row r="67" spans="1:5" x14ac:dyDescent="0.25">
      <c r="A67">
        <v>66</v>
      </c>
      <c r="D67" s="5">
        <v>3</v>
      </c>
      <c r="E67" s="4">
        <v>4</v>
      </c>
    </row>
    <row r="68" spans="1:5" x14ac:dyDescent="0.25">
      <c r="A68">
        <v>67</v>
      </c>
      <c r="D68" s="5">
        <v>3</v>
      </c>
      <c r="E68" s="4">
        <v>4</v>
      </c>
    </row>
    <row r="69" spans="1:5" x14ac:dyDescent="0.25">
      <c r="A69">
        <v>68</v>
      </c>
      <c r="D69" s="5">
        <v>3</v>
      </c>
      <c r="E69" s="4">
        <v>4</v>
      </c>
    </row>
    <row r="70" spans="1:5" x14ac:dyDescent="0.25">
      <c r="A70">
        <v>69</v>
      </c>
      <c r="D70" s="5">
        <v>3</v>
      </c>
      <c r="E70" s="4">
        <v>4</v>
      </c>
    </row>
    <row r="71" spans="1:5" x14ac:dyDescent="0.25">
      <c r="A71">
        <v>70</v>
      </c>
      <c r="D71" s="5">
        <v>3</v>
      </c>
      <c r="E71" s="4">
        <v>4</v>
      </c>
    </row>
    <row r="72" spans="1:5" x14ac:dyDescent="0.25">
      <c r="A72">
        <v>71</v>
      </c>
      <c r="D72" s="5">
        <v>3</v>
      </c>
      <c r="E72" s="4">
        <v>4</v>
      </c>
    </row>
    <row r="73" spans="1:5" x14ac:dyDescent="0.25">
      <c r="A73">
        <v>72</v>
      </c>
      <c r="D73" s="5">
        <v>3</v>
      </c>
      <c r="E73" s="4">
        <v>4</v>
      </c>
    </row>
    <row r="74" spans="1:5" x14ac:dyDescent="0.25">
      <c r="A74">
        <v>73</v>
      </c>
    </row>
    <row r="75" spans="1:5" x14ac:dyDescent="0.25">
      <c r="A75">
        <v>74</v>
      </c>
    </row>
    <row r="76" spans="1:5" x14ac:dyDescent="0.25">
      <c r="A76">
        <v>75</v>
      </c>
    </row>
    <row r="77" spans="1:5" x14ac:dyDescent="0.25">
      <c r="A77">
        <v>76</v>
      </c>
    </row>
    <row r="78" spans="1:5" x14ac:dyDescent="0.25">
      <c r="A78">
        <v>77</v>
      </c>
      <c r="B78" s="3">
        <v>1</v>
      </c>
    </row>
    <row r="79" spans="1:5" x14ac:dyDescent="0.25">
      <c r="A79">
        <v>78</v>
      </c>
      <c r="B79" s="3">
        <v>1</v>
      </c>
    </row>
    <row r="80" spans="1:5" x14ac:dyDescent="0.25">
      <c r="A80">
        <v>79</v>
      </c>
      <c r="B80" s="3">
        <v>1</v>
      </c>
    </row>
    <row r="81" spans="1:5" x14ac:dyDescent="0.25">
      <c r="A81">
        <v>80</v>
      </c>
      <c r="B81" s="3">
        <v>1</v>
      </c>
    </row>
    <row r="82" spans="1:5" x14ac:dyDescent="0.25">
      <c r="A82">
        <v>81</v>
      </c>
      <c r="B82" s="3">
        <v>1</v>
      </c>
      <c r="C82" s="2">
        <v>2</v>
      </c>
    </row>
    <row r="83" spans="1:5" x14ac:dyDescent="0.25">
      <c r="A83">
        <v>82</v>
      </c>
      <c r="B83" s="3">
        <v>1</v>
      </c>
      <c r="C83" s="2">
        <v>2</v>
      </c>
    </row>
    <row r="84" spans="1:5" x14ac:dyDescent="0.25">
      <c r="A84">
        <v>83</v>
      </c>
      <c r="B84" s="3">
        <v>1</v>
      </c>
      <c r="C84" s="2">
        <v>2</v>
      </c>
    </row>
    <row r="85" spans="1:5" x14ac:dyDescent="0.25">
      <c r="A85">
        <v>84</v>
      </c>
      <c r="B85" s="3">
        <v>1</v>
      </c>
      <c r="C85" s="2">
        <v>2</v>
      </c>
    </row>
    <row r="86" spans="1:5" x14ac:dyDescent="0.25">
      <c r="A86">
        <v>85</v>
      </c>
      <c r="C86" s="2">
        <v>2</v>
      </c>
    </row>
    <row r="87" spans="1:5" x14ac:dyDescent="0.25">
      <c r="A87">
        <v>86</v>
      </c>
      <c r="C87" s="2">
        <v>2</v>
      </c>
    </row>
    <row r="88" spans="1:5" x14ac:dyDescent="0.25">
      <c r="A88">
        <v>87</v>
      </c>
      <c r="C88" s="2">
        <v>2</v>
      </c>
    </row>
    <row r="89" spans="1:5" x14ac:dyDescent="0.25">
      <c r="A89">
        <v>88</v>
      </c>
      <c r="D89" s="5">
        <v>3</v>
      </c>
      <c r="E89" s="4">
        <v>4</v>
      </c>
    </row>
    <row r="90" spans="1:5" x14ac:dyDescent="0.25">
      <c r="A90">
        <v>89</v>
      </c>
      <c r="D90" s="5">
        <v>3</v>
      </c>
      <c r="E90" s="4">
        <v>4</v>
      </c>
    </row>
    <row r="91" spans="1:5" x14ac:dyDescent="0.25">
      <c r="A91">
        <v>90</v>
      </c>
      <c r="D91" s="5">
        <v>3</v>
      </c>
      <c r="E91" s="4">
        <v>4</v>
      </c>
    </row>
    <row r="92" spans="1:5" x14ac:dyDescent="0.25">
      <c r="A92">
        <v>91</v>
      </c>
      <c r="D92" s="5">
        <v>3</v>
      </c>
      <c r="E92" s="4">
        <v>4</v>
      </c>
    </row>
    <row r="93" spans="1:5" x14ac:dyDescent="0.25">
      <c r="A93">
        <v>92</v>
      </c>
      <c r="D93" s="5">
        <v>3</v>
      </c>
      <c r="E93" s="4">
        <v>4</v>
      </c>
    </row>
    <row r="94" spans="1:5" x14ac:dyDescent="0.25">
      <c r="A94">
        <v>93</v>
      </c>
      <c r="D94" s="5">
        <v>3</v>
      </c>
      <c r="E94" s="4">
        <v>4</v>
      </c>
    </row>
    <row r="95" spans="1:5" x14ac:dyDescent="0.25">
      <c r="A95">
        <v>94</v>
      </c>
      <c r="D95" s="5">
        <v>3</v>
      </c>
      <c r="E95" s="4">
        <v>4</v>
      </c>
    </row>
    <row r="96" spans="1:5" x14ac:dyDescent="0.25">
      <c r="A96">
        <v>95</v>
      </c>
      <c r="D96" s="5">
        <v>3</v>
      </c>
      <c r="E96" s="4">
        <v>4</v>
      </c>
    </row>
    <row r="97" spans="1:5" x14ac:dyDescent="0.25">
      <c r="A97">
        <v>96</v>
      </c>
    </row>
    <row r="98" spans="1:5" x14ac:dyDescent="0.25">
      <c r="A98">
        <v>97</v>
      </c>
    </row>
    <row r="99" spans="1:5" x14ac:dyDescent="0.25">
      <c r="A99">
        <v>98</v>
      </c>
      <c r="B99" s="3">
        <v>1</v>
      </c>
    </row>
    <row r="100" spans="1:5" x14ac:dyDescent="0.25">
      <c r="A100">
        <v>99</v>
      </c>
      <c r="B100" s="3">
        <v>1</v>
      </c>
    </row>
    <row r="101" spans="1:5" x14ac:dyDescent="0.25">
      <c r="A101">
        <v>100</v>
      </c>
      <c r="B101" s="3">
        <v>1</v>
      </c>
    </row>
    <row r="102" spans="1:5" x14ac:dyDescent="0.25">
      <c r="A102">
        <v>101</v>
      </c>
      <c r="B102" s="3">
        <v>1</v>
      </c>
      <c r="C102" s="2">
        <v>2</v>
      </c>
    </row>
    <row r="103" spans="1:5" x14ac:dyDescent="0.25">
      <c r="A103">
        <v>102</v>
      </c>
      <c r="B103" s="3">
        <v>1</v>
      </c>
      <c r="C103" s="2">
        <v>2</v>
      </c>
    </row>
    <row r="104" spans="1:5" x14ac:dyDescent="0.25">
      <c r="A104">
        <v>103</v>
      </c>
      <c r="B104" s="3">
        <v>1</v>
      </c>
      <c r="C104" s="2">
        <v>2</v>
      </c>
    </row>
    <row r="105" spans="1:5" x14ac:dyDescent="0.25">
      <c r="A105">
        <v>104</v>
      </c>
      <c r="B105" s="3">
        <v>1</v>
      </c>
      <c r="C105" s="2">
        <v>2</v>
      </c>
    </row>
    <row r="106" spans="1:5" x14ac:dyDescent="0.25">
      <c r="A106">
        <v>105</v>
      </c>
      <c r="B106" s="3">
        <v>1</v>
      </c>
      <c r="C106" s="2">
        <v>2</v>
      </c>
    </row>
    <row r="107" spans="1:5" x14ac:dyDescent="0.25">
      <c r="A107">
        <v>106</v>
      </c>
      <c r="C107" s="2">
        <v>2</v>
      </c>
    </row>
    <row r="108" spans="1:5" x14ac:dyDescent="0.25">
      <c r="A108">
        <v>107</v>
      </c>
      <c r="C108" s="2">
        <v>2</v>
      </c>
    </row>
    <row r="109" spans="1:5" x14ac:dyDescent="0.25">
      <c r="A109">
        <v>108</v>
      </c>
    </row>
    <row r="110" spans="1:5" x14ac:dyDescent="0.25">
      <c r="A110">
        <v>109</v>
      </c>
    </row>
    <row r="111" spans="1:5" x14ac:dyDescent="0.25">
      <c r="A111">
        <v>110</v>
      </c>
      <c r="D111" s="5">
        <v>3</v>
      </c>
      <c r="E111" s="4">
        <v>4</v>
      </c>
    </row>
    <row r="112" spans="1:5" x14ac:dyDescent="0.25">
      <c r="A112">
        <v>111</v>
      </c>
      <c r="D112" s="5">
        <v>3</v>
      </c>
      <c r="E112" s="4">
        <v>4</v>
      </c>
    </row>
    <row r="113" spans="1:5" x14ac:dyDescent="0.25">
      <c r="A113">
        <v>112</v>
      </c>
      <c r="D113" s="5">
        <v>3</v>
      </c>
      <c r="E113" s="4">
        <v>4</v>
      </c>
    </row>
    <row r="114" spans="1:5" x14ac:dyDescent="0.25">
      <c r="A114">
        <v>113</v>
      </c>
      <c r="D114" s="5">
        <v>3</v>
      </c>
      <c r="E114" s="4">
        <v>4</v>
      </c>
    </row>
    <row r="115" spans="1:5" x14ac:dyDescent="0.25">
      <c r="A115">
        <v>114</v>
      </c>
      <c r="D115" s="5">
        <v>3</v>
      </c>
      <c r="E115" s="4">
        <v>4</v>
      </c>
    </row>
    <row r="116" spans="1:5" x14ac:dyDescent="0.25">
      <c r="A116">
        <v>115</v>
      </c>
      <c r="D116" s="5">
        <v>3</v>
      </c>
      <c r="E116" s="4">
        <v>4</v>
      </c>
    </row>
    <row r="117" spans="1:5" x14ac:dyDescent="0.25">
      <c r="A117">
        <v>116</v>
      </c>
      <c r="D117" s="5">
        <v>3</v>
      </c>
      <c r="E117" s="4">
        <v>4</v>
      </c>
    </row>
    <row r="118" spans="1:5" x14ac:dyDescent="0.25">
      <c r="A118">
        <v>117</v>
      </c>
      <c r="D118" s="5">
        <v>3</v>
      </c>
      <c r="E118" s="4">
        <v>4</v>
      </c>
    </row>
    <row r="119" spans="1:5" x14ac:dyDescent="0.25">
      <c r="A119">
        <v>118</v>
      </c>
      <c r="D119" s="5">
        <v>3</v>
      </c>
      <c r="E119" s="4">
        <v>4</v>
      </c>
    </row>
    <row r="120" spans="1:5" x14ac:dyDescent="0.25">
      <c r="A120">
        <v>119</v>
      </c>
    </row>
    <row r="121" spans="1:5" x14ac:dyDescent="0.25">
      <c r="A121">
        <v>120</v>
      </c>
    </row>
    <row r="122" spans="1:5" x14ac:dyDescent="0.25">
      <c r="A122">
        <v>121</v>
      </c>
    </row>
    <row r="123" spans="1:5" x14ac:dyDescent="0.25">
      <c r="A123">
        <v>122</v>
      </c>
      <c r="B123" s="3">
        <v>1</v>
      </c>
    </row>
    <row r="124" spans="1:5" x14ac:dyDescent="0.25">
      <c r="A124">
        <v>123</v>
      </c>
      <c r="B124" s="3">
        <v>1</v>
      </c>
    </row>
    <row r="125" spans="1:5" x14ac:dyDescent="0.25">
      <c r="A125">
        <v>124</v>
      </c>
      <c r="B125" s="3">
        <v>1</v>
      </c>
    </row>
    <row r="126" spans="1:5" x14ac:dyDescent="0.25">
      <c r="A126">
        <v>125</v>
      </c>
      <c r="B126" s="3">
        <v>1</v>
      </c>
      <c r="C126" s="2">
        <v>2</v>
      </c>
    </row>
    <row r="127" spans="1:5" x14ac:dyDescent="0.25">
      <c r="A127">
        <v>126</v>
      </c>
      <c r="B127" s="3">
        <v>1</v>
      </c>
      <c r="C127" s="2">
        <v>2</v>
      </c>
    </row>
    <row r="128" spans="1:5" x14ac:dyDescent="0.25">
      <c r="A128">
        <v>127</v>
      </c>
      <c r="B128" s="3">
        <v>1</v>
      </c>
      <c r="C128" s="2">
        <v>2</v>
      </c>
    </row>
    <row r="129" spans="1:5" x14ac:dyDescent="0.25">
      <c r="A129">
        <v>128</v>
      </c>
      <c r="B129" s="3">
        <v>1</v>
      </c>
      <c r="C129" s="2">
        <v>2</v>
      </c>
    </row>
    <row r="130" spans="1:5" x14ac:dyDescent="0.25">
      <c r="A130">
        <v>129</v>
      </c>
      <c r="B130" s="3">
        <v>1</v>
      </c>
      <c r="C130" s="2">
        <v>2</v>
      </c>
    </row>
    <row r="131" spans="1:5" x14ac:dyDescent="0.25">
      <c r="A131">
        <v>130</v>
      </c>
      <c r="B131" s="3">
        <v>1</v>
      </c>
      <c r="C131" s="2">
        <v>2</v>
      </c>
    </row>
    <row r="132" spans="1:5" x14ac:dyDescent="0.25">
      <c r="A132">
        <v>131</v>
      </c>
      <c r="C132" s="2">
        <v>2</v>
      </c>
    </row>
    <row r="133" spans="1:5" x14ac:dyDescent="0.25">
      <c r="A133">
        <v>132</v>
      </c>
      <c r="C133" s="2">
        <v>2</v>
      </c>
    </row>
    <row r="134" spans="1:5" x14ac:dyDescent="0.25">
      <c r="A134">
        <v>133</v>
      </c>
      <c r="E134" s="4">
        <v>4</v>
      </c>
    </row>
    <row r="135" spans="1:5" x14ac:dyDescent="0.25">
      <c r="A135">
        <v>134</v>
      </c>
      <c r="D135" s="5">
        <v>3</v>
      </c>
      <c r="E135" s="4">
        <v>4</v>
      </c>
    </row>
    <row r="136" spans="1:5" x14ac:dyDescent="0.25">
      <c r="A136">
        <v>135</v>
      </c>
      <c r="D136" s="5">
        <v>3</v>
      </c>
      <c r="E136" s="4">
        <v>4</v>
      </c>
    </row>
    <row r="137" spans="1:5" x14ac:dyDescent="0.25">
      <c r="A137">
        <v>136</v>
      </c>
      <c r="D137" s="5">
        <v>3</v>
      </c>
      <c r="E137" s="4">
        <v>4</v>
      </c>
    </row>
    <row r="138" spans="1:5" x14ac:dyDescent="0.25">
      <c r="A138">
        <v>137</v>
      </c>
      <c r="D138" s="5">
        <v>3</v>
      </c>
      <c r="E138" s="4">
        <v>4</v>
      </c>
    </row>
    <row r="139" spans="1:5" x14ac:dyDescent="0.25">
      <c r="A139">
        <v>138</v>
      </c>
      <c r="D139" s="5">
        <v>3</v>
      </c>
      <c r="E139" s="4">
        <v>4</v>
      </c>
    </row>
    <row r="140" spans="1:5" x14ac:dyDescent="0.25">
      <c r="A140">
        <v>139</v>
      </c>
      <c r="D140" s="5">
        <v>3</v>
      </c>
      <c r="E140" s="4">
        <v>4</v>
      </c>
    </row>
    <row r="141" spans="1:5" x14ac:dyDescent="0.25">
      <c r="A141">
        <v>140</v>
      </c>
      <c r="D141" s="5">
        <v>3</v>
      </c>
      <c r="E141" s="4">
        <v>4</v>
      </c>
    </row>
    <row r="142" spans="1:5" x14ac:dyDescent="0.25">
      <c r="A142">
        <v>141</v>
      </c>
      <c r="D142" s="5">
        <v>3</v>
      </c>
      <c r="E142" s="4">
        <v>4</v>
      </c>
    </row>
    <row r="143" spans="1:5" x14ac:dyDescent="0.25">
      <c r="A143">
        <v>142</v>
      </c>
      <c r="D143" s="5">
        <v>3</v>
      </c>
      <c r="E143" s="4">
        <v>4</v>
      </c>
    </row>
    <row r="144" spans="1:5" x14ac:dyDescent="0.25">
      <c r="A144">
        <v>143</v>
      </c>
      <c r="B144" s="3">
        <v>1</v>
      </c>
    </row>
    <row r="145" spans="1:5" x14ac:dyDescent="0.25">
      <c r="A145">
        <v>144</v>
      </c>
      <c r="B145" s="3">
        <v>1</v>
      </c>
    </row>
    <row r="146" spans="1:5" x14ac:dyDescent="0.25">
      <c r="A146">
        <v>145</v>
      </c>
      <c r="B146" s="3">
        <v>1</v>
      </c>
    </row>
    <row r="147" spans="1:5" x14ac:dyDescent="0.25">
      <c r="A147">
        <v>146</v>
      </c>
      <c r="B147" s="3">
        <v>1</v>
      </c>
    </row>
    <row r="148" spans="1:5" x14ac:dyDescent="0.25">
      <c r="A148">
        <v>147</v>
      </c>
      <c r="B148" s="3">
        <v>1</v>
      </c>
      <c r="C148" s="2">
        <v>2</v>
      </c>
    </row>
    <row r="149" spans="1:5" x14ac:dyDescent="0.25">
      <c r="A149">
        <v>148</v>
      </c>
      <c r="B149" s="3">
        <v>1</v>
      </c>
      <c r="C149" s="2">
        <v>2</v>
      </c>
    </row>
    <row r="150" spans="1:5" x14ac:dyDescent="0.25">
      <c r="A150">
        <v>149</v>
      </c>
      <c r="B150" s="3">
        <v>1</v>
      </c>
      <c r="C150" s="2">
        <v>2</v>
      </c>
    </row>
    <row r="151" spans="1:5" x14ac:dyDescent="0.25">
      <c r="A151">
        <v>150</v>
      </c>
      <c r="B151" s="3">
        <v>1</v>
      </c>
      <c r="C151" s="2">
        <v>2</v>
      </c>
    </row>
    <row r="152" spans="1:5" x14ac:dyDescent="0.25">
      <c r="A152">
        <v>151</v>
      </c>
      <c r="B152" s="3">
        <v>1</v>
      </c>
      <c r="C152" s="2">
        <v>2</v>
      </c>
    </row>
    <row r="153" spans="1:5" x14ac:dyDescent="0.25">
      <c r="A153">
        <v>152</v>
      </c>
      <c r="B153" s="3">
        <v>1</v>
      </c>
      <c r="C153" s="2">
        <v>2</v>
      </c>
    </row>
    <row r="154" spans="1:5" x14ac:dyDescent="0.25">
      <c r="A154">
        <v>153</v>
      </c>
      <c r="C154" s="2">
        <v>2</v>
      </c>
    </row>
    <row r="155" spans="1:5" x14ac:dyDescent="0.25">
      <c r="A155">
        <v>154</v>
      </c>
      <c r="C155" s="2">
        <v>2</v>
      </c>
    </row>
    <row r="156" spans="1:5" x14ac:dyDescent="0.25">
      <c r="A156">
        <v>155</v>
      </c>
      <c r="C156" s="2">
        <v>2</v>
      </c>
    </row>
    <row r="157" spans="1:5" x14ac:dyDescent="0.25">
      <c r="A157">
        <v>156</v>
      </c>
      <c r="D157" s="5">
        <v>3</v>
      </c>
      <c r="E157" s="4">
        <v>4</v>
      </c>
    </row>
    <row r="158" spans="1:5" x14ac:dyDescent="0.25">
      <c r="A158">
        <v>157</v>
      </c>
      <c r="D158" s="5">
        <v>3</v>
      </c>
      <c r="E158" s="4">
        <v>4</v>
      </c>
    </row>
    <row r="159" spans="1:5" x14ac:dyDescent="0.25">
      <c r="A159">
        <v>158</v>
      </c>
      <c r="D159" s="5">
        <v>3</v>
      </c>
      <c r="E159" s="4">
        <v>4</v>
      </c>
    </row>
    <row r="160" spans="1:5" x14ac:dyDescent="0.25">
      <c r="A160">
        <v>159</v>
      </c>
      <c r="D160" s="5">
        <v>3</v>
      </c>
      <c r="E160" s="4">
        <v>4</v>
      </c>
    </row>
    <row r="161" spans="1:5" x14ac:dyDescent="0.25">
      <c r="A161">
        <v>160</v>
      </c>
      <c r="D161" s="5">
        <v>3</v>
      </c>
      <c r="E161" s="4">
        <v>4</v>
      </c>
    </row>
    <row r="162" spans="1:5" x14ac:dyDescent="0.25">
      <c r="A162">
        <v>161</v>
      </c>
      <c r="D162" s="5">
        <v>3</v>
      </c>
      <c r="E162" s="4">
        <v>4</v>
      </c>
    </row>
    <row r="163" spans="1:5" x14ac:dyDescent="0.25">
      <c r="A163">
        <v>162</v>
      </c>
      <c r="D163" s="5">
        <v>3</v>
      </c>
      <c r="E163" s="4">
        <v>4</v>
      </c>
    </row>
    <row r="164" spans="1:5" x14ac:dyDescent="0.25">
      <c r="A164">
        <v>163</v>
      </c>
      <c r="D164" s="5">
        <v>3</v>
      </c>
      <c r="E164" s="4">
        <v>4</v>
      </c>
    </row>
    <row r="165" spans="1:5" x14ac:dyDescent="0.25">
      <c r="A165">
        <v>164</v>
      </c>
      <c r="D165" s="5">
        <v>3</v>
      </c>
      <c r="E165" s="4">
        <v>4</v>
      </c>
    </row>
    <row r="166" spans="1:5" x14ac:dyDescent="0.25">
      <c r="A166">
        <v>165</v>
      </c>
      <c r="B166" s="3">
        <v>1</v>
      </c>
      <c r="D166" s="5">
        <v>3</v>
      </c>
      <c r="E166" s="4">
        <v>4</v>
      </c>
    </row>
    <row r="167" spans="1:5" x14ac:dyDescent="0.25">
      <c r="A167">
        <v>166</v>
      </c>
      <c r="B167" s="3">
        <v>1</v>
      </c>
    </row>
    <row r="168" spans="1:5" x14ac:dyDescent="0.25">
      <c r="A168">
        <v>167</v>
      </c>
      <c r="B168" s="3">
        <v>1</v>
      </c>
    </row>
    <row r="169" spans="1:5" x14ac:dyDescent="0.25">
      <c r="A169">
        <v>168</v>
      </c>
      <c r="B169" s="3">
        <v>1</v>
      </c>
    </row>
    <row r="170" spans="1:5" x14ac:dyDescent="0.25">
      <c r="A170">
        <v>169</v>
      </c>
      <c r="B170" s="3">
        <v>1</v>
      </c>
    </row>
    <row r="171" spans="1:5" x14ac:dyDescent="0.25">
      <c r="A171">
        <v>170</v>
      </c>
      <c r="B171" s="3">
        <v>1</v>
      </c>
    </row>
    <row r="172" spans="1:5" x14ac:dyDescent="0.25">
      <c r="A172">
        <v>171</v>
      </c>
      <c r="B172" s="3">
        <v>1</v>
      </c>
      <c r="C172" s="2">
        <v>2</v>
      </c>
    </row>
    <row r="173" spans="1:5" x14ac:dyDescent="0.25">
      <c r="A173">
        <v>172</v>
      </c>
      <c r="B173" s="3">
        <v>1</v>
      </c>
      <c r="C173" s="2">
        <v>2</v>
      </c>
    </row>
    <row r="174" spans="1:5" x14ac:dyDescent="0.25">
      <c r="A174">
        <v>173</v>
      </c>
      <c r="B174" s="3">
        <v>1</v>
      </c>
      <c r="C174" s="2">
        <v>2</v>
      </c>
    </row>
    <row r="175" spans="1:5" x14ac:dyDescent="0.25">
      <c r="A175">
        <v>174</v>
      </c>
      <c r="B175" s="3">
        <v>1</v>
      </c>
      <c r="C175" s="2">
        <v>2</v>
      </c>
    </row>
    <row r="176" spans="1:5" x14ac:dyDescent="0.25">
      <c r="A176">
        <v>175</v>
      </c>
      <c r="C176" s="2">
        <v>2</v>
      </c>
    </row>
    <row r="177" spans="1:5" x14ac:dyDescent="0.25">
      <c r="A177">
        <v>176</v>
      </c>
      <c r="C177" s="2">
        <v>2</v>
      </c>
    </row>
    <row r="178" spans="1:5" x14ac:dyDescent="0.25">
      <c r="A178">
        <v>177</v>
      </c>
      <c r="C178" s="2">
        <v>2</v>
      </c>
    </row>
    <row r="179" spans="1:5" x14ac:dyDescent="0.25">
      <c r="A179">
        <v>178</v>
      </c>
      <c r="C179" s="2">
        <v>2</v>
      </c>
    </row>
    <row r="180" spans="1:5" x14ac:dyDescent="0.25">
      <c r="A180">
        <v>179</v>
      </c>
    </row>
    <row r="181" spans="1:5" x14ac:dyDescent="0.25">
      <c r="A181">
        <v>180</v>
      </c>
      <c r="D181" s="5">
        <v>3</v>
      </c>
      <c r="E181" s="4">
        <v>4</v>
      </c>
    </row>
    <row r="182" spans="1:5" x14ac:dyDescent="0.25">
      <c r="A182">
        <v>181</v>
      </c>
      <c r="D182" s="5">
        <v>3</v>
      </c>
      <c r="E182" s="4">
        <v>4</v>
      </c>
    </row>
    <row r="183" spans="1:5" x14ac:dyDescent="0.25">
      <c r="A183">
        <v>182</v>
      </c>
      <c r="D183" s="5">
        <v>3</v>
      </c>
      <c r="E183" s="4">
        <v>4</v>
      </c>
    </row>
    <row r="184" spans="1:5" x14ac:dyDescent="0.25">
      <c r="A184">
        <v>183</v>
      </c>
      <c r="D184" s="5">
        <v>3</v>
      </c>
      <c r="E184" s="4">
        <v>4</v>
      </c>
    </row>
    <row r="185" spans="1:5" x14ac:dyDescent="0.25">
      <c r="A185">
        <v>184</v>
      </c>
      <c r="D185" s="5">
        <v>3</v>
      </c>
      <c r="E185" s="4">
        <v>4</v>
      </c>
    </row>
    <row r="186" spans="1:5" x14ac:dyDescent="0.25">
      <c r="A186">
        <v>185</v>
      </c>
      <c r="D186" s="5">
        <v>3</v>
      </c>
      <c r="E186" s="4">
        <v>4</v>
      </c>
    </row>
    <row r="187" spans="1:5" x14ac:dyDescent="0.25">
      <c r="A187">
        <v>186</v>
      </c>
      <c r="D187" s="5">
        <v>3</v>
      </c>
      <c r="E187" s="4">
        <v>4</v>
      </c>
    </row>
    <row r="188" spans="1:5" x14ac:dyDescent="0.25">
      <c r="A188">
        <v>187</v>
      </c>
      <c r="B188" s="3">
        <v>1</v>
      </c>
      <c r="D188" s="5">
        <v>3</v>
      </c>
      <c r="E188" s="4">
        <v>4</v>
      </c>
    </row>
    <row r="189" spans="1:5" x14ac:dyDescent="0.25">
      <c r="A189">
        <v>188</v>
      </c>
      <c r="B189" s="3">
        <v>1</v>
      </c>
      <c r="D189" s="5">
        <v>3</v>
      </c>
      <c r="E189" s="4">
        <v>4</v>
      </c>
    </row>
    <row r="190" spans="1:5" x14ac:dyDescent="0.25">
      <c r="A190">
        <v>189</v>
      </c>
      <c r="B190" s="3">
        <v>1</v>
      </c>
      <c r="D190" s="5">
        <v>3</v>
      </c>
      <c r="E190" s="4">
        <v>4</v>
      </c>
    </row>
    <row r="191" spans="1:5" x14ac:dyDescent="0.25">
      <c r="A191">
        <v>190</v>
      </c>
      <c r="B191" s="3">
        <v>1</v>
      </c>
    </row>
    <row r="192" spans="1:5" x14ac:dyDescent="0.25">
      <c r="A192">
        <v>191</v>
      </c>
      <c r="B192" s="3">
        <v>1</v>
      </c>
    </row>
    <row r="193" spans="1:5" x14ac:dyDescent="0.25">
      <c r="A193">
        <v>192</v>
      </c>
      <c r="B193" s="3">
        <v>1</v>
      </c>
    </row>
    <row r="194" spans="1:5" x14ac:dyDescent="0.25">
      <c r="A194">
        <v>193</v>
      </c>
      <c r="B194" s="3">
        <v>1</v>
      </c>
    </row>
    <row r="195" spans="1:5" x14ac:dyDescent="0.25">
      <c r="A195">
        <v>194</v>
      </c>
      <c r="B195" s="3">
        <v>1</v>
      </c>
    </row>
    <row r="196" spans="1:5" x14ac:dyDescent="0.25">
      <c r="A196">
        <v>195</v>
      </c>
      <c r="B196" s="3">
        <v>1</v>
      </c>
    </row>
    <row r="197" spans="1:5" x14ac:dyDescent="0.25">
      <c r="A197">
        <v>196</v>
      </c>
      <c r="B197" s="3">
        <v>1</v>
      </c>
      <c r="C197" s="2">
        <v>2</v>
      </c>
    </row>
    <row r="198" spans="1:5" x14ac:dyDescent="0.25">
      <c r="A198">
        <v>197</v>
      </c>
      <c r="B198" s="3">
        <v>1</v>
      </c>
      <c r="C198" s="2">
        <v>2</v>
      </c>
    </row>
    <row r="199" spans="1:5" x14ac:dyDescent="0.25">
      <c r="A199">
        <v>198</v>
      </c>
      <c r="B199" s="3">
        <v>1</v>
      </c>
      <c r="C199" s="2">
        <v>2</v>
      </c>
    </row>
    <row r="200" spans="1:5" x14ac:dyDescent="0.25">
      <c r="A200">
        <v>199</v>
      </c>
      <c r="C200" s="2">
        <v>2</v>
      </c>
    </row>
    <row r="201" spans="1:5" x14ac:dyDescent="0.25">
      <c r="A201">
        <v>200</v>
      </c>
      <c r="C201" s="2">
        <v>2</v>
      </c>
    </row>
    <row r="202" spans="1:5" x14ac:dyDescent="0.25">
      <c r="A202">
        <v>201</v>
      </c>
      <c r="C202" s="2">
        <v>2</v>
      </c>
    </row>
    <row r="203" spans="1:5" x14ac:dyDescent="0.25">
      <c r="A203">
        <v>202</v>
      </c>
      <c r="C203" s="2">
        <v>2</v>
      </c>
    </row>
    <row r="204" spans="1:5" x14ac:dyDescent="0.25">
      <c r="A204">
        <v>203</v>
      </c>
      <c r="C204" s="2">
        <v>2</v>
      </c>
    </row>
    <row r="205" spans="1:5" x14ac:dyDescent="0.25">
      <c r="A205">
        <v>204</v>
      </c>
      <c r="C205" s="2">
        <v>2</v>
      </c>
    </row>
    <row r="206" spans="1:5" x14ac:dyDescent="0.25">
      <c r="A206">
        <v>205</v>
      </c>
      <c r="D206" s="5">
        <v>3</v>
      </c>
      <c r="E206" s="4">
        <v>4</v>
      </c>
    </row>
    <row r="207" spans="1:5" x14ac:dyDescent="0.25">
      <c r="A207">
        <v>206</v>
      </c>
      <c r="D207" s="5">
        <v>3</v>
      </c>
      <c r="E207" s="4">
        <v>4</v>
      </c>
    </row>
    <row r="208" spans="1:5" x14ac:dyDescent="0.25">
      <c r="A208">
        <v>207</v>
      </c>
      <c r="D208" s="5">
        <v>3</v>
      </c>
      <c r="E208" s="4">
        <v>4</v>
      </c>
    </row>
    <row r="209" spans="1:5" x14ac:dyDescent="0.25">
      <c r="A209">
        <v>208</v>
      </c>
      <c r="D209" s="5">
        <v>3</v>
      </c>
      <c r="E209" s="4">
        <v>4</v>
      </c>
    </row>
    <row r="210" spans="1:5" x14ac:dyDescent="0.25">
      <c r="A210">
        <v>209</v>
      </c>
      <c r="B210" s="3">
        <v>1</v>
      </c>
      <c r="D210" s="5">
        <v>3</v>
      </c>
      <c r="E210" s="4">
        <v>4</v>
      </c>
    </row>
    <row r="211" spans="1:5" x14ac:dyDescent="0.25">
      <c r="A211">
        <v>210</v>
      </c>
      <c r="B211" s="3">
        <v>1</v>
      </c>
      <c r="D211" s="5">
        <v>3</v>
      </c>
      <c r="E211" s="4">
        <v>4</v>
      </c>
    </row>
    <row r="212" spans="1:5" x14ac:dyDescent="0.25">
      <c r="A212">
        <v>211</v>
      </c>
      <c r="B212" s="3">
        <v>1</v>
      </c>
      <c r="D212" s="5">
        <v>3</v>
      </c>
      <c r="E212" s="4">
        <v>4</v>
      </c>
    </row>
    <row r="213" spans="1:5" x14ac:dyDescent="0.25">
      <c r="A213">
        <v>212</v>
      </c>
      <c r="B213" s="3">
        <v>1</v>
      </c>
      <c r="D213" s="5">
        <v>3</v>
      </c>
      <c r="E213" s="4">
        <v>4</v>
      </c>
    </row>
    <row r="214" spans="1:5" x14ac:dyDescent="0.25">
      <c r="A214">
        <v>213</v>
      </c>
      <c r="B214" s="3">
        <v>1</v>
      </c>
      <c r="D214" s="5">
        <v>3</v>
      </c>
      <c r="E214" s="4">
        <v>4</v>
      </c>
    </row>
    <row r="215" spans="1:5" x14ac:dyDescent="0.25">
      <c r="A215">
        <v>214</v>
      </c>
      <c r="B215" s="3">
        <v>1</v>
      </c>
      <c r="D215" s="5">
        <v>3</v>
      </c>
      <c r="E215" s="4">
        <v>4</v>
      </c>
    </row>
    <row r="216" spans="1:5" x14ac:dyDescent="0.25">
      <c r="A216">
        <v>215</v>
      </c>
      <c r="B216" s="3">
        <v>1</v>
      </c>
      <c r="D216" s="5">
        <v>3</v>
      </c>
      <c r="E216" s="4">
        <v>4</v>
      </c>
    </row>
    <row r="217" spans="1:5" x14ac:dyDescent="0.25">
      <c r="A217">
        <v>216</v>
      </c>
      <c r="B217" s="3">
        <v>1</v>
      </c>
      <c r="D217" s="5">
        <v>3</v>
      </c>
      <c r="E217" s="4">
        <v>4</v>
      </c>
    </row>
    <row r="218" spans="1:5" x14ac:dyDescent="0.25">
      <c r="A218">
        <v>217</v>
      </c>
      <c r="B218" s="3">
        <v>1</v>
      </c>
      <c r="E218" s="4">
        <v>4</v>
      </c>
    </row>
    <row r="219" spans="1:5" x14ac:dyDescent="0.25">
      <c r="A219">
        <v>218</v>
      </c>
      <c r="B219" s="3">
        <v>1</v>
      </c>
      <c r="C219" s="2">
        <v>2</v>
      </c>
      <c r="E219" s="4">
        <v>4</v>
      </c>
    </row>
    <row r="220" spans="1:5" x14ac:dyDescent="0.25">
      <c r="A220">
        <v>219</v>
      </c>
      <c r="B220" s="3">
        <v>1</v>
      </c>
      <c r="C220" s="2">
        <v>2</v>
      </c>
      <c r="E220" s="4">
        <v>4</v>
      </c>
    </row>
    <row r="221" spans="1:5" x14ac:dyDescent="0.25">
      <c r="A221">
        <v>220</v>
      </c>
      <c r="B221" s="3">
        <v>1</v>
      </c>
      <c r="C221" s="2">
        <v>2</v>
      </c>
    </row>
    <row r="222" spans="1:5" x14ac:dyDescent="0.25">
      <c r="A222">
        <v>221</v>
      </c>
      <c r="B222" s="3">
        <v>1</v>
      </c>
      <c r="C222" s="2">
        <v>2</v>
      </c>
    </row>
    <row r="223" spans="1:5" x14ac:dyDescent="0.25">
      <c r="A223">
        <v>222</v>
      </c>
      <c r="B223" s="3">
        <v>1</v>
      </c>
      <c r="C223" s="2">
        <v>2</v>
      </c>
    </row>
    <row r="224" spans="1:5" x14ac:dyDescent="0.25">
      <c r="A224">
        <v>223</v>
      </c>
      <c r="B224" s="3">
        <v>1</v>
      </c>
      <c r="C224" s="2">
        <v>2</v>
      </c>
    </row>
    <row r="225" spans="1:6" x14ac:dyDescent="0.25">
      <c r="A225">
        <v>224</v>
      </c>
      <c r="B225" s="3">
        <v>1</v>
      </c>
      <c r="C225" s="2">
        <v>2</v>
      </c>
    </row>
    <row r="226" spans="1:6" x14ac:dyDescent="0.25">
      <c r="A226">
        <v>225</v>
      </c>
      <c r="B226" s="3">
        <v>1</v>
      </c>
      <c r="C226" s="2">
        <v>2</v>
      </c>
    </row>
    <row r="227" spans="1:6" x14ac:dyDescent="0.25">
      <c r="A227">
        <v>226</v>
      </c>
      <c r="B227" s="3">
        <v>1</v>
      </c>
      <c r="C227" s="2">
        <v>2</v>
      </c>
    </row>
    <row r="228" spans="1:6" x14ac:dyDescent="0.25">
      <c r="A228">
        <v>227</v>
      </c>
      <c r="C228" s="2">
        <v>2</v>
      </c>
    </row>
    <row r="229" spans="1:6" x14ac:dyDescent="0.25">
      <c r="A229">
        <v>228</v>
      </c>
      <c r="C229" s="2">
        <v>2</v>
      </c>
      <c r="F229" t="s">
        <v>22</v>
      </c>
    </row>
    <row r="230" spans="1:6" x14ac:dyDescent="0.25">
      <c r="A230">
        <v>229</v>
      </c>
    </row>
    <row r="231" spans="1:6" x14ac:dyDescent="0.25">
      <c r="A231">
        <v>230</v>
      </c>
      <c r="F231" t="s">
        <v>22</v>
      </c>
    </row>
    <row r="232" spans="1:6" x14ac:dyDescent="0.25">
      <c r="A232">
        <v>231</v>
      </c>
      <c r="C232" s="2">
        <v>2</v>
      </c>
    </row>
    <row r="233" spans="1:6" x14ac:dyDescent="0.25">
      <c r="A233">
        <v>232</v>
      </c>
      <c r="C233" s="2">
        <v>2</v>
      </c>
    </row>
    <row r="234" spans="1:6" x14ac:dyDescent="0.25">
      <c r="A234">
        <v>233</v>
      </c>
      <c r="C234" s="2">
        <v>2</v>
      </c>
    </row>
    <row r="235" spans="1:6" x14ac:dyDescent="0.25">
      <c r="A235">
        <v>234</v>
      </c>
      <c r="C235" s="2">
        <v>2</v>
      </c>
    </row>
    <row r="236" spans="1:6" x14ac:dyDescent="0.25">
      <c r="A236">
        <v>235</v>
      </c>
      <c r="C236" s="2">
        <v>2</v>
      </c>
    </row>
    <row r="237" spans="1:6" x14ac:dyDescent="0.25">
      <c r="A237">
        <v>236</v>
      </c>
      <c r="C237" s="2">
        <v>2</v>
      </c>
    </row>
    <row r="238" spans="1:6" x14ac:dyDescent="0.25">
      <c r="A238">
        <v>237</v>
      </c>
      <c r="B238" s="3">
        <v>1</v>
      </c>
      <c r="C238" s="2">
        <v>2</v>
      </c>
    </row>
    <row r="239" spans="1:6" x14ac:dyDescent="0.25">
      <c r="A239">
        <v>238</v>
      </c>
      <c r="B239" s="3">
        <v>1</v>
      </c>
      <c r="C239" s="2">
        <v>2</v>
      </c>
    </row>
    <row r="240" spans="1:6" x14ac:dyDescent="0.25">
      <c r="A240">
        <v>239</v>
      </c>
      <c r="B240" s="3">
        <v>1</v>
      </c>
      <c r="C240" s="2">
        <v>2</v>
      </c>
    </row>
    <row r="241" spans="1:5" x14ac:dyDescent="0.25">
      <c r="A241">
        <v>240</v>
      </c>
      <c r="B241" s="3">
        <v>1</v>
      </c>
    </row>
    <row r="242" spans="1:5" x14ac:dyDescent="0.25">
      <c r="A242">
        <v>241</v>
      </c>
      <c r="B242" s="3">
        <v>1</v>
      </c>
    </row>
    <row r="243" spans="1:5" x14ac:dyDescent="0.25">
      <c r="A243">
        <v>242</v>
      </c>
      <c r="B243" s="3">
        <v>1</v>
      </c>
    </row>
    <row r="244" spans="1:5" x14ac:dyDescent="0.25">
      <c r="A244">
        <v>243</v>
      </c>
      <c r="B244" s="3">
        <v>1</v>
      </c>
      <c r="E244" s="4">
        <v>4</v>
      </c>
    </row>
    <row r="245" spans="1:5" x14ac:dyDescent="0.25">
      <c r="A245">
        <v>244</v>
      </c>
      <c r="B245" s="3">
        <v>1</v>
      </c>
      <c r="D245" s="5">
        <v>3</v>
      </c>
      <c r="E245" s="4">
        <v>4</v>
      </c>
    </row>
    <row r="246" spans="1:5" x14ac:dyDescent="0.25">
      <c r="A246">
        <v>245</v>
      </c>
      <c r="D246" s="5">
        <v>3</v>
      </c>
      <c r="E246" s="4">
        <v>4</v>
      </c>
    </row>
    <row r="247" spans="1:5" x14ac:dyDescent="0.25">
      <c r="A247">
        <v>246</v>
      </c>
      <c r="D247" s="5">
        <v>3</v>
      </c>
      <c r="E247" s="4">
        <v>4</v>
      </c>
    </row>
    <row r="248" spans="1:5" x14ac:dyDescent="0.25">
      <c r="A248">
        <v>247</v>
      </c>
      <c r="D248" s="5">
        <v>3</v>
      </c>
      <c r="E248" s="4">
        <v>4</v>
      </c>
    </row>
    <row r="249" spans="1:5" x14ac:dyDescent="0.25">
      <c r="A249">
        <v>248</v>
      </c>
      <c r="D249" s="5">
        <v>3</v>
      </c>
      <c r="E249" s="4">
        <v>4</v>
      </c>
    </row>
    <row r="250" spans="1:5" x14ac:dyDescent="0.25">
      <c r="A250">
        <v>249</v>
      </c>
      <c r="D250" s="5">
        <v>3</v>
      </c>
      <c r="E250" s="4">
        <v>4</v>
      </c>
    </row>
    <row r="251" spans="1:5" x14ac:dyDescent="0.25">
      <c r="A251">
        <v>250</v>
      </c>
      <c r="D251" s="5">
        <v>3</v>
      </c>
      <c r="E251" s="4">
        <v>4</v>
      </c>
    </row>
    <row r="252" spans="1:5" x14ac:dyDescent="0.25">
      <c r="A252">
        <v>251</v>
      </c>
      <c r="D252" s="5">
        <v>3</v>
      </c>
      <c r="E252" s="4">
        <v>4</v>
      </c>
    </row>
    <row r="253" spans="1:5" x14ac:dyDescent="0.25">
      <c r="A253">
        <v>252</v>
      </c>
      <c r="D253" s="5">
        <v>3</v>
      </c>
      <c r="E253" s="4">
        <v>4</v>
      </c>
    </row>
    <row r="254" spans="1:5" x14ac:dyDescent="0.25">
      <c r="A254">
        <v>253</v>
      </c>
      <c r="D254" s="5">
        <v>3</v>
      </c>
    </row>
    <row r="255" spans="1:5" x14ac:dyDescent="0.25">
      <c r="A255">
        <v>254</v>
      </c>
    </row>
    <row r="256" spans="1:5" x14ac:dyDescent="0.25">
      <c r="A256">
        <v>255</v>
      </c>
    </row>
    <row r="257" spans="1:5" x14ac:dyDescent="0.25">
      <c r="A257">
        <v>256</v>
      </c>
      <c r="C257" s="2">
        <v>2</v>
      </c>
    </row>
    <row r="258" spans="1:5" x14ac:dyDescent="0.25">
      <c r="A258">
        <v>257</v>
      </c>
      <c r="C258" s="2">
        <v>2</v>
      </c>
    </row>
    <row r="259" spans="1:5" x14ac:dyDescent="0.25">
      <c r="A259">
        <v>258</v>
      </c>
      <c r="C259" s="2">
        <v>2</v>
      </c>
    </row>
    <row r="260" spans="1:5" x14ac:dyDescent="0.25">
      <c r="A260">
        <v>259</v>
      </c>
      <c r="B260" s="3">
        <v>1</v>
      </c>
      <c r="C260" s="2">
        <v>2</v>
      </c>
    </row>
    <row r="261" spans="1:5" x14ac:dyDescent="0.25">
      <c r="A261">
        <v>260</v>
      </c>
      <c r="B261" s="3">
        <v>1</v>
      </c>
      <c r="C261" s="2">
        <v>2</v>
      </c>
    </row>
    <row r="262" spans="1:5" x14ac:dyDescent="0.25">
      <c r="A262">
        <v>261</v>
      </c>
      <c r="B262" s="3">
        <v>1</v>
      </c>
      <c r="C262" s="2">
        <v>2</v>
      </c>
    </row>
    <row r="263" spans="1:5" x14ac:dyDescent="0.25">
      <c r="A263">
        <v>262</v>
      </c>
      <c r="B263" s="3">
        <v>1</v>
      </c>
      <c r="C263" s="2">
        <v>2</v>
      </c>
    </row>
    <row r="264" spans="1:5" x14ac:dyDescent="0.25">
      <c r="A264">
        <v>263</v>
      </c>
      <c r="B264" s="3">
        <v>1</v>
      </c>
      <c r="C264" s="2">
        <v>2</v>
      </c>
    </row>
    <row r="265" spans="1:5" x14ac:dyDescent="0.25">
      <c r="A265">
        <v>264</v>
      </c>
      <c r="B265" s="3">
        <v>1</v>
      </c>
    </row>
    <row r="266" spans="1:5" x14ac:dyDescent="0.25">
      <c r="A266">
        <v>265</v>
      </c>
      <c r="B266" s="3">
        <v>1</v>
      </c>
    </row>
    <row r="267" spans="1:5" x14ac:dyDescent="0.25">
      <c r="A267">
        <v>266</v>
      </c>
      <c r="E267" s="4">
        <v>4</v>
      </c>
    </row>
    <row r="268" spans="1:5" x14ac:dyDescent="0.25">
      <c r="A268">
        <v>267</v>
      </c>
      <c r="D268" s="5">
        <v>3</v>
      </c>
      <c r="E268" s="4">
        <v>4</v>
      </c>
    </row>
    <row r="269" spans="1:5" x14ac:dyDescent="0.25">
      <c r="A269">
        <v>268</v>
      </c>
      <c r="D269" s="5">
        <v>3</v>
      </c>
      <c r="E269" s="4">
        <v>4</v>
      </c>
    </row>
    <row r="270" spans="1:5" x14ac:dyDescent="0.25">
      <c r="A270">
        <v>269</v>
      </c>
      <c r="D270" s="5">
        <v>3</v>
      </c>
      <c r="E270" s="4">
        <v>4</v>
      </c>
    </row>
    <row r="271" spans="1:5" x14ac:dyDescent="0.25">
      <c r="A271">
        <v>270</v>
      </c>
      <c r="D271" s="5">
        <v>3</v>
      </c>
      <c r="E271" s="4">
        <v>4</v>
      </c>
    </row>
    <row r="272" spans="1:5" x14ac:dyDescent="0.25">
      <c r="A272">
        <v>271</v>
      </c>
      <c r="D272" s="5">
        <v>3</v>
      </c>
      <c r="E272" s="4">
        <v>4</v>
      </c>
    </row>
    <row r="273" spans="1:5" x14ac:dyDescent="0.25">
      <c r="A273">
        <v>272</v>
      </c>
      <c r="D273" s="5">
        <v>3</v>
      </c>
      <c r="E273" s="4">
        <v>4</v>
      </c>
    </row>
    <row r="274" spans="1:5" x14ac:dyDescent="0.25">
      <c r="A274">
        <v>273</v>
      </c>
      <c r="D274" s="5">
        <v>3</v>
      </c>
      <c r="E274" s="4">
        <v>4</v>
      </c>
    </row>
    <row r="275" spans="1:5" x14ac:dyDescent="0.25">
      <c r="A275">
        <v>274</v>
      </c>
      <c r="D275" s="5">
        <v>3</v>
      </c>
      <c r="E275" s="4">
        <v>4</v>
      </c>
    </row>
    <row r="276" spans="1:5" x14ac:dyDescent="0.25">
      <c r="A276">
        <v>275</v>
      </c>
      <c r="D276" s="5">
        <v>3</v>
      </c>
    </row>
    <row r="277" spans="1:5" x14ac:dyDescent="0.25">
      <c r="A277">
        <v>276</v>
      </c>
    </row>
    <row r="278" spans="1:5" x14ac:dyDescent="0.25">
      <c r="A278">
        <v>277</v>
      </c>
    </row>
    <row r="279" spans="1:5" x14ac:dyDescent="0.25">
      <c r="A279">
        <v>278</v>
      </c>
    </row>
    <row r="280" spans="1:5" x14ac:dyDescent="0.25">
      <c r="A280">
        <v>279</v>
      </c>
      <c r="B280" s="3">
        <v>1</v>
      </c>
    </row>
    <row r="281" spans="1:5" x14ac:dyDescent="0.25">
      <c r="A281">
        <v>280</v>
      </c>
      <c r="B281" s="3">
        <v>1</v>
      </c>
    </row>
    <row r="282" spans="1:5" x14ac:dyDescent="0.25">
      <c r="A282">
        <v>281</v>
      </c>
      <c r="B282" s="3">
        <v>1</v>
      </c>
    </row>
    <row r="283" spans="1:5" x14ac:dyDescent="0.25">
      <c r="A283">
        <v>282</v>
      </c>
      <c r="B283" s="3">
        <v>1</v>
      </c>
      <c r="C283" s="2">
        <v>2</v>
      </c>
    </row>
    <row r="284" spans="1:5" x14ac:dyDescent="0.25">
      <c r="A284">
        <v>283</v>
      </c>
      <c r="B284" s="3">
        <v>1</v>
      </c>
      <c r="C284" s="2">
        <v>2</v>
      </c>
    </row>
    <row r="285" spans="1:5" x14ac:dyDescent="0.25">
      <c r="A285">
        <v>284</v>
      </c>
      <c r="B285" s="3">
        <v>1</v>
      </c>
      <c r="C285" s="2">
        <v>2</v>
      </c>
    </row>
    <row r="286" spans="1:5" x14ac:dyDescent="0.25">
      <c r="A286">
        <v>285</v>
      </c>
      <c r="B286" s="3">
        <v>1</v>
      </c>
      <c r="C286" s="2">
        <v>2</v>
      </c>
    </row>
    <row r="287" spans="1:5" x14ac:dyDescent="0.25">
      <c r="A287">
        <v>286</v>
      </c>
      <c r="B287" s="3">
        <v>1</v>
      </c>
      <c r="C287" s="2">
        <v>2</v>
      </c>
    </row>
    <row r="288" spans="1:5" x14ac:dyDescent="0.25">
      <c r="A288">
        <v>287</v>
      </c>
      <c r="C288" s="2">
        <v>2</v>
      </c>
    </row>
    <row r="289" spans="1:5" x14ac:dyDescent="0.25">
      <c r="A289">
        <v>288</v>
      </c>
      <c r="C289" s="2">
        <v>2</v>
      </c>
    </row>
    <row r="290" spans="1:5" x14ac:dyDescent="0.25">
      <c r="A290">
        <v>289</v>
      </c>
      <c r="D290" s="5">
        <v>3</v>
      </c>
    </row>
    <row r="291" spans="1:5" x14ac:dyDescent="0.25">
      <c r="A291">
        <v>290</v>
      </c>
      <c r="D291" s="5">
        <v>3</v>
      </c>
      <c r="E291" s="4">
        <v>4</v>
      </c>
    </row>
    <row r="292" spans="1:5" x14ac:dyDescent="0.25">
      <c r="A292">
        <v>291</v>
      </c>
      <c r="D292" s="5">
        <v>3</v>
      </c>
      <c r="E292" s="4">
        <v>4</v>
      </c>
    </row>
    <row r="293" spans="1:5" x14ac:dyDescent="0.25">
      <c r="A293">
        <v>292</v>
      </c>
      <c r="D293" s="5">
        <v>3</v>
      </c>
      <c r="E293" s="4">
        <v>4</v>
      </c>
    </row>
    <row r="294" spans="1:5" x14ac:dyDescent="0.25">
      <c r="A294">
        <v>293</v>
      </c>
      <c r="D294" s="5">
        <v>3</v>
      </c>
      <c r="E294" s="4">
        <v>4</v>
      </c>
    </row>
    <row r="295" spans="1:5" x14ac:dyDescent="0.25">
      <c r="A295">
        <v>294</v>
      </c>
      <c r="D295" s="5">
        <v>3</v>
      </c>
      <c r="E295" s="4">
        <v>4</v>
      </c>
    </row>
    <row r="296" spans="1:5" x14ac:dyDescent="0.25">
      <c r="A296">
        <v>295</v>
      </c>
      <c r="D296" s="5">
        <v>3</v>
      </c>
      <c r="E296" s="4">
        <v>4</v>
      </c>
    </row>
    <row r="297" spans="1:5" x14ac:dyDescent="0.25">
      <c r="A297">
        <v>296</v>
      </c>
      <c r="D297" s="5">
        <v>3</v>
      </c>
      <c r="E297" s="4">
        <v>4</v>
      </c>
    </row>
    <row r="298" spans="1:5" x14ac:dyDescent="0.25">
      <c r="A298">
        <v>297</v>
      </c>
    </row>
    <row r="299" spans="1:5" x14ac:dyDescent="0.25">
      <c r="A299">
        <v>298</v>
      </c>
    </row>
    <row r="300" spans="1:5" x14ac:dyDescent="0.25">
      <c r="A300">
        <v>299</v>
      </c>
      <c r="B300" s="3">
        <v>1</v>
      </c>
    </row>
    <row r="301" spans="1:5" x14ac:dyDescent="0.25">
      <c r="A301">
        <v>300</v>
      </c>
      <c r="B301" s="3">
        <v>1</v>
      </c>
    </row>
    <row r="302" spans="1:5" x14ac:dyDescent="0.25">
      <c r="A302">
        <v>301</v>
      </c>
      <c r="B302" s="3">
        <v>1</v>
      </c>
    </row>
    <row r="303" spans="1:5" x14ac:dyDescent="0.25">
      <c r="A303">
        <v>302</v>
      </c>
      <c r="B303" s="3">
        <v>1</v>
      </c>
    </row>
    <row r="304" spans="1:5" x14ac:dyDescent="0.25">
      <c r="A304">
        <v>303</v>
      </c>
      <c r="B304" s="3">
        <v>1</v>
      </c>
    </row>
    <row r="305" spans="1:5" x14ac:dyDescent="0.25">
      <c r="A305">
        <v>304</v>
      </c>
      <c r="B305" s="3">
        <v>1</v>
      </c>
      <c r="C305" s="2">
        <v>2</v>
      </c>
    </row>
    <row r="306" spans="1:5" x14ac:dyDescent="0.25">
      <c r="A306">
        <v>305</v>
      </c>
      <c r="B306" s="3">
        <v>1</v>
      </c>
      <c r="C306" s="2">
        <v>2</v>
      </c>
    </row>
    <row r="307" spans="1:5" x14ac:dyDescent="0.25">
      <c r="A307">
        <v>306</v>
      </c>
      <c r="B307" s="3">
        <v>1</v>
      </c>
      <c r="C307" s="2">
        <v>2</v>
      </c>
    </row>
    <row r="308" spans="1:5" x14ac:dyDescent="0.25">
      <c r="A308">
        <v>307</v>
      </c>
      <c r="C308" s="2">
        <v>2</v>
      </c>
    </row>
    <row r="309" spans="1:5" x14ac:dyDescent="0.25">
      <c r="A309">
        <v>308</v>
      </c>
      <c r="C309" s="2">
        <v>2</v>
      </c>
    </row>
    <row r="310" spans="1:5" x14ac:dyDescent="0.25">
      <c r="A310">
        <v>309</v>
      </c>
      <c r="C310" s="2">
        <v>2</v>
      </c>
    </row>
    <row r="311" spans="1:5" x14ac:dyDescent="0.25">
      <c r="A311">
        <v>310</v>
      </c>
    </row>
    <row r="312" spans="1:5" x14ac:dyDescent="0.25">
      <c r="A312">
        <v>311</v>
      </c>
      <c r="D312" s="5">
        <v>3</v>
      </c>
      <c r="E312" s="4">
        <v>4</v>
      </c>
    </row>
    <row r="313" spans="1:5" x14ac:dyDescent="0.25">
      <c r="A313">
        <v>312</v>
      </c>
      <c r="D313" s="5">
        <v>3</v>
      </c>
      <c r="E313" s="4">
        <v>4</v>
      </c>
    </row>
    <row r="314" spans="1:5" x14ac:dyDescent="0.25">
      <c r="A314">
        <v>313</v>
      </c>
      <c r="D314" s="5">
        <v>3</v>
      </c>
      <c r="E314" s="4">
        <v>4</v>
      </c>
    </row>
    <row r="315" spans="1:5" x14ac:dyDescent="0.25">
      <c r="A315">
        <v>314</v>
      </c>
      <c r="D315" s="5">
        <v>3</v>
      </c>
      <c r="E315" s="4">
        <v>4</v>
      </c>
    </row>
    <row r="316" spans="1:5" x14ac:dyDescent="0.25">
      <c r="A316">
        <v>315</v>
      </c>
      <c r="D316" s="5">
        <v>3</v>
      </c>
      <c r="E316" s="4">
        <v>4</v>
      </c>
    </row>
    <row r="317" spans="1:5" x14ac:dyDescent="0.25">
      <c r="A317">
        <v>316</v>
      </c>
      <c r="D317" s="5">
        <v>3</v>
      </c>
      <c r="E317" s="4">
        <v>4</v>
      </c>
    </row>
    <row r="318" spans="1:5" x14ac:dyDescent="0.25">
      <c r="A318">
        <v>317</v>
      </c>
      <c r="D318" s="5">
        <v>3</v>
      </c>
      <c r="E318" s="4">
        <v>4</v>
      </c>
    </row>
    <row r="319" spans="1:5" x14ac:dyDescent="0.25">
      <c r="A319">
        <v>318</v>
      </c>
      <c r="D319" s="5">
        <v>3</v>
      </c>
      <c r="E319" s="4">
        <v>4</v>
      </c>
    </row>
    <row r="320" spans="1:5" x14ac:dyDescent="0.25">
      <c r="A320">
        <v>319</v>
      </c>
      <c r="E320" s="4">
        <v>4</v>
      </c>
    </row>
    <row r="321" spans="1:5" x14ac:dyDescent="0.25">
      <c r="A321">
        <v>320</v>
      </c>
    </row>
    <row r="322" spans="1:5" x14ac:dyDescent="0.25">
      <c r="A322">
        <v>321</v>
      </c>
      <c r="B322" s="3">
        <v>1</v>
      </c>
    </row>
    <row r="323" spans="1:5" x14ac:dyDescent="0.25">
      <c r="A323">
        <v>322</v>
      </c>
      <c r="B323" s="3">
        <v>1</v>
      </c>
    </row>
    <row r="324" spans="1:5" x14ac:dyDescent="0.25">
      <c r="A324">
        <v>323</v>
      </c>
      <c r="B324" s="3">
        <v>1</v>
      </c>
    </row>
    <row r="325" spans="1:5" x14ac:dyDescent="0.25">
      <c r="A325">
        <v>324</v>
      </c>
      <c r="B325" s="3">
        <v>1</v>
      </c>
      <c r="C325" s="2">
        <v>2</v>
      </c>
    </row>
    <row r="326" spans="1:5" x14ac:dyDescent="0.25">
      <c r="A326">
        <v>325</v>
      </c>
      <c r="B326" s="3">
        <v>1</v>
      </c>
      <c r="C326" s="2">
        <v>2</v>
      </c>
    </row>
    <row r="327" spans="1:5" x14ac:dyDescent="0.25">
      <c r="A327">
        <v>326</v>
      </c>
      <c r="B327" s="3">
        <v>1</v>
      </c>
      <c r="C327" s="2">
        <v>2</v>
      </c>
    </row>
    <row r="328" spans="1:5" x14ac:dyDescent="0.25">
      <c r="A328">
        <v>327</v>
      </c>
      <c r="B328" s="3">
        <v>1</v>
      </c>
      <c r="C328" s="2">
        <v>2</v>
      </c>
    </row>
    <row r="329" spans="1:5" x14ac:dyDescent="0.25">
      <c r="A329">
        <v>328</v>
      </c>
      <c r="B329" s="3">
        <v>1</v>
      </c>
      <c r="C329" s="2">
        <v>2</v>
      </c>
    </row>
    <row r="330" spans="1:5" x14ac:dyDescent="0.25">
      <c r="A330">
        <v>329</v>
      </c>
      <c r="C330" s="2">
        <v>2</v>
      </c>
    </row>
    <row r="331" spans="1:5" x14ac:dyDescent="0.25">
      <c r="A331">
        <v>330</v>
      </c>
      <c r="C331" s="2">
        <v>2</v>
      </c>
    </row>
    <row r="332" spans="1:5" x14ac:dyDescent="0.25">
      <c r="A332">
        <v>331</v>
      </c>
      <c r="C332" s="2">
        <v>2</v>
      </c>
    </row>
    <row r="333" spans="1:5" x14ac:dyDescent="0.25">
      <c r="A333">
        <v>332</v>
      </c>
      <c r="E333" s="4">
        <v>4</v>
      </c>
    </row>
    <row r="334" spans="1:5" x14ac:dyDescent="0.25">
      <c r="A334">
        <v>333</v>
      </c>
      <c r="D334" s="5">
        <v>3</v>
      </c>
      <c r="E334" s="4">
        <v>4</v>
      </c>
    </row>
    <row r="335" spans="1:5" x14ac:dyDescent="0.25">
      <c r="A335">
        <v>334</v>
      </c>
      <c r="D335" s="5">
        <v>3</v>
      </c>
      <c r="E335" s="4">
        <v>4</v>
      </c>
    </row>
    <row r="336" spans="1:5" x14ac:dyDescent="0.25">
      <c r="A336">
        <v>335</v>
      </c>
      <c r="D336" s="5">
        <v>3</v>
      </c>
      <c r="E336" s="4">
        <v>4</v>
      </c>
    </row>
    <row r="337" spans="1:5" x14ac:dyDescent="0.25">
      <c r="A337">
        <v>336</v>
      </c>
      <c r="D337" s="5">
        <v>3</v>
      </c>
      <c r="E337" s="4">
        <v>4</v>
      </c>
    </row>
    <row r="338" spans="1:5" x14ac:dyDescent="0.25">
      <c r="A338">
        <v>337</v>
      </c>
      <c r="D338" s="5">
        <v>3</v>
      </c>
      <c r="E338" s="4">
        <v>4</v>
      </c>
    </row>
    <row r="339" spans="1:5" x14ac:dyDescent="0.25">
      <c r="A339">
        <v>338</v>
      </c>
      <c r="D339" s="5">
        <v>3</v>
      </c>
      <c r="E339" s="4">
        <v>4</v>
      </c>
    </row>
    <row r="340" spans="1:5" x14ac:dyDescent="0.25">
      <c r="A340">
        <v>339</v>
      </c>
      <c r="D340" s="5">
        <v>3</v>
      </c>
      <c r="E340" s="4">
        <v>4</v>
      </c>
    </row>
    <row r="341" spans="1:5" x14ac:dyDescent="0.25">
      <c r="A341">
        <v>340</v>
      </c>
      <c r="D341" s="5">
        <v>3</v>
      </c>
      <c r="E341" s="4">
        <v>4</v>
      </c>
    </row>
    <row r="342" spans="1:5" x14ac:dyDescent="0.25">
      <c r="A342">
        <v>341</v>
      </c>
    </row>
    <row r="343" spans="1:5" x14ac:dyDescent="0.25">
      <c r="A343">
        <v>342</v>
      </c>
    </row>
    <row r="344" spans="1:5" x14ac:dyDescent="0.25">
      <c r="A344">
        <v>343</v>
      </c>
      <c r="C344" s="2">
        <v>2</v>
      </c>
    </row>
    <row r="345" spans="1:5" x14ac:dyDescent="0.25">
      <c r="A345">
        <v>344</v>
      </c>
      <c r="C345" s="2">
        <v>2</v>
      </c>
    </row>
    <row r="346" spans="1:5" x14ac:dyDescent="0.25">
      <c r="A346">
        <v>345</v>
      </c>
      <c r="C346" s="2">
        <v>2</v>
      </c>
    </row>
    <row r="347" spans="1:5" x14ac:dyDescent="0.25">
      <c r="A347">
        <v>346</v>
      </c>
      <c r="C347" s="2">
        <v>2</v>
      </c>
    </row>
    <row r="348" spans="1:5" x14ac:dyDescent="0.25">
      <c r="A348">
        <v>347</v>
      </c>
      <c r="B348" s="3">
        <v>1</v>
      </c>
      <c r="C348" s="2">
        <v>2</v>
      </c>
    </row>
    <row r="349" spans="1:5" x14ac:dyDescent="0.25">
      <c r="A349">
        <v>348</v>
      </c>
      <c r="B349" s="3">
        <v>1</v>
      </c>
      <c r="C349" s="2">
        <v>2</v>
      </c>
    </row>
    <row r="350" spans="1:5" x14ac:dyDescent="0.25">
      <c r="A350">
        <v>349</v>
      </c>
      <c r="B350" s="3">
        <v>1</v>
      </c>
      <c r="C350" s="2">
        <v>2</v>
      </c>
    </row>
    <row r="351" spans="1:5" x14ac:dyDescent="0.25">
      <c r="A351">
        <v>350</v>
      </c>
      <c r="B351" s="3">
        <v>1</v>
      </c>
      <c r="C351" s="2">
        <v>2</v>
      </c>
    </row>
    <row r="352" spans="1:5" x14ac:dyDescent="0.25">
      <c r="A352">
        <v>351</v>
      </c>
      <c r="B352" s="3">
        <v>1</v>
      </c>
      <c r="C352" s="2">
        <v>2</v>
      </c>
    </row>
    <row r="353" spans="1:5" x14ac:dyDescent="0.25">
      <c r="A353">
        <v>352</v>
      </c>
      <c r="B353" s="3">
        <v>1</v>
      </c>
    </row>
    <row r="354" spans="1:5" x14ac:dyDescent="0.25">
      <c r="A354">
        <v>353</v>
      </c>
      <c r="B354" s="3">
        <v>1</v>
      </c>
    </row>
    <row r="355" spans="1:5" x14ac:dyDescent="0.25">
      <c r="A355">
        <v>354</v>
      </c>
      <c r="B355" s="3">
        <v>1</v>
      </c>
    </row>
    <row r="356" spans="1:5" x14ac:dyDescent="0.25">
      <c r="A356">
        <v>355</v>
      </c>
      <c r="E356" s="4">
        <v>4</v>
      </c>
    </row>
    <row r="357" spans="1:5" x14ac:dyDescent="0.25">
      <c r="A357">
        <v>356</v>
      </c>
      <c r="E357" s="4">
        <v>4</v>
      </c>
    </row>
    <row r="358" spans="1:5" x14ac:dyDescent="0.25">
      <c r="A358">
        <v>357</v>
      </c>
      <c r="E358" s="4">
        <v>4</v>
      </c>
    </row>
    <row r="359" spans="1:5" x14ac:dyDescent="0.25">
      <c r="A359">
        <v>358</v>
      </c>
      <c r="D359" s="5">
        <v>3</v>
      </c>
      <c r="E359" s="4">
        <v>4</v>
      </c>
    </row>
    <row r="360" spans="1:5" x14ac:dyDescent="0.25">
      <c r="A360">
        <v>359</v>
      </c>
      <c r="D360" s="5">
        <v>3</v>
      </c>
      <c r="E360" s="4">
        <v>4</v>
      </c>
    </row>
    <row r="361" spans="1:5" x14ac:dyDescent="0.25">
      <c r="A361">
        <v>360</v>
      </c>
      <c r="D361" s="5">
        <v>3</v>
      </c>
      <c r="E361" s="4">
        <v>4</v>
      </c>
    </row>
    <row r="362" spans="1:5" x14ac:dyDescent="0.25">
      <c r="A362">
        <v>361</v>
      </c>
      <c r="D362" s="5">
        <v>3</v>
      </c>
      <c r="E362" s="4">
        <v>4</v>
      </c>
    </row>
    <row r="363" spans="1:5" x14ac:dyDescent="0.25">
      <c r="A363">
        <v>362</v>
      </c>
      <c r="D363" s="5">
        <v>3</v>
      </c>
      <c r="E363" s="4">
        <v>4</v>
      </c>
    </row>
    <row r="364" spans="1:5" x14ac:dyDescent="0.25">
      <c r="A364">
        <v>363</v>
      </c>
      <c r="D364" s="5">
        <v>3</v>
      </c>
      <c r="E364" s="4">
        <v>4</v>
      </c>
    </row>
    <row r="365" spans="1:5" x14ac:dyDescent="0.25">
      <c r="A365">
        <v>364</v>
      </c>
      <c r="D365" s="5">
        <v>3</v>
      </c>
    </row>
    <row r="366" spans="1:5" x14ac:dyDescent="0.25">
      <c r="A366">
        <v>365</v>
      </c>
      <c r="C366" s="2">
        <v>2</v>
      </c>
    </row>
    <row r="367" spans="1:5" x14ac:dyDescent="0.25">
      <c r="A367">
        <v>366</v>
      </c>
      <c r="C367" s="2">
        <v>2</v>
      </c>
    </row>
    <row r="368" spans="1:5" x14ac:dyDescent="0.25">
      <c r="A368">
        <v>367</v>
      </c>
      <c r="C368" s="2">
        <v>2</v>
      </c>
    </row>
    <row r="369" spans="1:5" x14ac:dyDescent="0.25">
      <c r="A369">
        <v>368</v>
      </c>
      <c r="C369" s="2">
        <v>2</v>
      </c>
    </row>
    <row r="370" spans="1:5" x14ac:dyDescent="0.25">
      <c r="A370">
        <v>369</v>
      </c>
      <c r="C370" s="2">
        <v>2</v>
      </c>
    </row>
    <row r="371" spans="1:5" x14ac:dyDescent="0.25">
      <c r="A371">
        <v>370</v>
      </c>
      <c r="B371" s="3">
        <v>1</v>
      </c>
      <c r="C371" s="2">
        <v>2</v>
      </c>
    </row>
    <row r="372" spans="1:5" x14ac:dyDescent="0.25">
      <c r="A372">
        <v>371</v>
      </c>
      <c r="B372" s="3">
        <v>1</v>
      </c>
      <c r="C372" s="2">
        <v>2</v>
      </c>
    </row>
    <row r="373" spans="1:5" x14ac:dyDescent="0.25">
      <c r="A373">
        <v>372</v>
      </c>
      <c r="B373" s="3">
        <v>1</v>
      </c>
      <c r="C373" s="2">
        <v>2</v>
      </c>
    </row>
    <row r="374" spans="1:5" x14ac:dyDescent="0.25">
      <c r="A374">
        <v>373</v>
      </c>
      <c r="B374" s="3">
        <v>1</v>
      </c>
      <c r="C374" s="2">
        <v>2</v>
      </c>
    </row>
    <row r="375" spans="1:5" x14ac:dyDescent="0.25">
      <c r="A375">
        <v>374</v>
      </c>
      <c r="B375" s="3">
        <v>1</v>
      </c>
      <c r="C375" s="2">
        <v>2</v>
      </c>
    </row>
    <row r="376" spans="1:5" x14ac:dyDescent="0.25">
      <c r="A376">
        <v>375</v>
      </c>
      <c r="B376" s="3">
        <v>1</v>
      </c>
    </row>
    <row r="377" spans="1:5" x14ac:dyDescent="0.25">
      <c r="A377">
        <v>376</v>
      </c>
      <c r="B377" s="3">
        <v>1</v>
      </c>
    </row>
    <row r="378" spans="1:5" x14ac:dyDescent="0.25">
      <c r="A378">
        <v>377</v>
      </c>
      <c r="B378" s="3">
        <v>1</v>
      </c>
    </row>
    <row r="379" spans="1:5" x14ac:dyDescent="0.25">
      <c r="A379">
        <v>378</v>
      </c>
      <c r="E379" s="4">
        <v>4</v>
      </c>
    </row>
    <row r="380" spans="1:5" x14ac:dyDescent="0.25">
      <c r="A380">
        <v>379</v>
      </c>
      <c r="D380" s="5">
        <v>3</v>
      </c>
      <c r="E380" s="4">
        <v>4</v>
      </c>
    </row>
    <row r="381" spans="1:5" x14ac:dyDescent="0.25">
      <c r="A381">
        <v>380</v>
      </c>
      <c r="D381" s="5">
        <v>3</v>
      </c>
      <c r="E381" s="4">
        <v>4</v>
      </c>
    </row>
    <row r="382" spans="1:5" x14ac:dyDescent="0.25">
      <c r="A382">
        <v>381</v>
      </c>
      <c r="D382" s="5">
        <v>3</v>
      </c>
      <c r="E382" s="4">
        <v>4</v>
      </c>
    </row>
    <row r="383" spans="1:5" x14ac:dyDescent="0.25">
      <c r="A383">
        <v>382</v>
      </c>
      <c r="D383" s="5">
        <v>3</v>
      </c>
      <c r="E383" s="4">
        <v>4</v>
      </c>
    </row>
    <row r="384" spans="1:5" x14ac:dyDescent="0.25">
      <c r="A384">
        <v>383</v>
      </c>
      <c r="D384" s="5">
        <v>3</v>
      </c>
      <c r="E384" s="4">
        <v>4</v>
      </c>
    </row>
    <row r="385" spans="1:5" x14ac:dyDescent="0.25">
      <c r="A385">
        <v>384</v>
      </c>
      <c r="D385" s="5">
        <v>3</v>
      </c>
      <c r="E385" s="4">
        <v>4</v>
      </c>
    </row>
    <row r="386" spans="1:5" x14ac:dyDescent="0.25">
      <c r="A386">
        <v>385</v>
      </c>
      <c r="D386" s="5">
        <v>3</v>
      </c>
      <c r="E386" s="4">
        <v>4</v>
      </c>
    </row>
    <row r="387" spans="1:5" x14ac:dyDescent="0.25">
      <c r="A387">
        <v>386</v>
      </c>
      <c r="D387" s="5">
        <v>3</v>
      </c>
      <c r="E387" s="4">
        <v>4</v>
      </c>
    </row>
    <row r="388" spans="1:5" x14ac:dyDescent="0.25">
      <c r="A388">
        <v>387</v>
      </c>
      <c r="C388" s="2">
        <v>2</v>
      </c>
      <c r="D388" s="5">
        <v>3</v>
      </c>
      <c r="E388" s="4">
        <v>4</v>
      </c>
    </row>
    <row r="389" spans="1:5" x14ac:dyDescent="0.25">
      <c r="A389">
        <v>388</v>
      </c>
      <c r="C389" s="2">
        <v>2</v>
      </c>
      <c r="D389" s="5">
        <v>3</v>
      </c>
    </row>
    <row r="390" spans="1:5" x14ac:dyDescent="0.25">
      <c r="A390">
        <v>389</v>
      </c>
      <c r="C390" s="2">
        <v>2</v>
      </c>
    </row>
    <row r="391" spans="1:5" x14ac:dyDescent="0.25">
      <c r="A391">
        <v>390</v>
      </c>
      <c r="C391" s="2">
        <v>2</v>
      </c>
    </row>
    <row r="392" spans="1:5" x14ac:dyDescent="0.25">
      <c r="A392">
        <v>391</v>
      </c>
      <c r="C392" s="2">
        <v>2</v>
      </c>
    </row>
    <row r="393" spans="1:5" x14ac:dyDescent="0.25">
      <c r="A393">
        <v>392</v>
      </c>
      <c r="B393" s="3">
        <v>1</v>
      </c>
      <c r="C393" s="2">
        <v>2</v>
      </c>
    </row>
    <row r="394" spans="1:5" x14ac:dyDescent="0.25">
      <c r="A394">
        <v>393</v>
      </c>
      <c r="B394" s="3">
        <v>1</v>
      </c>
      <c r="C394" s="2">
        <v>2</v>
      </c>
    </row>
    <row r="395" spans="1:5" x14ac:dyDescent="0.25">
      <c r="A395">
        <v>394</v>
      </c>
      <c r="B395" s="3">
        <v>1</v>
      </c>
      <c r="C395" s="2">
        <v>2</v>
      </c>
    </row>
    <row r="396" spans="1:5" x14ac:dyDescent="0.25">
      <c r="A396">
        <v>395</v>
      </c>
      <c r="B396" s="3">
        <v>1</v>
      </c>
      <c r="C396" s="2">
        <v>2</v>
      </c>
    </row>
    <row r="397" spans="1:5" x14ac:dyDescent="0.25">
      <c r="A397">
        <v>396</v>
      </c>
      <c r="B397" s="3">
        <v>1</v>
      </c>
    </row>
    <row r="398" spans="1:5" x14ac:dyDescent="0.25">
      <c r="A398">
        <v>397</v>
      </c>
      <c r="B398" s="3">
        <v>1</v>
      </c>
    </row>
    <row r="399" spans="1:5" x14ac:dyDescent="0.25">
      <c r="A399">
        <v>398</v>
      </c>
      <c r="B399" s="3">
        <v>1</v>
      </c>
    </row>
    <row r="400" spans="1:5" x14ac:dyDescent="0.25">
      <c r="A400">
        <v>399</v>
      </c>
      <c r="B400" s="3">
        <v>1</v>
      </c>
    </row>
    <row r="401" spans="1:6" x14ac:dyDescent="0.25">
      <c r="A401">
        <v>400</v>
      </c>
      <c r="B401" s="3">
        <v>1</v>
      </c>
    </row>
    <row r="402" spans="1:6" x14ac:dyDescent="0.25">
      <c r="A402">
        <v>401</v>
      </c>
    </row>
    <row r="403" spans="1:6" x14ac:dyDescent="0.25">
      <c r="A403">
        <v>402</v>
      </c>
    </row>
    <row r="404" spans="1:6" x14ac:dyDescent="0.25">
      <c r="A404">
        <v>403</v>
      </c>
      <c r="E404" s="4">
        <v>4</v>
      </c>
    </row>
    <row r="405" spans="1:6" x14ac:dyDescent="0.25">
      <c r="A405">
        <v>404</v>
      </c>
      <c r="D405" s="5">
        <v>3</v>
      </c>
      <c r="E405" s="4">
        <v>4</v>
      </c>
    </row>
    <row r="406" spans="1:6" x14ac:dyDescent="0.25">
      <c r="A406">
        <v>405</v>
      </c>
      <c r="D406" s="5">
        <v>3</v>
      </c>
      <c r="E406" s="4">
        <v>4</v>
      </c>
    </row>
    <row r="407" spans="1:6" x14ac:dyDescent="0.25">
      <c r="A407">
        <v>406</v>
      </c>
      <c r="D407" s="5">
        <v>3</v>
      </c>
      <c r="E407" s="4">
        <v>4</v>
      </c>
    </row>
    <row r="408" spans="1:6" x14ac:dyDescent="0.25">
      <c r="A408">
        <v>407</v>
      </c>
      <c r="D408" s="5">
        <v>3</v>
      </c>
      <c r="E408" s="4">
        <v>4</v>
      </c>
    </row>
    <row r="409" spans="1:6" x14ac:dyDescent="0.25">
      <c r="A409">
        <v>408</v>
      </c>
      <c r="C409" s="2">
        <v>2</v>
      </c>
      <c r="D409" s="5">
        <v>3</v>
      </c>
      <c r="E409" s="4">
        <v>4</v>
      </c>
    </row>
    <row r="410" spans="1:6" x14ac:dyDescent="0.25">
      <c r="A410">
        <v>409</v>
      </c>
      <c r="C410" s="2">
        <v>2</v>
      </c>
      <c r="D410" s="5">
        <v>3</v>
      </c>
      <c r="E410" s="4">
        <v>4</v>
      </c>
    </row>
    <row r="411" spans="1:6" x14ac:dyDescent="0.25">
      <c r="A411">
        <v>410</v>
      </c>
      <c r="C411" s="2">
        <v>2</v>
      </c>
      <c r="D411" s="5">
        <v>3</v>
      </c>
      <c r="E411" s="4">
        <v>4</v>
      </c>
    </row>
    <row r="412" spans="1:6" x14ac:dyDescent="0.25">
      <c r="A412">
        <v>411</v>
      </c>
      <c r="C412" s="2">
        <v>2</v>
      </c>
      <c r="D412" s="5">
        <v>3</v>
      </c>
      <c r="E412" s="4">
        <v>4</v>
      </c>
    </row>
    <row r="413" spans="1:6" x14ac:dyDescent="0.25">
      <c r="A413">
        <v>412</v>
      </c>
      <c r="C413" s="2">
        <v>2</v>
      </c>
      <c r="D413" s="5">
        <v>3</v>
      </c>
      <c r="E413" s="4">
        <v>4</v>
      </c>
    </row>
    <row r="414" spans="1:6" x14ac:dyDescent="0.25">
      <c r="A414">
        <v>413</v>
      </c>
      <c r="C414" s="2">
        <v>2</v>
      </c>
      <c r="D414" s="5">
        <v>3</v>
      </c>
    </row>
    <row r="415" spans="1:6" x14ac:dyDescent="0.25">
      <c r="A415">
        <v>414</v>
      </c>
      <c r="C415" s="2">
        <v>2</v>
      </c>
    </row>
    <row r="416" spans="1:6" x14ac:dyDescent="0.25">
      <c r="A416">
        <v>415</v>
      </c>
      <c r="B416" s="3">
        <v>1</v>
      </c>
      <c r="C416" s="2">
        <v>2</v>
      </c>
      <c r="F416" t="s">
        <v>22</v>
      </c>
    </row>
    <row r="417" spans="1:6" x14ac:dyDescent="0.25">
      <c r="A417">
        <v>416</v>
      </c>
    </row>
    <row r="418" spans="1:6" x14ac:dyDescent="0.25">
      <c r="A418">
        <v>417</v>
      </c>
      <c r="F418" t="s">
        <v>22</v>
      </c>
    </row>
    <row r="419" spans="1:6" x14ac:dyDescent="0.25">
      <c r="A419">
        <v>418</v>
      </c>
      <c r="C419" s="2">
        <v>2</v>
      </c>
    </row>
    <row r="420" spans="1:6" x14ac:dyDescent="0.25">
      <c r="A420">
        <v>419</v>
      </c>
      <c r="C420" s="2">
        <v>2</v>
      </c>
    </row>
    <row r="421" spans="1:6" x14ac:dyDescent="0.25">
      <c r="A421">
        <v>420</v>
      </c>
      <c r="C421" s="2">
        <v>2</v>
      </c>
    </row>
    <row r="422" spans="1:6" x14ac:dyDescent="0.25">
      <c r="A422">
        <v>421</v>
      </c>
      <c r="C422" s="2">
        <v>2</v>
      </c>
    </row>
    <row r="423" spans="1:6" x14ac:dyDescent="0.25">
      <c r="A423">
        <v>422</v>
      </c>
      <c r="C423" s="2">
        <v>2</v>
      </c>
    </row>
    <row r="424" spans="1:6" x14ac:dyDescent="0.25">
      <c r="A424">
        <v>423</v>
      </c>
      <c r="C424" s="2">
        <v>2</v>
      </c>
    </row>
    <row r="425" spans="1:6" x14ac:dyDescent="0.25">
      <c r="A425">
        <v>424</v>
      </c>
      <c r="C425" s="2">
        <v>2</v>
      </c>
    </row>
    <row r="426" spans="1:6" x14ac:dyDescent="0.25">
      <c r="A426">
        <v>425</v>
      </c>
      <c r="C426" s="2">
        <v>2</v>
      </c>
    </row>
    <row r="427" spans="1:6" x14ac:dyDescent="0.25">
      <c r="A427">
        <v>426</v>
      </c>
      <c r="B427" s="3">
        <v>1</v>
      </c>
      <c r="C427" s="2">
        <v>2</v>
      </c>
    </row>
    <row r="428" spans="1:6" x14ac:dyDescent="0.25">
      <c r="A428">
        <v>427</v>
      </c>
      <c r="B428" s="3">
        <v>1</v>
      </c>
      <c r="C428" s="2">
        <v>2</v>
      </c>
    </row>
    <row r="429" spans="1:6" x14ac:dyDescent="0.25">
      <c r="A429">
        <v>428</v>
      </c>
      <c r="B429" s="3">
        <v>1</v>
      </c>
      <c r="C429" s="2">
        <v>2</v>
      </c>
    </row>
    <row r="430" spans="1:6" x14ac:dyDescent="0.25">
      <c r="A430">
        <v>429</v>
      </c>
      <c r="B430" s="3">
        <v>1</v>
      </c>
      <c r="C430" s="2">
        <v>2</v>
      </c>
    </row>
    <row r="431" spans="1:6" x14ac:dyDescent="0.25">
      <c r="A431">
        <v>430</v>
      </c>
      <c r="B431" s="3">
        <v>1</v>
      </c>
      <c r="E431" s="4">
        <v>4</v>
      </c>
    </row>
    <row r="432" spans="1:6" x14ac:dyDescent="0.25">
      <c r="A432">
        <v>431</v>
      </c>
      <c r="B432" s="3">
        <v>1</v>
      </c>
      <c r="E432" s="4">
        <v>4</v>
      </c>
    </row>
    <row r="433" spans="1:5" x14ac:dyDescent="0.25">
      <c r="A433">
        <v>432</v>
      </c>
      <c r="B433" s="3">
        <v>1</v>
      </c>
      <c r="E433" s="4">
        <v>4</v>
      </c>
    </row>
    <row r="434" spans="1:5" x14ac:dyDescent="0.25">
      <c r="A434">
        <v>433</v>
      </c>
      <c r="B434" s="3">
        <v>1</v>
      </c>
      <c r="E434" s="4">
        <v>4</v>
      </c>
    </row>
    <row r="435" spans="1:5" x14ac:dyDescent="0.25">
      <c r="A435">
        <v>434</v>
      </c>
      <c r="B435" s="3">
        <v>1</v>
      </c>
      <c r="D435" s="5">
        <v>3</v>
      </c>
      <c r="E435" s="4">
        <v>4</v>
      </c>
    </row>
    <row r="436" spans="1:5" x14ac:dyDescent="0.25">
      <c r="A436">
        <v>435</v>
      </c>
      <c r="B436" s="3">
        <v>1</v>
      </c>
      <c r="D436" s="5">
        <v>3</v>
      </c>
      <c r="E436" s="4">
        <v>4</v>
      </c>
    </row>
    <row r="437" spans="1:5" x14ac:dyDescent="0.25">
      <c r="A437">
        <v>436</v>
      </c>
      <c r="D437" s="5">
        <v>3</v>
      </c>
      <c r="E437" s="4">
        <v>4</v>
      </c>
    </row>
    <row r="438" spans="1:5" x14ac:dyDescent="0.25">
      <c r="A438">
        <v>437</v>
      </c>
      <c r="D438" s="5">
        <v>3</v>
      </c>
      <c r="E438" s="4">
        <v>4</v>
      </c>
    </row>
    <row r="439" spans="1:5" x14ac:dyDescent="0.25">
      <c r="A439">
        <v>438</v>
      </c>
      <c r="D439" s="5">
        <v>3</v>
      </c>
      <c r="E439" s="4">
        <v>4</v>
      </c>
    </row>
    <row r="440" spans="1:5" x14ac:dyDescent="0.25">
      <c r="A440">
        <v>439</v>
      </c>
      <c r="D440" s="5">
        <v>3</v>
      </c>
      <c r="E440" s="4">
        <v>4</v>
      </c>
    </row>
    <row r="441" spans="1:5" x14ac:dyDescent="0.25">
      <c r="A441">
        <v>440</v>
      </c>
      <c r="D441" s="5">
        <v>3</v>
      </c>
      <c r="E441" s="4">
        <v>4</v>
      </c>
    </row>
    <row r="442" spans="1:5" x14ac:dyDescent="0.25">
      <c r="A442">
        <v>441</v>
      </c>
      <c r="D442" s="5">
        <v>3</v>
      </c>
      <c r="E442" s="4">
        <v>4</v>
      </c>
    </row>
    <row r="443" spans="1:5" x14ac:dyDescent="0.25">
      <c r="A443">
        <v>442</v>
      </c>
      <c r="D443" s="5">
        <v>3</v>
      </c>
      <c r="E443" s="4">
        <v>4</v>
      </c>
    </row>
    <row r="444" spans="1:5" x14ac:dyDescent="0.25">
      <c r="A444">
        <v>443</v>
      </c>
      <c r="D444" s="5">
        <v>3</v>
      </c>
    </row>
    <row r="445" spans="1:5" x14ac:dyDescent="0.25">
      <c r="A445">
        <v>444</v>
      </c>
      <c r="D445" s="5">
        <v>3</v>
      </c>
    </row>
    <row r="446" spans="1:5" x14ac:dyDescent="0.25">
      <c r="A446">
        <v>445</v>
      </c>
    </row>
    <row r="447" spans="1:5" x14ac:dyDescent="0.25">
      <c r="A447">
        <v>446</v>
      </c>
    </row>
    <row r="448" spans="1:5" x14ac:dyDescent="0.25">
      <c r="A448">
        <v>447</v>
      </c>
    </row>
    <row r="449" spans="1:5" x14ac:dyDescent="0.25">
      <c r="A449">
        <v>448</v>
      </c>
      <c r="C449" s="2">
        <v>2</v>
      </c>
    </row>
    <row r="450" spans="1:5" x14ac:dyDescent="0.25">
      <c r="A450">
        <v>449</v>
      </c>
      <c r="C450" s="2">
        <v>2</v>
      </c>
    </row>
    <row r="451" spans="1:5" x14ac:dyDescent="0.25">
      <c r="A451">
        <v>450</v>
      </c>
      <c r="C451" s="2">
        <v>2</v>
      </c>
    </row>
    <row r="452" spans="1:5" x14ac:dyDescent="0.25">
      <c r="A452">
        <v>451</v>
      </c>
      <c r="C452" s="2">
        <v>2</v>
      </c>
    </row>
    <row r="453" spans="1:5" x14ac:dyDescent="0.25">
      <c r="A453">
        <v>452</v>
      </c>
      <c r="C453" s="2">
        <v>2</v>
      </c>
    </row>
    <row r="454" spans="1:5" x14ac:dyDescent="0.25">
      <c r="A454">
        <v>453</v>
      </c>
      <c r="B454" s="3">
        <v>1</v>
      </c>
      <c r="C454" s="2">
        <v>2</v>
      </c>
    </row>
    <row r="455" spans="1:5" x14ac:dyDescent="0.25">
      <c r="A455">
        <v>454</v>
      </c>
      <c r="B455" s="3">
        <v>1</v>
      </c>
      <c r="C455" s="2">
        <v>2</v>
      </c>
    </row>
    <row r="456" spans="1:5" x14ac:dyDescent="0.25">
      <c r="A456">
        <v>455</v>
      </c>
      <c r="B456" s="3">
        <v>1</v>
      </c>
      <c r="C456" s="2">
        <v>2</v>
      </c>
    </row>
    <row r="457" spans="1:5" x14ac:dyDescent="0.25">
      <c r="A457">
        <v>456</v>
      </c>
      <c r="B457" s="3">
        <v>1</v>
      </c>
      <c r="C457" s="2">
        <v>2</v>
      </c>
    </row>
    <row r="458" spans="1:5" x14ac:dyDescent="0.25">
      <c r="A458">
        <v>457</v>
      </c>
      <c r="B458" s="3">
        <v>1</v>
      </c>
    </row>
    <row r="459" spans="1:5" x14ac:dyDescent="0.25">
      <c r="A459">
        <v>458</v>
      </c>
      <c r="B459" s="3">
        <v>1</v>
      </c>
      <c r="E459" s="4">
        <v>4</v>
      </c>
    </row>
    <row r="460" spans="1:5" x14ac:dyDescent="0.25">
      <c r="A460">
        <v>459</v>
      </c>
      <c r="B460" s="3">
        <v>1</v>
      </c>
      <c r="E460" s="4">
        <v>4</v>
      </c>
    </row>
    <row r="461" spans="1:5" x14ac:dyDescent="0.25">
      <c r="A461">
        <v>460</v>
      </c>
      <c r="D461" s="5">
        <v>3</v>
      </c>
      <c r="E461" s="4">
        <v>4</v>
      </c>
    </row>
    <row r="462" spans="1:5" x14ac:dyDescent="0.25">
      <c r="A462">
        <v>461</v>
      </c>
      <c r="D462" s="5">
        <v>3</v>
      </c>
      <c r="E462" s="4">
        <v>4</v>
      </c>
    </row>
    <row r="463" spans="1:5" x14ac:dyDescent="0.25">
      <c r="A463">
        <v>462</v>
      </c>
      <c r="D463" s="5">
        <v>3</v>
      </c>
      <c r="E463" s="4">
        <v>4</v>
      </c>
    </row>
    <row r="464" spans="1:5" x14ac:dyDescent="0.25">
      <c r="A464">
        <v>463</v>
      </c>
      <c r="D464" s="5">
        <v>3</v>
      </c>
      <c r="E464" s="4">
        <v>4</v>
      </c>
    </row>
    <row r="465" spans="1:5" x14ac:dyDescent="0.25">
      <c r="A465">
        <v>464</v>
      </c>
      <c r="D465" s="5">
        <v>3</v>
      </c>
      <c r="E465" s="4">
        <v>4</v>
      </c>
    </row>
    <row r="466" spans="1:5" x14ac:dyDescent="0.25">
      <c r="A466">
        <v>465</v>
      </c>
      <c r="D466" s="5">
        <v>3</v>
      </c>
      <c r="E466" s="4">
        <v>4</v>
      </c>
    </row>
    <row r="467" spans="1:5" x14ac:dyDescent="0.25">
      <c r="A467">
        <v>466</v>
      </c>
      <c r="D467" s="5">
        <v>3</v>
      </c>
      <c r="E467" s="4">
        <v>4</v>
      </c>
    </row>
    <row r="468" spans="1:5" x14ac:dyDescent="0.25">
      <c r="A468">
        <v>467</v>
      </c>
      <c r="D468" s="5">
        <v>3</v>
      </c>
      <c r="E468" s="4">
        <v>4</v>
      </c>
    </row>
    <row r="469" spans="1:5" x14ac:dyDescent="0.25">
      <c r="A469">
        <v>468</v>
      </c>
    </row>
    <row r="470" spans="1:5" x14ac:dyDescent="0.25">
      <c r="A470">
        <v>469</v>
      </c>
    </row>
    <row r="471" spans="1:5" x14ac:dyDescent="0.25">
      <c r="A471">
        <v>470</v>
      </c>
    </row>
    <row r="472" spans="1:5" x14ac:dyDescent="0.25">
      <c r="A472">
        <v>471</v>
      </c>
    </row>
    <row r="473" spans="1:5" x14ac:dyDescent="0.25">
      <c r="A473">
        <v>472</v>
      </c>
    </row>
    <row r="474" spans="1:5" x14ac:dyDescent="0.25">
      <c r="A474">
        <v>473</v>
      </c>
    </row>
    <row r="475" spans="1:5" x14ac:dyDescent="0.25">
      <c r="A475">
        <v>474</v>
      </c>
      <c r="B475" s="3">
        <v>1</v>
      </c>
    </row>
    <row r="476" spans="1:5" x14ac:dyDescent="0.25">
      <c r="A476">
        <v>475</v>
      </c>
      <c r="B476" s="3">
        <v>1</v>
      </c>
    </row>
    <row r="477" spans="1:5" x14ac:dyDescent="0.25">
      <c r="A477">
        <v>476</v>
      </c>
      <c r="B477" s="3">
        <v>1</v>
      </c>
      <c r="C477" s="2">
        <v>2</v>
      </c>
    </row>
    <row r="478" spans="1:5" x14ac:dyDescent="0.25">
      <c r="A478">
        <v>477</v>
      </c>
      <c r="B478" s="3">
        <v>1</v>
      </c>
      <c r="C478" s="2">
        <v>2</v>
      </c>
    </row>
    <row r="479" spans="1:5" x14ac:dyDescent="0.25">
      <c r="A479">
        <v>478</v>
      </c>
      <c r="B479" s="3">
        <v>1</v>
      </c>
      <c r="C479" s="2">
        <v>2</v>
      </c>
    </row>
    <row r="480" spans="1:5" x14ac:dyDescent="0.25">
      <c r="A480">
        <v>479</v>
      </c>
      <c r="B480" s="3">
        <v>1</v>
      </c>
      <c r="C480" s="2">
        <v>2</v>
      </c>
    </row>
    <row r="481" spans="1:5" x14ac:dyDescent="0.25">
      <c r="A481">
        <v>480</v>
      </c>
      <c r="B481" s="3">
        <v>1</v>
      </c>
      <c r="C481" s="2">
        <v>2</v>
      </c>
    </row>
    <row r="482" spans="1:5" x14ac:dyDescent="0.25">
      <c r="A482">
        <v>481</v>
      </c>
      <c r="C482" s="2">
        <v>2</v>
      </c>
    </row>
    <row r="483" spans="1:5" x14ac:dyDescent="0.25">
      <c r="A483">
        <v>482</v>
      </c>
      <c r="C483" s="2">
        <v>2</v>
      </c>
    </row>
    <row r="484" spans="1:5" x14ac:dyDescent="0.25">
      <c r="A484">
        <v>483</v>
      </c>
      <c r="D484" s="5">
        <v>3</v>
      </c>
    </row>
    <row r="485" spans="1:5" x14ac:dyDescent="0.25">
      <c r="A485">
        <v>484</v>
      </c>
      <c r="D485" s="5">
        <v>3</v>
      </c>
      <c r="E485" s="4">
        <v>4</v>
      </c>
    </row>
    <row r="486" spans="1:5" x14ac:dyDescent="0.25">
      <c r="A486">
        <v>485</v>
      </c>
      <c r="D486" s="5">
        <v>3</v>
      </c>
      <c r="E486" s="4">
        <v>4</v>
      </c>
    </row>
    <row r="487" spans="1:5" x14ac:dyDescent="0.25">
      <c r="A487">
        <v>486</v>
      </c>
      <c r="D487" s="5">
        <v>3</v>
      </c>
      <c r="E487" s="4">
        <v>4</v>
      </c>
    </row>
    <row r="488" spans="1:5" x14ac:dyDescent="0.25">
      <c r="A488">
        <v>487</v>
      </c>
      <c r="D488" s="5">
        <v>3</v>
      </c>
      <c r="E488" s="4">
        <v>4</v>
      </c>
    </row>
    <row r="489" spans="1:5" x14ac:dyDescent="0.25">
      <c r="A489">
        <v>488</v>
      </c>
      <c r="D489" s="5">
        <v>3</v>
      </c>
      <c r="E489" s="4">
        <v>4</v>
      </c>
    </row>
    <row r="490" spans="1:5" x14ac:dyDescent="0.25">
      <c r="A490">
        <v>489</v>
      </c>
      <c r="D490" s="5">
        <v>3</v>
      </c>
      <c r="E490" s="4">
        <v>4</v>
      </c>
    </row>
    <row r="491" spans="1:5" x14ac:dyDescent="0.25">
      <c r="A491">
        <v>490</v>
      </c>
      <c r="D491" s="5">
        <v>3</v>
      </c>
      <c r="E491" s="4">
        <v>4</v>
      </c>
    </row>
    <row r="492" spans="1:5" x14ac:dyDescent="0.25">
      <c r="A492">
        <v>491</v>
      </c>
      <c r="D492" s="5">
        <v>3</v>
      </c>
      <c r="E492" s="4">
        <v>4</v>
      </c>
    </row>
    <row r="493" spans="1:5" x14ac:dyDescent="0.25">
      <c r="A493">
        <v>492</v>
      </c>
    </row>
    <row r="494" spans="1:5" x14ac:dyDescent="0.25">
      <c r="A494">
        <v>493</v>
      </c>
      <c r="B494" s="3">
        <v>1</v>
      </c>
    </row>
    <row r="495" spans="1:5" x14ac:dyDescent="0.25">
      <c r="A495">
        <v>494</v>
      </c>
      <c r="B495" s="3">
        <v>1</v>
      </c>
    </row>
    <row r="496" spans="1:5" x14ac:dyDescent="0.25">
      <c r="A496">
        <v>495</v>
      </c>
      <c r="B496" s="3">
        <v>1</v>
      </c>
    </row>
    <row r="497" spans="1:5" x14ac:dyDescent="0.25">
      <c r="A497">
        <v>496</v>
      </c>
      <c r="B497" s="3">
        <v>1</v>
      </c>
    </row>
    <row r="498" spans="1:5" x14ac:dyDescent="0.25">
      <c r="A498">
        <v>497</v>
      </c>
      <c r="B498" s="3">
        <v>1</v>
      </c>
    </row>
    <row r="499" spans="1:5" x14ac:dyDescent="0.25">
      <c r="A499">
        <v>498</v>
      </c>
      <c r="B499" s="3">
        <v>1</v>
      </c>
      <c r="C499" s="2">
        <v>2</v>
      </c>
    </row>
    <row r="500" spans="1:5" x14ac:dyDescent="0.25">
      <c r="A500">
        <v>499</v>
      </c>
      <c r="B500" s="3">
        <v>1</v>
      </c>
      <c r="C500" s="2">
        <v>2</v>
      </c>
    </row>
    <row r="501" spans="1:5" x14ac:dyDescent="0.25">
      <c r="A501">
        <v>500</v>
      </c>
      <c r="B501" s="3">
        <v>1</v>
      </c>
      <c r="C501" s="2">
        <v>2</v>
      </c>
    </row>
    <row r="502" spans="1:5" x14ac:dyDescent="0.25">
      <c r="A502">
        <v>501</v>
      </c>
      <c r="C502" s="2">
        <v>2</v>
      </c>
    </row>
    <row r="503" spans="1:5" x14ac:dyDescent="0.25">
      <c r="A503">
        <v>502</v>
      </c>
      <c r="C503" s="2">
        <v>2</v>
      </c>
    </row>
    <row r="504" spans="1:5" x14ac:dyDescent="0.25">
      <c r="A504">
        <v>503</v>
      </c>
      <c r="C504" s="2">
        <v>2</v>
      </c>
    </row>
    <row r="505" spans="1:5" x14ac:dyDescent="0.25">
      <c r="A505">
        <v>504</v>
      </c>
      <c r="C505" s="2">
        <v>2</v>
      </c>
    </row>
    <row r="506" spans="1:5" x14ac:dyDescent="0.25">
      <c r="A506">
        <v>505</v>
      </c>
      <c r="D506" s="5">
        <v>3</v>
      </c>
    </row>
    <row r="507" spans="1:5" x14ac:dyDescent="0.25">
      <c r="A507">
        <v>506</v>
      </c>
      <c r="D507" s="5">
        <v>3</v>
      </c>
      <c r="E507" s="4">
        <v>4</v>
      </c>
    </row>
    <row r="508" spans="1:5" x14ac:dyDescent="0.25">
      <c r="A508">
        <v>507</v>
      </c>
      <c r="D508" s="5">
        <v>3</v>
      </c>
      <c r="E508" s="4">
        <v>4</v>
      </c>
    </row>
    <row r="509" spans="1:5" x14ac:dyDescent="0.25">
      <c r="A509">
        <v>508</v>
      </c>
      <c r="D509" s="5">
        <v>3</v>
      </c>
      <c r="E509" s="4">
        <v>4</v>
      </c>
    </row>
    <row r="510" spans="1:5" x14ac:dyDescent="0.25">
      <c r="A510">
        <v>509</v>
      </c>
      <c r="D510" s="5">
        <v>3</v>
      </c>
      <c r="E510" s="4">
        <v>4</v>
      </c>
    </row>
    <row r="511" spans="1:5" x14ac:dyDescent="0.25">
      <c r="A511">
        <v>510</v>
      </c>
      <c r="D511" s="5">
        <v>3</v>
      </c>
      <c r="E511" s="4">
        <v>4</v>
      </c>
    </row>
    <row r="512" spans="1:5" x14ac:dyDescent="0.25">
      <c r="A512">
        <v>511</v>
      </c>
      <c r="D512" s="5">
        <v>3</v>
      </c>
      <c r="E512" s="4">
        <v>4</v>
      </c>
    </row>
    <row r="513" spans="1:5" x14ac:dyDescent="0.25">
      <c r="A513">
        <v>512</v>
      </c>
      <c r="D513" s="5">
        <v>3</v>
      </c>
      <c r="E513" s="4">
        <v>4</v>
      </c>
    </row>
    <row r="514" spans="1:5" x14ac:dyDescent="0.25">
      <c r="A514">
        <v>513</v>
      </c>
      <c r="D514" s="5">
        <v>3</v>
      </c>
      <c r="E514" s="4">
        <v>4</v>
      </c>
    </row>
    <row r="515" spans="1:5" x14ac:dyDescent="0.25">
      <c r="A515">
        <v>514</v>
      </c>
    </row>
    <row r="516" spans="1:5" x14ac:dyDescent="0.25">
      <c r="A516">
        <v>515</v>
      </c>
      <c r="B516" s="3">
        <v>1</v>
      </c>
    </row>
    <row r="517" spans="1:5" x14ac:dyDescent="0.25">
      <c r="A517">
        <v>516</v>
      </c>
      <c r="B517" s="3">
        <v>1</v>
      </c>
    </row>
    <row r="518" spans="1:5" x14ac:dyDescent="0.25">
      <c r="A518">
        <v>517</v>
      </c>
      <c r="B518" s="3">
        <v>1</v>
      </c>
      <c r="C518" s="2">
        <v>2</v>
      </c>
    </row>
    <row r="519" spans="1:5" x14ac:dyDescent="0.25">
      <c r="A519">
        <v>518</v>
      </c>
      <c r="B519" s="3">
        <v>1</v>
      </c>
      <c r="C519" s="2">
        <v>2</v>
      </c>
    </row>
    <row r="520" spans="1:5" x14ac:dyDescent="0.25">
      <c r="A520">
        <v>519</v>
      </c>
      <c r="B520" s="3">
        <v>1</v>
      </c>
      <c r="C520" s="2">
        <v>2</v>
      </c>
    </row>
    <row r="521" spans="1:5" x14ac:dyDescent="0.25">
      <c r="A521">
        <v>520</v>
      </c>
      <c r="B521" s="3">
        <v>1</v>
      </c>
      <c r="C521" s="2">
        <v>2</v>
      </c>
    </row>
    <row r="522" spans="1:5" x14ac:dyDescent="0.25">
      <c r="A522">
        <v>521</v>
      </c>
      <c r="B522" s="3">
        <v>1</v>
      </c>
      <c r="C522" s="2">
        <v>2</v>
      </c>
    </row>
    <row r="523" spans="1:5" x14ac:dyDescent="0.25">
      <c r="A523">
        <v>522</v>
      </c>
      <c r="B523" s="3">
        <v>1</v>
      </c>
      <c r="C523" s="2">
        <v>2</v>
      </c>
    </row>
    <row r="524" spans="1:5" x14ac:dyDescent="0.25">
      <c r="A524">
        <v>523</v>
      </c>
      <c r="B524" s="3">
        <v>1</v>
      </c>
      <c r="C524" s="2">
        <v>2</v>
      </c>
    </row>
    <row r="525" spans="1:5" x14ac:dyDescent="0.25">
      <c r="A525">
        <v>524</v>
      </c>
      <c r="C525" s="2">
        <v>2</v>
      </c>
    </row>
    <row r="526" spans="1:5" x14ac:dyDescent="0.25">
      <c r="A526">
        <v>525</v>
      </c>
      <c r="C526" s="2">
        <v>2</v>
      </c>
    </row>
    <row r="527" spans="1:5" x14ac:dyDescent="0.25">
      <c r="A527">
        <v>526</v>
      </c>
      <c r="C527" s="2">
        <v>2</v>
      </c>
    </row>
    <row r="528" spans="1:5" x14ac:dyDescent="0.25">
      <c r="A528">
        <v>527</v>
      </c>
    </row>
    <row r="529" spans="1:5" x14ac:dyDescent="0.25">
      <c r="A529">
        <v>528</v>
      </c>
    </row>
    <row r="530" spans="1:5" x14ac:dyDescent="0.25">
      <c r="A530">
        <v>529</v>
      </c>
      <c r="D530" s="5">
        <v>3</v>
      </c>
      <c r="E530" s="4">
        <v>4</v>
      </c>
    </row>
    <row r="531" spans="1:5" x14ac:dyDescent="0.25">
      <c r="A531">
        <v>530</v>
      </c>
      <c r="D531" s="5">
        <v>3</v>
      </c>
      <c r="E531" s="4">
        <v>4</v>
      </c>
    </row>
    <row r="532" spans="1:5" x14ac:dyDescent="0.25">
      <c r="A532">
        <v>531</v>
      </c>
      <c r="D532" s="5">
        <v>3</v>
      </c>
      <c r="E532" s="4">
        <v>4</v>
      </c>
    </row>
    <row r="533" spans="1:5" x14ac:dyDescent="0.25">
      <c r="A533">
        <v>532</v>
      </c>
      <c r="D533" s="5">
        <v>3</v>
      </c>
      <c r="E533" s="4">
        <v>4</v>
      </c>
    </row>
    <row r="534" spans="1:5" x14ac:dyDescent="0.25">
      <c r="A534">
        <v>533</v>
      </c>
      <c r="D534" s="5">
        <v>3</v>
      </c>
      <c r="E534" s="4">
        <v>4</v>
      </c>
    </row>
    <row r="535" spans="1:5" x14ac:dyDescent="0.25">
      <c r="A535">
        <v>534</v>
      </c>
      <c r="D535" s="5">
        <v>3</v>
      </c>
      <c r="E535" s="4">
        <v>4</v>
      </c>
    </row>
    <row r="536" spans="1:5" x14ac:dyDescent="0.25">
      <c r="A536">
        <v>535</v>
      </c>
      <c r="D536" s="5">
        <v>3</v>
      </c>
      <c r="E536" s="4">
        <v>4</v>
      </c>
    </row>
    <row r="537" spans="1:5" x14ac:dyDescent="0.25">
      <c r="A537">
        <v>536</v>
      </c>
      <c r="D537" s="5">
        <v>3</v>
      </c>
      <c r="E537" s="4">
        <v>4</v>
      </c>
    </row>
    <row r="538" spans="1:5" x14ac:dyDescent="0.25">
      <c r="A538">
        <v>537</v>
      </c>
    </row>
    <row r="539" spans="1:5" x14ac:dyDescent="0.25">
      <c r="A539">
        <v>538</v>
      </c>
    </row>
    <row r="540" spans="1:5" x14ac:dyDescent="0.25">
      <c r="A540">
        <v>539</v>
      </c>
      <c r="B540" s="3">
        <v>1</v>
      </c>
    </row>
    <row r="541" spans="1:5" x14ac:dyDescent="0.25">
      <c r="A541">
        <v>540</v>
      </c>
      <c r="B541" s="3">
        <v>1</v>
      </c>
    </row>
    <row r="542" spans="1:5" x14ac:dyDescent="0.25">
      <c r="A542">
        <v>541</v>
      </c>
      <c r="B542" s="3">
        <v>1</v>
      </c>
    </row>
    <row r="543" spans="1:5" x14ac:dyDescent="0.25">
      <c r="A543">
        <v>542</v>
      </c>
      <c r="B543" s="3">
        <v>1</v>
      </c>
      <c r="C543" s="2">
        <v>2</v>
      </c>
    </row>
    <row r="544" spans="1:5" x14ac:dyDescent="0.25">
      <c r="A544">
        <v>543</v>
      </c>
      <c r="B544" s="3">
        <v>1</v>
      </c>
      <c r="C544" s="2">
        <v>2</v>
      </c>
    </row>
    <row r="545" spans="1:5" x14ac:dyDescent="0.25">
      <c r="A545">
        <v>544</v>
      </c>
      <c r="B545" s="3">
        <v>1</v>
      </c>
      <c r="C545" s="2">
        <v>2</v>
      </c>
    </row>
    <row r="546" spans="1:5" x14ac:dyDescent="0.25">
      <c r="A546">
        <v>545</v>
      </c>
      <c r="B546" s="3">
        <v>1</v>
      </c>
      <c r="C546" s="2">
        <v>2</v>
      </c>
    </row>
    <row r="547" spans="1:5" x14ac:dyDescent="0.25">
      <c r="A547">
        <v>546</v>
      </c>
      <c r="B547" s="3">
        <v>1</v>
      </c>
      <c r="C547" s="2">
        <v>2</v>
      </c>
    </row>
    <row r="548" spans="1:5" x14ac:dyDescent="0.25">
      <c r="A548">
        <v>547</v>
      </c>
      <c r="B548" s="3">
        <v>1</v>
      </c>
      <c r="C548" s="2">
        <v>2</v>
      </c>
    </row>
    <row r="549" spans="1:5" x14ac:dyDescent="0.25">
      <c r="A549">
        <v>548</v>
      </c>
      <c r="B549" s="3">
        <v>1</v>
      </c>
      <c r="C549" s="2">
        <v>2</v>
      </c>
    </row>
    <row r="550" spans="1:5" x14ac:dyDescent="0.25">
      <c r="A550">
        <v>549</v>
      </c>
      <c r="C550" s="2">
        <v>2</v>
      </c>
    </row>
    <row r="551" spans="1:5" x14ac:dyDescent="0.25">
      <c r="A551">
        <v>550</v>
      </c>
      <c r="C551" s="2">
        <v>2</v>
      </c>
    </row>
    <row r="552" spans="1:5" x14ac:dyDescent="0.25">
      <c r="A552">
        <v>551</v>
      </c>
      <c r="C552" s="2">
        <v>2</v>
      </c>
    </row>
    <row r="553" spans="1:5" x14ac:dyDescent="0.25">
      <c r="A553">
        <v>552</v>
      </c>
      <c r="D553" s="5">
        <v>3</v>
      </c>
      <c r="E553" s="4">
        <v>4</v>
      </c>
    </row>
    <row r="554" spans="1:5" x14ac:dyDescent="0.25">
      <c r="A554">
        <v>553</v>
      </c>
      <c r="D554" s="5">
        <v>3</v>
      </c>
      <c r="E554" s="4">
        <v>4</v>
      </c>
    </row>
    <row r="555" spans="1:5" x14ac:dyDescent="0.25">
      <c r="A555">
        <v>554</v>
      </c>
      <c r="D555" s="5">
        <v>3</v>
      </c>
      <c r="E555" s="4">
        <v>4</v>
      </c>
    </row>
    <row r="556" spans="1:5" x14ac:dyDescent="0.25">
      <c r="A556">
        <v>555</v>
      </c>
      <c r="D556" s="5">
        <v>3</v>
      </c>
      <c r="E556" s="4">
        <v>4</v>
      </c>
    </row>
    <row r="557" spans="1:5" x14ac:dyDescent="0.25">
      <c r="A557">
        <v>556</v>
      </c>
      <c r="D557" s="5">
        <v>3</v>
      </c>
      <c r="E557" s="4">
        <v>4</v>
      </c>
    </row>
    <row r="558" spans="1:5" x14ac:dyDescent="0.25">
      <c r="A558">
        <v>557</v>
      </c>
      <c r="D558" s="5">
        <v>3</v>
      </c>
      <c r="E558" s="4">
        <v>4</v>
      </c>
    </row>
    <row r="559" spans="1:5" x14ac:dyDescent="0.25">
      <c r="A559">
        <v>558</v>
      </c>
      <c r="D559" s="5">
        <v>3</v>
      </c>
      <c r="E559" s="4">
        <v>4</v>
      </c>
    </row>
    <row r="560" spans="1:5" x14ac:dyDescent="0.25">
      <c r="A560">
        <v>559</v>
      </c>
      <c r="D560" s="5">
        <v>3</v>
      </c>
      <c r="E560" s="4">
        <v>4</v>
      </c>
    </row>
    <row r="561" spans="1:5" x14ac:dyDescent="0.25">
      <c r="A561">
        <v>560</v>
      </c>
      <c r="D561" s="5">
        <v>3</v>
      </c>
      <c r="E561" s="4">
        <v>4</v>
      </c>
    </row>
    <row r="562" spans="1:5" x14ac:dyDescent="0.25">
      <c r="A562">
        <v>561</v>
      </c>
      <c r="D562" s="5">
        <v>3</v>
      </c>
      <c r="E562" s="4">
        <v>4</v>
      </c>
    </row>
    <row r="563" spans="1:5" x14ac:dyDescent="0.25">
      <c r="A563">
        <v>562</v>
      </c>
      <c r="B563" s="3">
        <v>1</v>
      </c>
    </row>
    <row r="564" spans="1:5" x14ac:dyDescent="0.25">
      <c r="A564">
        <v>563</v>
      </c>
      <c r="B564" s="3">
        <v>1</v>
      </c>
    </row>
    <row r="565" spans="1:5" x14ac:dyDescent="0.25">
      <c r="A565">
        <v>564</v>
      </c>
      <c r="B565" s="3">
        <v>1</v>
      </c>
    </row>
    <row r="566" spans="1:5" x14ac:dyDescent="0.25">
      <c r="A566">
        <v>565</v>
      </c>
      <c r="B566" s="3">
        <v>1</v>
      </c>
    </row>
    <row r="567" spans="1:5" x14ac:dyDescent="0.25">
      <c r="A567">
        <v>566</v>
      </c>
      <c r="B567" s="3">
        <v>1</v>
      </c>
    </row>
    <row r="568" spans="1:5" x14ac:dyDescent="0.25">
      <c r="A568">
        <v>567</v>
      </c>
      <c r="B568" s="3">
        <v>1</v>
      </c>
      <c r="C568" s="2">
        <v>2</v>
      </c>
    </row>
    <row r="569" spans="1:5" x14ac:dyDescent="0.25">
      <c r="A569">
        <v>568</v>
      </c>
      <c r="B569" s="3">
        <v>1</v>
      </c>
      <c r="C569" s="2">
        <v>2</v>
      </c>
    </row>
    <row r="570" spans="1:5" x14ac:dyDescent="0.25">
      <c r="A570">
        <v>569</v>
      </c>
      <c r="B570" s="3">
        <v>1</v>
      </c>
      <c r="C570" s="2">
        <v>2</v>
      </c>
    </row>
    <row r="571" spans="1:5" x14ac:dyDescent="0.25">
      <c r="A571">
        <v>570</v>
      </c>
      <c r="B571" s="3">
        <v>1</v>
      </c>
      <c r="C571" s="2">
        <v>2</v>
      </c>
    </row>
    <row r="572" spans="1:5" x14ac:dyDescent="0.25">
      <c r="A572">
        <v>571</v>
      </c>
      <c r="B572" s="3">
        <v>1</v>
      </c>
      <c r="C572" s="2">
        <v>2</v>
      </c>
    </row>
    <row r="573" spans="1:5" x14ac:dyDescent="0.25">
      <c r="A573">
        <v>572</v>
      </c>
      <c r="C573" s="2">
        <v>2</v>
      </c>
    </row>
    <row r="574" spans="1:5" x14ac:dyDescent="0.25">
      <c r="A574">
        <v>573</v>
      </c>
      <c r="C574" s="2">
        <v>2</v>
      </c>
    </row>
    <row r="575" spans="1:5" x14ac:dyDescent="0.25">
      <c r="A575">
        <v>574</v>
      </c>
      <c r="C575" s="2">
        <v>2</v>
      </c>
    </row>
    <row r="576" spans="1:5" x14ac:dyDescent="0.25">
      <c r="A576">
        <v>575</v>
      </c>
      <c r="C576" s="2">
        <v>2</v>
      </c>
      <c r="E576" s="4">
        <v>4</v>
      </c>
    </row>
    <row r="577" spans="1:5" x14ac:dyDescent="0.25">
      <c r="A577">
        <v>576</v>
      </c>
      <c r="D577" s="5">
        <v>3</v>
      </c>
      <c r="E577" s="4">
        <v>4</v>
      </c>
    </row>
    <row r="578" spans="1:5" x14ac:dyDescent="0.25">
      <c r="A578">
        <v>577</v>
      </c>
      <c r="D578" s="5">
        <v>3</v>
      </c>
      <c r="E578" s="4">
        <v>4</v>
      </c>
    </row>
    <row r="579" spans="1:5" x14ac:dyDescent="0.25">
      <c r="A579">
        <v>578</v>
      </c>
      <c r="D579" s="5">
        <v>3</v>
      </c>
      <c r="E579" s="4">
        <v>4</v>
      </c>
    </row>
    <row r="580" spans="1:5" x14ac:dyDescent="0.25">
      <c r="A580">
        <v>579</v>
      </c>
      <c r="D580" s="5">
        <v>3</v>
      </c>
      <c r="E580" s="4">
        <v>4</v>
      </c>
    </row>
    <row r="581" spans="1:5" x14ac:dyDescent="0.25">
      <c r="A581">
        <v>580</v>
      </c>
      <c r="D581" s="5">
        <v>3</v>
      </c>
      <c r="E581" s="4">
        <v>4</v>
      </c>
    </row>
    <row r="582" spans="1:5" x14ac:dyDescent="0.25">
      <c r="A582">
        <v>581</v>
      </c>
      <c r="D582" s="5">
        <v>3</v>
      </c>
      <c r="E582" s="4">
        <v>4</v>
      </c>
    </row>
    <row r="583" spans="1:5" x14ac:dyDescent="0.25">
      <c r="A583">
        <v>582</v>
      </c>
      <c r="D583" s="5">
        <v>3</v>
      </c>
      <c r="E583" s="4">
        <v>4</v>
      </c>
    </row>
    <row r="584" spans="1:5" x14ac:dyDescent="0.25">
      <c r="A584">
        <v>583</v>
      </c>
      <c r="D584" s="5">
        <v>3</v>
      </c>
      <c r="E584" s="4">
        <v>4</v>
      </c>
    </row>
    <row r="585" spans="1:5" x14ac:dyDescent="0.25">
      <c r="A585">
        <v>584</v>
      </c>
      <c r="D585" s="5">
        <v>3</v>
      </c>
      <c r="E585" s="4">
        <v>4</v>
      </c>
    </row>
    <row r="586" spans="1:5" x14ac:dyDescent="0.25">
      <c r="A586">
        <v>585</v>
      </c>
      <c r="D586" s="5">
        <v>3</v>
      </c>
      <c r="E586" s="4">
        <v>4</v>
      </c>
    </row>
    <row r="587" spans="1:5" x14ac:dyDescent="0.25">
      <c r="A587">
        <v>586</v>
      </c>
      <c r="B587" s="3">
        <v>1</v>
      </c>
      <c r="D587" s="5">
        <v>3</v>
      </c>
    </row>
    <row r="588" spans="1:5" x14ac:dyDescent="0.25">
      <c r="A588">
        <v>587</v>
      </c>
      <c r="B588" s="3">
        <v>1</v>
      </c>
    </row>
    <row r="589" spans="1:5" x14ac:dyDescent="0.25">
      <c r="A589">
        <v>588</v>
      </c>
      <c r="B589" s="3">
        <v>1</v>
      </c>
    </row>
    <row r="590" spans="1:5" x14ac:dyDescent="0.25">
      <c r="A590">
        <v>589</v>
      </c>
      <c r="B590" s="3">
        <v>1</v>
      </c>
    </row>
    <row r="591" spans="1:5" x14ac:dyDescent="0.25">
      <c r="A591">
        <v>590</v>
      </c>
      <c r="B591" s="3">
        <v>1</v>
      </c>
      <c r="C591" s="2">
        <v>2</v>
      </c>
    </row>
    <row r="592" spans="1:5" x14ac:dyDescent="0.25">
      <c r="A592">
        <v>591</v>
      </c>
      <c r="B592" s="3">
        <v>1</v>
      </c>
      <c r="C592" s="2">
        <v>2</v>
      </c>
    </row>
    <row r="593" spans="1:5" x14ac:dyDescent="0.25">
      <c r="A593">
        <v>592</v>
      </c>
      <c r="B593" s="3">
        <v>1</v>
      </c>
      <c r="C593" s="2">
        <v>2</v>
      </c>
    </row>
    <row r="594" spans="1:5" x14ac:dyDescent="0.25">
      <c r="A594">
        <v>593</v>
      </c>
      <c r="B594" s="3">
        <v>1</v>
      </c>
      <c r="C594" s="2">
        <v>2</v>
      </c>
    </row>
    <row r="595" spans="1:5" x14ac:dyDescent="0.25">
      <c r="A595">
        <v>594</v>
      </c>
      <c r="B595" s="3">
        <v>1</v>
      </c>
      <c r="C595" s="2">
        <v>2</v>
      </c>
    </row>
    <row r="596" spans="1:5" x14ac:dyDescent="0.25">
      <c r="A596">
        <v>595</v>
      </c>
      <c r="B596" s="3">
        <v>1</v>
      </c>
      <c r="C596" s="2">
        <v>2</v>
      </c>
    </row>
    <row r="597" spans="1:5" x14ac:dyDescent="0.25">
      <c r="A597">
        <v>596</v>
      </c>
      <c r="C597" s="2">
        <v>2</v>
      </c>
    </row>
    <row r="598" spans="1:5" x14ac:dyDescent="0.25">
      <c r="A598">
        <v>597</v>
      </c>
      <c r="C598" s="2">
        <v>2</v>
      </c>
    </row>
    <row r="599" spans="1:5" x14ac:dyDescent="0.25">
      <c r="A599">
        <v>598</v>
      </c>
      <c r="C599" s="2">
        <v>2</v>
      </c>
    </row>
    <row r="600" spans="1:5" x14ac:dyDescent="0.25">
      <c r="A600">
        <v>599</v>
      </c>
      <c r="C600" s="2">
        <v>2</v>
      </c>
    </row>
    <row r="601" spans="1:5" x14ac:dyDescent="0.25">
      <c r="A601">
        <v>600</v>
      </c>
      <c r="D601" s="5">
        <v>3</v>
      </c>
      <c r="E601" s="4">
        <v>4</v>
      </c>
    </row>
    <row r="602" spans="1:5" x14ac:dyDescent="0.25">
      <c r="A602">
        <v>601</v>
      </c>
      <c r="D602" s="5">
        <v>3</v>
      </c>
      <c r="E602" s="4">
        <v>4</v>
      </c>
    </row>
    <row r="603" spans="1:5" x14ac:dyDescent="0.25">
      <c r="A603">
        <v>602</v>
      </c>
      <c r="D603" s="5">
        <v>3</v>
      </c>
      <c r="E603" s="4">
        <v>4</v>
      </c>
    </row>
    <row r="604" spans="1:5" x14ac:dyDescent="0.25">
      <c r="A604">
        <v>603</v>
      </c>
      <c r="D604" s="5">
        <v>3</v>
      </c>
      <c r="E604" s="4">
        <v>4</v>
      </c>
    </row>
    <row r="605" spans="1:5" x14ac:dyDescent="0.25">
      <c r="A605">
        <v>604</v>
      </c>
      <c r="D605" s="5">
        <v>3</v>
      </c>
      <c r="E605" s="4">
        <v>4</v>
      </c>
    </row>
    <row r="606" spans="1:5" x14ac:dyDescent="0.25">
      <c r="A606">
        <v>605</v>
      </c>
      <c r="D606" s="5">
        <v>3</v>
      </c>
      <c r="E606" s="4">
        <v>4</v>
      </c>
    </row>
    <row r="607" spans="1:5" x14ac:dyDescent="0.25">
      <c r="A607">
        <v>606</v>
      </c>
      <c r="D607" s="5">
        <v>3</v>
      </c>
      <c r="E607" s="4">
        <v>4</v>
      </c>
    </row>
    <row r="608" spans="1:5" x14ac:dyDescent="0.25">
      <c r="A608">
        <v>607</v>
      </c>
      <c r="D608" s="5">
        <v>3</v>
      </c>
      <c r="E608" s="4">
        <v>4</v>
      </c>
    </row>
    <row r="609" spans="1:5" x14ac:dyDescent="0.25">
      <c r="A609">
        <v>608</v>
      </c>
      <c r="B609" s="3">
        <v>1</v>
      </c>
      <c r="D609" s="5">
        <v>3</v>
      </c>
      <c r="E609" s="4">
        <v>4</v>
      </c>
    </row>
    <row r="610" spans="1:5" x14ac:dyDescent="0.25">
      <c r="A610">
        <v>609</v>
      </c>
      <c r="B610" s="3">
        <v>1</v>
      </c>
      <c r="D610" s="5">
        <v>3</v>
      </c>
      <c r="E610" s="4">
        <v>4</v>
      </c>
    </row>
    <row r="611" spans="1:5" x14ac:dyDescent="0.25">
      <c r="A611">
        <v>610</v>
      </c>
      <c r="B611" s="3">
        <v>1</v>
      </c>
    </row>
    <row r="612" spans="1:5" x14ac:dyDescent="0.25">
      <c r="A612">
        <v>611</v>
      </c>
      <c r="B612" s="3">
        <v>1</v>
      </c>
    </row>
    <row r="613" spans="1:5" x14ac:dyDescent="0.25">
      <c r="A613">
        <v>612</v>
      </c>
      <c r="B613" s="3">
        <v>1</v>
      </c>
    </row>
    <row r="614" spans="1:5" x14ac:dyDescent="0.25">
      <c r="A614">
        <v>613</v>
      </c>
      <c r="B614" s="3">
        <v>1</v>
      </c>
    </row>
    <row r="615" spans="1:5" x14ac:dyDescent="0.25">
      <c r="A615">
        <v>614</v>
      </c>
      <c r="B615" s="3">
        <v>1</v>
      </c>
    </row>
    <row r="616" spans="1:5" x14ac:dyDescent="0.25">
      <c r="A616">
        <v>615</v>
      </c>
      <c r="B616" s="3">
        <v>1</v>
      </c>
    </row>
    <row r="617" spans="1:5" x14ac:dyDescent="0.25">
      <c r="A617">
        <v>616</v>
      </c>
      <c r="B617" s="3">
        <v>1</v>
      </c>
      <c r="C617" s="2">
        <v>2</v>
      </c>
    </row>
    <row r="618" spans="1:5" x14ac:dyDescent="0.25">
      <c r="A618">
        <v>617</v>
      </c>
      <c r="B618" s="3">
        <v>1</v>
      </c>
      <c r="C618" s="2">
        <v>2</v>
      </c>
    </row>
    <row r="619" spans="1:5" x14ac:dyDescent="0.25">
      <c r="A619">
        <v>618</v>
      </c>
      <c r="B619" s="3">
        <v>1</v>
      </c>
      <c r="C619" s="2">
        <v>2</v>
      </c>
    </row>
    <row r="620" spans="1:5" x14ac:dyDescent="0.25">
      <c r="A620">
        <v>619</v>
      </c>
      <c r="B620" s="3">
        <v>1</v>
      </c>
      <c r="C620" s="2">
        <v>2</v>
      </c>
    </row>
    <row r="621" spans="1:5" x14ac:dyDescent="0.25">
      <c r="A621">
        <v>620</v>
      </c>
      <c r="B621" s="3">
        <v>1</v>
      </c>
      <c r="C621" s="2">
        <v>2</v>
      </c>
    </row>
    <row r="622" spans="1:5" x14ac:dyDescent="0.25">
      <c r="A622">
        <v>621</v>
      </c>
      <c r="C622" s="2">
        <v>2</v>
      </c>
    </row>
    <row r="623" spans="1:5" x14ac:dyDescent="0.25">
      <c r="A623">
        <v>622</v>
      </c>
      <c r="C623" s="2">
        <v>2</v>
      </c>
    </row>
    <row r="624" spans="1:5" x14ac:dyDescent="0.25">
      <c r="A624">
        <v>623</v>
      </c>
      <c r="C624" s="2">
        <v>2</v>
      </c>
    </row>
    <row r="625" spans="1:5" x14ac:dyDescent="0.25">
      <c r="A625">
        <v>624</v>
      </c>
      <c r="C625" s="2">
        <v>2</v>
      </c>
      <c r="D625" s="5">
        <v>3</v>
      </c>
    </row>
    <row r="626" spans="1:5" x14ac:dyDescent="0.25">
      <c r="A626">
        <v>625</v>
      </c>
      <c r="C626" s="2">
        <v>2</v>
      </c>
      <c r="D626" s="5">
        <v>3</v>
      </c>
    </row>
    <row r="627" spans="1:5" x14ac:dyDescent="0.25">
      <c r="A627">
        <v>626</v>
      </c>
      <c r="C627" s="2">
        <v>2</v>
      </c>
      <c r="D627" s="5">
        <v>3</v>
      </c>
      <c r="E627" s="4">
        <v>4</v>
      </c>
    </row>
    <row r="628" spans="1:5" x14ac:dyDescent="0.25">
      <c r="A628">
        <v>627</v>
      </c>
      <c r="C628" s="2">
        <v>2</v>
      </c>
      <c r="D628" s="5">
        <v>3</v>
      </c>
      <c r="E628" s="4">
        <v>4</v>
      </c>
    </row>
    <row r="629" spans="1:5" x14ac:dyDescent="0.25">
      <c r="A629">
        <v>628</v>
      </c>
      <c r="D629" s="5">
        <v>3</v>
      </c>
      <c r="E629" s="4">
        <v>4</v>
      </c>
    </row>
    <row r="630" spans="1:5" x14ac:dyDescent="0.25">
      <c r="A630">
        <v>629</v>
      </c>
      <c r="D630" s="5">
        <v>3</v>
      </c>
      <c r="E630" s="4">
        <v>4</v>
      </c>
    </row>
    <row r="631" spans="1:5" x14ac:dyDescent="0.25">
      <c r="A631">
        <v>630</v>
      </c>
      <c r="D631" s="5">
        <v>3</v>
      </c>
      <c r="E631" s="4">
        <v>4</v>
      </c>
    </row>
    <row r="632" spans="1:5" x14ac:dyDescent="0.25">
      <c r="A632">
        <v>631</v>
      </c>
      <c r="D632" s="5">
        <v>3</v>
      </c>
      <c r="E632" s="4">
        <v>4</v>
      </c>
    </row>
    <row r="633" spans="1:5" x14ac:dyDescent="0.25">
      <c r="A633">
        <v>632</v>
      </c>
      <c r="D633" s="5">
        <v>3</v>
      </c>
      <c r="E633" s="4">
        <v>4</v>
      </c>
    </row>
    <row r="634" spans="1:5" x14ac:dyDescent="0.25">
      <c r="A634">
        <v>633</v>
      </c>
      <c r="B634" s="3">
        <v>1</v>
      </c>
      <c r="D634" s="5">
        <v>3</v>
      </c>
      <c r="E634" s="4">
        <v>4</v>
      </c>
    </row>
    <row r="635" spans="1:5" x14ac:dyDescent="0.25">
      <c r="A635">
        <v>634</v>
      </c>
      <c r="B635" s="3">
        <v>1</v>
      </c>
      <c r="D635" s="5">
        <v>3</v>
      </c>
      <c r="E635" s="4">
        <v>4</v>
      </c>
    </row>
    <row r="636" spans="1:5" x14ac:dyDescent="0.25">
      <c r="A636">
        <v>635</v>
      </c>
      <c r="B636" s="3">
        <v>1</v>
      </c>
      <c r="D636" s="5">
        <v>3</v>
      </c>
      <c r="E636" s="4">
        <v>4</v>
      </c>
    </row>
    <row r="637" spans="1:5" x14ac:dyDescent="0.25">
      <c r="A637">
        <v>636</v>
      </c>
      <c r="B637" s="3">
        <v>1</v>
      </c>
      <c r="E637" s="4">
        <v>4</v>
      </c>
    </row>
    <row r="638" spans="1:5" x14ac:dyDescent="0.25">
      <c r="A638">
        <v>637</v>
      </c>
      <c r="B638" s="3">
        <v>1</v>
      </c>
      <c r="E638" s="4">
        <v>4</v>
      </c>
    </row>
    <row r="639" spans="1:5" x14ac:dyDescent="0.25">
      <c r="A639">
        <v>638</v>
      </c>
      <c r="B639" s="3">
        <v>1</v>
      </c>
      <c r="E639" s="4">
        <v>4</v>
      </c>
    </row>
    <row r="640" spans="1:5" x14ac:dyDescent="0.25">
      <c r="A640">
        <v>639</v>
      </c>
      <c r="B640" s="3">
        <v>1</v>
      </c>
    </row>
    <row r="641" spans="1:5" x14ac:dyDescent="0.25">
      <c r="A641">
        <v>640</v>
      </c>
      <c r="B641" s="3">
        <v>1</v>
      </c>
    </row>
    <row r="642" spans="1:5" x14ac:dyDescent="0.25">
      <c r="A642">
        <v>641</v>
      </c>
      <c r="B642" s="3">
        <v>1</v>
      </c>
    </row>
    <row r="643" spans="1:5" x14ac:dyDescent="0.25">
      <c r="A643">
        <v>642</v>
      </c>
      <c r="B643" s="3">
        <v>1</v>
      </c>
      <c r="C643" s="2">
        <v>2</v>
      </c>
    </row>
    <row r="644" spans="1:5" x14ac:dyDescent="0.25">
      <c r="A644">
        <v>643</v>
      </c>
      <c r="B644" s="3">
        <v>1</v>
      </c>
      <c r="C644" s="2">
        <v>2</v>
      </c>
    </row>
    <row r="645" spans="1:5" x14ac:dyDescent="0.25">
      <c r="A645">
        <v>644</v>
      </c>
      <c r="B645" s="3">
        <v>1</v>
      </c>
      <c r="C645" s="2">
        <v>2</v>
      </c>
    </row>
    <row r="646" spans="1:5" x14ac:dyDescent="0.25">
      <c r="A646">
        <v>645</v>
      </c>
      <c r="B646" s="3">
        <v>1</v>
      </c>
      <c r="C646" s="2">
        <v>2</v>
      </c>
    </row>
    <row r="647" spans="1:5" x14ac:dyDescent="0.25">
      <c r="A647">
        <v>646</v>
      </c>
      <c r="B647" s="3">
        <v>1</v>
      </c>
      <c r="C647" s="2">
        <v>2</v>
      </c>
    </row>
    <row r="648" spans="1:5" x14ac:dyDescent="0.25">
      <c r="A648">
        <v>647</v>
      </c>
      <c r="B648" s="3">
        <v>1</v>
      </c>
      <c r="C648" s="2">
        <v>2</v>
      </c>
    </row>
    <row r="649" spans="1:5" x14ac:dyDescent="0.25">
      <c r="A649">
        <v>648</v>
      </c>
      <c r="C649" s="2">
        <v>2</v>
      </c>
    </row>
    <row r="650" spans="1:5" x14ac:dyDescent="0.25">
      <c r="A650">
        <v>649</v>
      </c>
      <c r="C650" s="2">
        <v>2</v>
      </c>
    </row>
    <row r="651" spans="1:5" x14ac:dyDescent="0.25">
      <c r="A651">
        <v>650</v>
      </c>
      <c r="C651" s="2">
        <v>2</v>
      </c>
      <c r="D651" s="5">
        <v>3</v>
      </c>
    </row>
    <row r="652" spans="1:5" x14ac:dyDescent="0.25">
      <c r="A652">
        <v>651</v>
      </c>
      <c r="C652" s="2">
        <v>2</v>
      </c>
      <c r="D652" s="5">
        <v>3</v>
      </c>
    </row>
    <row r="653" spans="1:5" x14ac:dyDescent="0.25">
      <c r="A653">
        <v>652</v>
      </c>
      <c r="C653" s="2">
        <v>2</v>
      </c>
      <c r="D653" s="5">
        <v>3</v>
      </c>
    </row>
    <row r="654" spans="1:5" x14ac:dyDescent="0.25">
      <c r="A654">
        <v>653</v>
      </c>
      <c r="C654" s="2">
        <v>2</v>
      </c>
      <c r="D654" s="5">
        <v>3</v>
      </c>
    </row>
    <row r="655" spans="1:5" x14ac:dyDescent="0.25">
      <c r="A655">
        <v>654</v>
      </c>
      <c r="C655" s="2">
        <v>2</v>
      </c>
      <c r="D655" s="5">
        <v>3</v>
      </c>
    </row>
    <row r="656" spans="1:5" x14ac:dyDescent="0.25">
      <c r="A656">
        <v>655</v>
      </c>
      <c r="C656" s="2">
        <v>2</v>
      </c>
      <c r="D656" s="5">
        <v>3</v>
      </c>
      <c r="E656" s="4">
        <v>4</v>
      </c>
    </row>
    <row r="657" spans="1:6" x14ac:dyDescent="0.25">
      <c r="A657">
        <v>656</v>
      </c>
      <c r="C657" s="2">
        <v>2</v>
      </c>
      <c r="D657" s="5">
        <v>3</v>
      </c>
      <c r="E657" s="4">
        <v>4</v>
      </c>
    </row>
    <row r="658" spans="1:6" x14ac:dyDescent="0.25">
      <c r="A658">
        <v>657</v>
      </c>
      <c r="B658" s="3">
        <v>1</v>
      </c>
      <c r="D658" s="5">
        <v>3</v>
      </c>
      <c r="E658" s="4">
        <v>4</v>
      </c>
    </row>
    <row r="659" spans="1:6" x14ac:dyDescent="0.25">
      <c r="A659">
        <v>658</v>
      </c>
      <c r="B659" s="3">
        <v>1</v>
      </c>
      <c r="D659" s="5">
        <v>3</v>
      </c>
      <c r="E659" s="4">
        <v>4</v>
      </c>
      <c r="F659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2025-07-10T18:07:39Z</dcterms:created>
  <dcterms:modified xsi:type="dcterms:W3CDTF">2025-07-10T18:13:50Z</dcterms:modified>
</cp:coreProperties>
</file>