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L25-282025-BL-11.mqa\"/>
    </mc:Choice>
  </mc:AlternateContent>
  <xr:revisionPtr revIDLastSave="0" documentId="13_ncr:1_{773B8623-9646-4674-B33C-4B2479FDD878}" xr6:coauthVersionLast="47" xr6:coauthVersionMax="47" xr10:uidLastSave="{00000000-0000-0000-0000-000000000000}"/>
  <bookViews>
    <workbookView xWindow="-120" yWindow="-120" windowWidth="29040" windowHeight="16440" activeTab="2" xr2:uid="{D18A0ABB-464E-4935-B3E6-C21A3CB71626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Coordination!$R$1060:$R$1063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7" i="3"/>
  <c r="BR8" i="3"/>
  <c r="BS8" i="3"/>
  <c r="BR9" i="3"/>
  <c r="BS9" i="3"/>
  <c r="BR12" i="3"/>
  <c r="BS12" i="3"/>
  <c r="BR13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2" i="3"/>
  <c r="BS22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R32" i="3"/>
  <c r="BS32" i="3"/>
  <c r="BR33" i="3"/>
  <c r="BS33" i="3"/>
  <c r="BR34" i="3"/>
  <c r="BS34" i="3"/>
  <c r="BR35" i="3"/>
  <c r="BS35" i="3"/>
  <c r="BR36" i="3"/>
  <c r="BS36" i="3"/>
  <c r="BR37" i="3"/>
  <c r="BS37" i="3"/>
  <c r="BR38" i="3"/>
  <c r="BS38" i="3"/>
  <c r="BR39" i="3"/>
  <c r="CA45" i="4"/>
  <c r="BZ46" i="4"/>
  <c r="CB45" i="4"/>
  <c r="BZ45" i="4"/>
  <c r="CA44" i="4"/>
  <c r="CB44" i="4"/>
  <c r="BZ44" i="4"/>
  <c r="CA43" i="4"/>
  <c r="CB43" i="4"/>
  <c r="BZ43" i="4"/>
  <c r="CA42" i="4"/>
  <c r="CB42" i="4"/>
  <c r="BZ42" i="4"/>
  <c r="CA41" i="4"/>
  <c r="CB41" i="4"/>
  <c r="BZ41" i="4"/>
  <c r="CA40" i="4"/>
  <c r="CB40" i="4"/>
  <c r="BZ40" i="4"/>
  <c r="CA39" i="4"/>
  <c r="CB39" i="4"/>
  <c r="BZ39" i="4"/>
  <c r="CB38" i="4"/>
  <c r="CA38" i="4"/>
  <c r="BZ38" i="4"/>
  <c r="CA37" i="4"/>
  <c r="CB37" i="4"/>
  <c r="BZ37" i="4"/>
  <c r="BX45" i="4"/>
  <c r="BY45" i="4"/>
  <c r="BW45" i="4"/>
  <c r="BX44" i="4"/>
  <c r="BY44" i="4"/>
  <c r="BW44" i="4"/>
  <c r="BX43" i="4"/>
  <c r="BY43" i="4"/>
  <c r="BW43" i="4"/>
  <c r="BX42" i="4"/>
  <c r="BY42" i="4"/>
  <c r="BW42" i="4"/>
  <c r="BX41" i="4"/>
  <c r="BY41" i="4"/>
  <c r="BW41" i="4"/>
  <c r="BX40" i="4"/>
  <c r="BY40" i="4"/>
  <c r="BW40" i="4"/>
  <c r="BX39" i="4"/>
  <c r="BY39" i="4"/>
  <c r="BW39" i="4"/>
  <c r="BX38" i="4"/>
  <c r="BY38" i="4"/>
  <c r="BW38" i="4"/>
  <c r="BX37" i="4"/>
  <c r="BY37" i="4"/>
  <c r="BW37" i="4"/>
  <c r="BV45" i="4"/>
  <c r="BT45" i="4"/>
  <c r="BU45" i="4"/>
  <c r="BV44" i="4"/>
  <c r="BT44" i="4"/>
  <c r="BU44" i="4"/>
  <c r="BV43" i="4"/>
  <c r="BT43" i="4"/>
  <c r="BU43" i="4"/>
  <c r="BV42" i="4"/>
  <c r="BT42" i="4"/>
  <c r="BU42" i="4"/>
  <c r="BV41" i="4"/>
  <c r="BT41" i="4"/>
  <c r="BU41" i="4"/>
  <c r="BV40" i="4"/>
  <c r="BT40" i="4"/>
  <c r="BU40" i="4"/>
  <c r="BV39" i="4"/>
  <c r="BT39" i="4"/>
  <c r="BU39" i="4"/>
  <c r="BV38" i="4"/>
  <c r="BT38" i="4"/>
  <c r="BU38" i="4"/>
  <c r="BV37" i="4"/>
  <c r="BT37" i="4"/>
  <c r="BU37" i="4"/>
  <c r="BQ45" i="4"/>
  <c r="BR45" i="4"/>
  <c r="BQ44" i="4"/>
  <c r="BS44" i="4"/>
  <c r="BR44" i="4"/>
  <c r="BQ43" i="4"/>
  <c r="BS43" i="4"/>
  <c r="BR43" i="4"/>
  <c r="BQ42" i="4"/>
  <c r="BS42" i="4"/>
  <c r="BR42" i="4"/>
  <c r="BQ41" i="4"/>
  <c r="BS41" i="4"/>
  <c r="BR41" i="4"/>
  <c r="BQ40" i="4"/>
  <c r="BS40" i="4"/>
  <c r="BR40" i="4"/>
  <c r="BQ39" i="4"/>
  <c r="BS39" i="4"/>
  <c r="BR39" i="4"/>
  <c r="BQ38" i="4"/>
  <c r="BS38" i="4"/>
  <c r="BR38" i="4"/>
  <c r="BQ37" i="4"/>
  <c r="BS37" i="4"/>
  <c r="BR37" i="4"/>
  <c r="CA33" i="4"/>
  <c r="BZ33" i="4"/>
  <c r="CB33" i="4"/>
  <c r="CA32" i="4"/>
  <c r="BZ32" i="4"/>
  <c r="CB32" i="4"/>
  <c r="CA31" i="4"/>
  <c r="BZ31" i="4"/>
  <c r="CB31" i="4"/>
  <c r="CA30" i="4"/>
  <c r="BZ30" i="4"/>
  <c r="CB30" i="4"/>
  <c r="CA29" i="4"/>
  <c r="BZ29" i="4"/>
  <c r="CB29" i="4"/>
  <c r="CA28" i="4"/>
  <c r="BZ28" i="4"/>
  <c r="CB28" i="4"/>
  <c r="CA27" i="4"/>
  <c r="BZ27" i="4"/>
  <c r="CB27" i="4"/>
  <c r="CA26" i="4"/>
  <c r="BZ26" i="4"/>
  <c r="CB26" i="4"/>
  <c r="CA25" i="4"/>
  <c r="BZ25" i="4"/>
  <c r="CB25" i="4"/>
  <c r="BX33" i="4"/>
  <c r="BY33" i="4"/>
  <c r="BW33" i="4"/>
  <c r="BX32" i="4"/>
  <c r="BY32" i="4"/>
  <c r="BW32" i="4"/>
  <c r="BX31" i="4"/>
  <c r="BY31" i="4"/>
  <c r="BW31" i="4"/>
  <c r="BX30" i="4"/>
  <c r="BY30" i="4"/>
  <c r="BW30" i="4"/>
  <c r="BX29" i="4"/>
  <c r="BY29" i="4"/>
  <c r="BW29" i="4"/>
  <c r="BX28" i="4"/>
  <c r="BY28" i="4"/>
  <c r="BW28" i="4"/>
  <c r="BX27" i="4"/>
  <c r="BY27" i="4"/>
  <c r="BW27" i="4"/>
  <c r="BX26" i="4"/>
  <c r="BY26" i="4"/>
  <c r="BW26" i="4"/>
  <c r="BX25" i="4"/>
  <c r="BY25" i="4"/>
  <c r="BW25" i="4"/>
  <c r="BV34" i="4"/>
  <c r="BT34" i="4"/>
  <c r="BV33" i="4"/>
  <c r="BT33" i="4"/>
  <c r="BU33" i="4"/>
  <c r="BV32" i="4"/>
  <c r="BT32" i="4"/>
  <c r="BU32" i="4"/>
  <c r="BV31" i="4"/>
  <c r="BT31" i="4"/>
  <c r="BU31" i="4"/>
  <c r="BV30" i="4"/>
  <c r="BT30" i="4"/>
  <c r="BU30" i="4"/>
  <c r="BV29" i="4"/>
  <c r="BT29" i="4"/>
  <c r="BU29" i="4"/>
  <c r="BV28" i="4"/>
  <c r="BT28" i="4"/>
  <c r="BU28" i="4"/>
  <c r="BV27" i="4"/>
  <c r="BT27" i="4"/>
  <c r="BU27" i="4"/>
  <c r="BV26" i="4"/>
  <c r="BT26" i="4"/>
  <c r="BU26" i="4"/>
  <c r="BV25" i="4"/>
  <c r="BT25" i="4"/>
  <c r="BU25" i="4"/>
  <c r="BQ33" i="4"/>
  <c r="BS33" i="4"/>
  <c r="BR33" i="4"/>
  <c r="BQ32" i="4"/>
  <c r="BS32" i="4"/>
  <c r="BR32" i="4"/>
  <c r="BQ31" i="4"/>
  <c r="BS31" i="4"/>
  <c r="BR31" i="4"/>
  <c r="BQ30" i="4"/>
  <c r="BS30" i="4"/>
  <c r="BR30" i="4"/>
  <c r="BQ29" i="4"/>
  <c r="BS29" i="4"/>
  <c r="BR29" i="4"/>
  <c r="BQ28" i="4"/>
  <c r="BS28" i="4"/>
  <c r="BR28" i="4"/>
  <c r="BQ27" i="4"/>
  <c r="BS27" i="4"/>
  <c r="BR27" i="4"/>
  <c r="BQ26" i="4"/>
  <c r="BS26" i="4"/>
  <c r="BR26" i="4"/>
  <c r="BQ25" i="4"/>
  <c r="BS25" i="4"/>
  <c r="BR25" i="4"/>
  <c r="CA21" i="4"/>
  <c r="CB21" i="4"/>
  <c r="BZ21" i="4"/>
  <c r="CA20" i="4"/>
  <c r="CB20" i="4"/>
  <c r="BZ20" i="4"/>
  <c r="CB19" i="4"/>
  <c r="CA19" i="4"/>
  <c r="BZ19" i="4"/>
  <c r="CA18" i="4"/>
  <c r="CB18" i="4"/>
  <c r="BZ18" i="4"/>
  <c r="CA17" i="4"/>
  <c r="CB17" i="4"/>
  <c r="BZ17" i="4"/>
  <c r="CA16" i="4"/>
  <c r="CB16" i="4"/>
  <c r="BZ16" i="4"/>
  <c r="CA15" i="4"/>
  <c r="CB15" i="4"/>
  <c r="BZ15" i="4"/>
  <c r="CA14" i="4"/>
  <c r="CB14" i="4"/>
  <c r="BZ14" i="4"/>
  <c r="CA13" i="4"/>
  <c r="CB13" i="4"/>
  <c r="BZ13" i="4"/>
  <c r="BX21" i="4"/>
  <c r="BY21" i="4"/>
  <c r="BW21" i="4"/>
  <c r="BX20" i="4"/>
  <c r="BY20" i="4"/>
  <c r="BW20" i="4"/>
  <c r="BX19" i="4"/>
  <c r="BY19" i="4"/>
  <c r="BW19" i="4"/>
  <c r="BX18" i="4"/>
  <c r="BY18" i="4"/>
  <c r="BW18" i="4"/>
  <c r="BX17" i="4"/>
  <c r="BY17" i="4"/>
  <c r="BW17" i="4"/>
  <c r="BX16" i="4"/>
  <c r="BY16" i="4"/>
  <c r="BW16" i="4"/>
  <c r="BX15" i="4"/>
  <c r="BY15" i="4"/>
  <c r="BW15" i="4"/>
  <c r="BX14" i="4"/>
  <c r="BY14" i="4"/>
  <c r="BW14" i="4"/>
  <c r="BX13" i="4"/>
  <c r="BY13" i="4"/>
  <c r="BW13" i="4"/>
  <c r="BV22" i="4"/>
  <c r="BT22" i="4"/>
  <c r="BU22" i="4"/>
  <c r="BV21" i="4"/>
  <c r="BT21" i="4"/>
  <c r="BU21" i="4"/>
  <c r="BV20" i="4"/>
  <c r="BT20" i="4"/>
  <c r="BU20" i="4"/>
  <c r="BV19" i="4"/>
  <c r="BT19" i="4"/>
  <c r="BU19" i="4"/>
  <c r="BV18" i="4"/>
  <c r="BT18" i="4"/>
  <c r="BU18" i="4"/>
  <c r="BV17" i="4"/>
  <c r="BT17" i="4"/>
  <c r="BU17" i="4"/>
  <c r="BV16" i="4"/>
  <c r="BT16" i="4"/>
  <c r="BU16" i="4"/>
  <c r="BV15" i="4"/>
  <c r="BT15" i="4"/>
  <c r="BU15" i="4"/>
  <c r="BV14" i="4"/>
  <c r="BT14" i="4"/>
  <c r="BU14" i="4"/>
  <c r="BV13" i="4"/>
  <c r="BT13" i="4"/>
  <c r="BU13" i="4"/>
  <c r="BS21" i="4"/>
  <c r="BQ21" i="4"/>
  <c r="BR21" i="4"/>
  <c r="BS20" i="4"/>
  <c r="BQ20" i="4"/>
  <c r="BR20" i="4"/>
  <c r="BS19" i="4"/>
  <c r="BQ19" i="4"/>
  <c r="BR19" i="4"/>
  <c r="BS18" i="4"/>
  <c r="BQ18" i="4"/>
  <c r="BR18" i="4"/>
  <c r="BS17" i="4"/>
  <c r="BQ17" i="4"/>
  <c r="BR17" i="4"/>
  <c r="BS16" i="4"/>
  <c r="BQ16" i="4"/>
  <c r="BR16" i="4"/>
  <c r="BS15" i="4"/>
  <c r="BQ15" i="4"/>
  <c r="BR15" i="4"/>
  <c r="BS14" i="4"/>
  <c r="BQ14" i="4"/>
  <c r="BR14" i="4"/>
  <c r="BS13" i="4"/>
  <c r="BQ13" i="4"/>
  <c r="BR13" i="4"/>
  <c r="CA10" i="4"/>
  <c r="CB10" i="4"/>
  <c r="CA9" i="4"/>
  <c r="BZ9" i="4"/>
  <c r="CB9" i="4"/>
  <c r="CA8" i="4"/>
  <c r="BZ8" i="4"/>
  <c r="CB8" i="4"/>
  <c r="CA7" i="4"/>
  <c r="BZ7" i="4"/>
  <c r="CB7" i="4"/>
  <c r="CA6" i="4"/>
  <c r="BZ6" i="4"/>
  <c r="CB6" i="4"/>
  <c r="CA5" i="4"/>
  <c r="BZ5" i="4"/>
  <c r="CB5" i="4"/>
  <c r="CA4" i="4"/>
  <c r="BZ4" i="4"/>
  <c r="CB4" i="4"/>
  <c r="CA3" i="4"/>
  <c r="BZ3" i="4"/>
  <c r="CB3" i="4"/>
  <c r="CA2" i="4"/>
  <c r="AV3" i="2" s="1"/>
  <c r="BZ2" i="4"/>
  <c r="AV2" i="2" s="1"/>
  <c r="CB2" i="4"/>
  <c r="AV4" i="2" s="1"/>
  <c r="BY9" i="4"/>
  <c r="BX9" i="4"/>
  <c r="BW9" i="4"/>
  <c r="BY8" i="4"/>
  <c r="BX8" i="4"/>
  <c r="BW8" i="4"/>
  <c r="BY7" i="4"/>
  <c r="BX7" i="4"/>
  <c r="BW7" i="4"/>
  <c r="BY6" i="4"/>
  <c r="BX6" i="4"/>
  <c r="BW6" i="4"/>
  <c r="BY5" i="4"/>
  <c r="BX5" i="4"/>
  <c r="BW5" i="4"/>
  <c r="BY4" i="4"/>
  <c r="BX4" i="4"/>
  <c r="AS3" i="2" s="1"/>
  <c r="BW4" i="4"/>
  <c r="BY3" i="4"/>
  <c r="BX3" i="4"/>
  <c r="BW3" i="4"/>
  <c r="BY2" i="4"/>
  <c r="AS4" i="2" s="1"/>
  <c r="BX2" i="4"/>
  <c r="AR3" i="2" s="1"/>
  <c r="BW2" i="4"/>
  <c r="AS2" i="2" s="1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AP2" i="2" s="1"/>
  <c r="BV4" i="4"/>
  <c r="AP4" i="2" s="1"/>
  <c r="BU4" i="4"/>
  <c r="BT4" i="4"/>
  <c r="AO2" i="2" s="1"/>
  <c r="BV3" i="4"/>
  <c r="BU3" i="4"/>
  <c r="BT3" i="4"/>
  <c r="BV2" i="4"/>
  <c r="BU2" i="4"/>
  <c r="AO3" i="2" s="1"/>
  <c r="BT2" i="4"/>
  <c r="BQ10" i="4"/>
  <c r="BS10" i="4"/>
  <c r="BR10" i="4"/>
  <c r="BQ9" i="4"/>
  <c r="BS9" i="4"/>
  <c r="BR9" i="4"/>
  <c r="BQ8" i="4"/>
  <c r="BS8" i="4"/>
  <c r="BR8" i="4"/>
  <c r="BQ7" i="4"/>
  <c r="BS7" i="4"/>
  <c r="BR7" i="4"/>
  <c r="BQ6" i="4"/>
  <c r="BS6" i="4"/>
  <c r="BR6" i="4"/>
  <c r="BQ5" i="4"/>
  <c r="BS5" i="4"/>
  <c r="BR5" i="4"/>
  <c r="BQ4" i="4"/>
  <c r="BS4" i="4"/>
  <c r="BR4" i="4"/>
  <c r="BQ3" i="4"/>
  <c r="BS3" i="4"/>
  <c r="BR3" i="4"/>
  <c r="BQ2" i="4"/>
  <c r="AM2" i="2" s="1"/>
  <c r="BS2" i="4"/>
  <c r="AM4" i="2" s="1"/>
  <c r="BR2" i="4"/>
  <c r="AM3" i="2" s="1"/>
  <c r="BD45" i="4"/>
  <c r="BC46" i="4"/>
  <c r="BE45" i="4"/>
  <c r="BC45" i="4"/>
  <c r="BD44" i="4"/>
  <c r="BE44" i="4"/>
  <c r="BC44" i="4"/>
  <c r="BD43" i="4"/>
  <c r="BE43" i="4"/>
  <c r="BC43" i="4"/>
  <c r="BD42" i="4"/>
  <c r="BE42" i="4"/>
  <c r="BC42" i="4"/>
  <c r="BD41" i="4"/>
  <c r="BE41" i="4"/>
  <c r="BC41" i="4"/>
  <c r="BD40" i="4"/>
  <c r="BE40" i="4"/>
  <c r="BC40" i="4"/>
  <c r="BD39" i="4"/>
  <c r="BE39" i="4"/>
  <c r="BC39" i="4"/>
  <c r="BE38" i="4"/>
  <c r="BD38" i="4"/>
  <c r="BC38" i="4"/>
  <c r="BD37" i="4"/>
  <c r="BE37" i="4"/>
  <c r="BC37" i="4"/>
  <c r="BA45" i="4"/>
  <c r="BB45" i="4"/>
  <c r="AZ45" i="4"/>
  <c r="BA44" i="4"/>
  <c r="BB44" i="4"/>
  <c r="AZ44" i="4"/>
  <c r="BA43" i="4"/>
  <c r="BB43" i="4"/>
  <c r="AZ43" i="4"/>
  <c r="BA42" i="4"/>
  <c r="BB42" i="4"/>
  <c r="AZ42" i="4"/>
  <c r="BA41" i="4"/>
  <c r="BB41" i="4"/>
  <c r="AZ41" i="4"/>
  <c r="BA40" i="4"/>
  <c r="BB40" i="4"/>
  <c r="AZ40" i="4"/>
  <c r="BA39" i="4"/>
  <c r="BB39" i="4"/>
  <c r="AZ39" i="4"/>
  <c r="BA38" i="4"/>
  <c r="BB38" i="4"/>
  <c r="AZ38" i="4"/>
  <c r="BA37" i="4"/>
  <c r="BB37" i="4"/>
  <c r="AZ37" i="4"/>
  <c r="AY45" i="4"/>
  <c r="AW45" i="4"/>
  <c r="AX45" i="4"/>
  <c r="AY44" i="4"/>
  <c r="AW44" i="4"/>
  <c r="AX44" i="4"/>
  <c r="AY43" i="4"/>
  <c r="AW43" i="4"/>
  <c r="AX43" i="4"/>
  <c r="AY42" i="4"/>
  <c r="AW42" i="4"/>
  <c r="AX42" i="4"/>
  <c r="AY41" i="4"/>
  <c r="AW41" i="4"/>
  <c r="AX41" i="4"/>
  <c r="AY40" i="4"/>
  <c r="AW40" i="4"/>
  <c r="AX40" i="4"/>
  <c r="AY39" i="4"/>
  <c r="AW39" i="4"/>
  <c r="AX39" i="4"/>
  <c r="AY38" i="4"/>
  <c r="AW38" i="4"/>
  <c r="AX38" i="4"/>
  <c r="AY37" i="4"/>
  <c r="AW37" i="4"/>
  <c r="AX37" i="4"/>
  <c r="AT45" i="4"/>
  <c r="AU45" i="4"/>
  <c r="AT44" i="4"/>
  <c r="AV44" i="4"/>
  <c r="AU44" i="4"/>
  <c r="AT43" i="4"/>
  <c r="AV43" i="4"/>
  <c r="AU43" i="4"/>
  <c r="AT42" i="4"/>
  <c r="AV42" i="4"/>
  <c r="AU42" i="4"/>
  <c r="AT41" i="4"/>
  <c r="AV41" i="4"/>
  <c r="AU41" i="4"/>
  <c r="AT40" i="4"/>
  <c r="AV40" i="4"/>
  <c r="AU40" i="4"/>
  <c r="AT39" i="4"/>
  <c r="AV39" i="4"/>
  <c r="AU39" i="4"/>
  <c r="AT38" i="4"/>
  <c r="AV38" i="4"/>
  <c r="AU38" i="4"/>
  <c r="AT37" i="4"/>
  <c r="AV37" i="4"/>
  <c r="AU37" i="4"/>
  <c r="BD33" i="4"/>
  <c r="BC33" i="4"/>
  <c r="BE33" i="4"/>
  <c r="BD32" i="4"/>
  <c r="BC32" i="4"/>
  <c r="BE32" i="4"/>
  <c r="BD31" i="4"/>
  <c r="BC31" i="4"/>
  <c r="BE31" i="4"/>
  <c r="BD30" i="4"/>
  <c r="BC30" i="4"/>
  <c r="BE30" i="4"/>
  <c r="BD29" i="4"/>
  <c r="BC29" i="4"/>
  <c r="BE29" i="4"/>
  <c r="BD28" i="4"/>
  <c r="BC28" i="4"/>
  <c r="BE28" i="4"/>
  <c r="BD27" i="4"/>
  <c r="BC27" i="4"/>
  <c r="BE27" i="4"/>
  <c r="BD26" i="4"/>
  <c r="BC26" i="4"/>
  <c r="BE26" i="4"/>
  <c r="BD25" i="4"/>
  <c r="BC25" i="4"/>
  <c r="BE25" i="4"/>
  <c r="BA33" i="4"/>
  <c r="BB33" i="4"/>
  <c r="AZ33" i="4"/>
  <c r="BA32" i="4"/>
  <c r="BB32" i="4"/>
  <c r="AZ32" i="4"/>
  <c r="BA31" i="4"/>
  <c r="BB31" i="4"/>
  <c r="AZ31" i="4"/>
  <c r="BA30" i="4"/>
  <c r="BB30" i="4"/>
  <c r="AZ30" i="4"/>
  <c r="BA29" i="4"/>
  <c r="BB29" i="4"/>
  <c r="AZ29" i="4"/>
  <c r="BA28" i="4"/>
  <c r="BB28" i="4"/>
  <c r="AZ28" i="4"/>
  <c r="BA27" i="4"/>
  <c r="BB27" i="4"/>
  <c r="AZ27" i="4"/>
  <c r="BA26" i="4"/>
  <c r="BB26" i="4"/>
  <c r="AZ26" i="4"/>
  <c r="BA25" i="4"/>
  <c r="BB25" i="4"/>
  <c r="AZ25" i="4"/>
  <c r="AY34" i="4"/>
  <c r="AW34" i="4"/>
  <c r="AY33" i="4"/>
  <c r="AW33" i="4"/>
  <c r="AX33" i="4"/>
  <c r="AY32" i="4"/>
  <c r="AW32" i="4"/>
  <c r="AX32" i="4"/>
  <c r="AY31" i="4"/>
  <c r="AW31" i="4"/>
  <c r="AX31" i="4"/>
  <c r="AY30" i="4"/>
  <c r="AW30" i="4"/>
  <c r="AX30" i="4"/>
  <c r="AY29" i="4"/>
  <c r="AW29" i="4"/>
  <c r="AX29" i="4"/>
  <c r="AY28" i="4"/>
  <c r="AW28" i="4"/>
  <c r="AX28" i="4"/>
  <c r="AY27" i="4"/>
  <c r="AW27" i="4"/>
  <c r="AX27" i="4"/>
  <c r="AY26" i="4"/>
  <c r="AW26" i="4"/>
  <c r="AX26" i="4"/>
  <c r="AY25" i="4"/>
  <c r="AW25" i="4"/>
  <c r="AX25" i="4"/>
  <c r="AT33" i="4"/>
  <c r="AV33" i="4"/>
  <c r="AU33" i="4"/>
  <c r="AT32" i="4"/>
  <c r="AV32" i="4"/>
  <c r="AU32" i="4"/>
  <c r="AT31" i="4"/>
  <c r="AV31" i="4"/>
  <c r="AU31" i="4"/>
  <c r="AT30" i="4"/>
  <c r="AV30" i="4"/>
  <c r="AU30" i="4"/>
  <c r="AT29" i="4"/>
  <c r="AV29" i="4"/>
  <c r="AU29" i="4"/>
  <c r="AT28" i="4"/>
  <c r="AV28" i="4"/>
  <c r="AU28" i="4"/>
  <c r="AT27" i="4"/>
  <c r="AV27" i="4"/>
  <c r="AU27" i="4"/>
  <c r="AT26" i="4"/>
  <c r="AV26" i="4"/>
  <c r="AU26" i="4"/>
  <c r="AT25" i="4"/>
  <c r="AV25" i="4"/>
  <c r="AU25" i="4"/>
  <c r="BD21" i="4"/>
  <c r="BE21" i="4"/>
  <c r="BC21" i="4"/>
  <c r="BD20" i="4"/>
  <c r="BE20" i="4"/>
  <c r="BC20" i="4"/>
  <c r="BE19" i="4"/>
  <c r="BD19" i="4"/>
  <c r="BC19" i="4"/>
  <c r="BD18" i="4"/>
  <c r="BE18" i="4"/>
  <c r="BC18" i="4"/>
  <c r="BD17" i="4"/>
  <c r="BE17" i="4"/>
  <c r="BC17" i="4"/>
  <c r="BD16" i="4"/>
  <c r="BE16" i="4"/>
  <c r="BC16" i="4"/>
  <c r="BD15" i="4"/>
  <c r="BE15" i="4"/>
  <c r="BC15" i="4"/>
  <c r="BD14" i="4"/>
  <c r="BE14" i="4"/>
  <c r="BC14" i="4"/>
  <c r="BD13" i="4"/>
  <c r="BE13" i="4"/>
  <c r="BC13" i="4"/>
  <c r="BA21" i="4"/>
  <c r="BB21" i="4"/>
  <c r="AZ21" i="4"/>
  <c r="BA20" i="4"/>
  <c r="BB20" i="4"/>
  <c r="AZ20" i="4"/>
  <c r="BA19" i="4"/>
  <c r="BB19" i="4"/>
  <c r="AZ19" i="4"/>
  <c r="BA18" i="4"/>
  <c r="BB18" i="4"/>
  <c r="AZ18" i="4"/>
  <c r="BA17" i="4"/>
  <c r="BB17" i="4"/>
  <c r="AZ17" i="4"/>
  <c r="BA16" i="4"/>
  <c r="BB16" i="4"/>
  <c r="AZ16" i="4"/>
  <c r="BA15" i="4"/>
  <c r="BB15" i="4"/>
  <c r="AZ15" i="4"/>
  <c r="BA14" i="4"/>
  <c r="BB14" i="4"/>
  <c r="AZ14" i="4"/>
  <c r="BA13" i="4"/>
  <c r="BB13" i="4"/>
  <c r="AZ13" i="4"/>
  <c r="AY22" i="4"/>
  <c r="AW22" i="4"/>
  <c r="AX22" i="4"/>
  <c r="AY21" i="4"/>
  <c r="AW21" i="4"/>
  <c r="AX21" i="4"/>
  <c r="AY20" i="4"/>
  <c r="AW20" i="4"/>
  <c r="AX20" i="4"/>
  <c r="AY19" i="4"/>
  <c r="AW19" i="4"/>
  <c r="AX19" i="4"/>
  <c r="AY18" i="4"/>
  <c r="AW18" i="4"/>
  <c r="AX18" i="4"/>
  <c r="AY17" i="4"/>
  <c r="AW17" i="4"/>
  <c r="AX17" i="4"/>
  <c r="AY16" i="4"/>
  <c r="AW16" i="4"/>
  <c r="AX16" i="4"/>
  <c r="AY15" i="4"/>
  <c r="AW15" i="4"/>
  <c r="AX15" i="4"/>
  <c r="AY14" i="4"/>
  <c r="AW14" i="4"/>
  <c r="AX14" i="4"/>
  <c r="AY13" i="4"/>
  <c r="AW13" i="4"/>
  <c r="AX13" i="4"/>
  <c r="AV21" i="4"/>
  <c r="AT21" i="4"/>
  <c r="AU21" i="4"/>
  <c r="AV20" i="4"/>
  <c r="AT20" i="4"/>
  <c r="AU20" i="4"/>
  <c r="AV19" i="4"/>
  <c r="AT19" i="4"/>
  <c r="AU19" i="4"/>
  <c r="AV18" i="4"/>
  <c r="AT18" i="4"/>
  <c r="AU18" i="4"/>
  <c r="AV17" i="4"/>
  <c r="AT17" i="4"/>
  <c r="AU17" i="4"/>
  <c r="AV16" i="4"/>
  <c r="AT16" i="4"/>
  <c r="AU16" i="4"/>
  <c r="AV15" i="4"/>
  <c r="AT15" i="4"/>
  <c r="AU15" i="4"/>
  <c r="AV14" i="4"/>
  <c r="AT14" i="4"/>
  <c r="AU14" i="4"/>
  <c r="AV13" i="4"/>
  <c r="AT13" i="4"/>
  <c r="AU13" i="4"/>
  <c r="BD10" i="4"/>
  <c r="BE10" i="4"/>
  <c r="BD9" i="4"/>
  <c r="BC9" i="4"/>
  <c r="BE9" i="4"/>
  <c r="BD8" i="4"/>
  <c r="BC8" i="4"/>
  <c r="BE8" i="4"/>
  <c r="BD7" i="4"/>
  <c r="BC7" i="4"/>
  <c r="BE7" i="4"/>
  <c r="BD6" i="4"/>
  <c r="BC6" i="4"/>
  <c r="BE6" i="4"/>
  <c r="AH4" i="2" s="1"/>
  <c r="BD5" i="4"/>
  <c r="BC5" i="4"/>
  <c r="AH2" i="2" s="1"/>
  <c r="BE5" i="4"/>
  <c r="BD4" i="4"/>
  <c r="BC4" i="4"/>
  <c r="BE4" i="4"/>
  <c r="BD3" i="4"/>
  <c r="BC3" i="4"/>
  <c r="AG2" i="2" s="1"/>
  <c r="BE3" i="4"/>
  <c r="AG4" i="2" s="1"/>
  <c r="BD2" i="4"/>
  <c r="AH3" i="2" s="1"/>
  <c r="BC2" i="4"/>
  <c r="BE2" i="4"/>
  <c r="BB9" i="4"/>
  <c r="BA9" i="4"/>
  <c r="AZ9" i="4"/>
  <c r="BB8" i="4"/>
  <c r="BA8" i="4"/>
  <c r="AZ8" i="4"/>
  <c r="BB7" i="4"/>
  <c r="BA7" i="4"/>
  <c r="AZ7" i="4"/>
  <c r="BB6" i="4"/>
  <c r="BA6" i="4"/>
  <c r="AZ6" i="4"/>
  <c r="BB5" i="4"/>
  <c r="BA5" i="4"/>
  <c r="AZ5" i="4"/>
  <c r="BB4" i="4"/>
  <c r="BA4" i="4"/>
  <c r="AD3" i="2" s="1"/>
  <c r="AZ4" i="4"/>
  <c r="BB3" i="4"/>
  <c r="BA3" i="4"/>
  <c r="AZ3" i="4"/>
  <c r="BB2" i="4"/>
  <c r="AE4" i="2" s="1"/>
  <c r="BA2" i="4"/>
  <c r="AE3" i="2" s="1"/>
  <c r="AZ2" i="4"/>
  <c r="AE2" i="2" s="1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X3" i="4"/>
  <c r="AW3" i="4"/>
  <c r="AY2" i="4"/>
  <c r="AB4" i="2" s="1"/>
  <c r="AX2" i="4"/>
  <c r="AB3" i="2" s="1"/>
  <c r="AW2" i="4"/>
  <c r="AB2" i="2" s="1"/>
  <c r="AT10" i="4"/>
  <c r="AV10" i="4"/>
  <c r="AU10" i="4"/>
  <c r="AT9" i="4"/>
  <c r="AV9" i="4"/>
  <c r="AU9" i="4"/>
  <c r="AT8" i="4"/>
  <c r="AV8" i="4"/>
  <c r="AU8" i="4"/>
  <c r="AT7" i="4"/>
  <c r="AV7" i="4"/>
  <c r="AU7" i="4"/>
  <c r="AT6" i="4"/>
  <c r="AV6" i="4"/>
  <c r="AU6" i="4"/>
  <c r="AT5" i="4"/>
  <c r="AV5" i="4"/>
  <c r="AU5" i="4"/>
  <c r="Y3" i="2" s="1"/>
  <c r="AT4" i="4"/>
  <c r="AV4" i="4"/>
  <c r="AU4" i="4"/>
  <c r="AT3" i="4"/>
  <c r="AV3" i="4"/>
  <c r="AU3" i="4"/>
  <c r="AT2" i="4"/>
  <c r="Y2" i="2" s="1"/>
  <c r="AV2" i="4"/>
  <c r="Y4" i="2" s="1"/>
  <c r="AU2" i="4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J5" i="4"/>
  <c r="BJ4" i="4"/>
  <c r="BJ3" i="4"/>
  <c r="BJ2" i="4"/>
  <c r="BK2" i="4" s="1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166" i="4"/>
  <c r="AC162" i="4"/>
  <c r="AC158" i="4"/>
  <c r="AC154" i="4"/>
  <c r="AC150" i="4"/>
  <c r="AC146" i="4"/>
  <c r="AC142" i="4"/>
  <c r="AC138" i="4"/>
  <c r="AC134" i="4"/>
  <c r="AC130" i="4"/>
  <c r="AC124" i="4"/>
  <c r="AC119" i="4"/>
  <c r="AC115" i="4"/>
  <c r="AC111" i="4"/>
  <c r="AC107" i="4"/>
  <c r="AC103" i="4"/>
  <c r="AC99" i="4"/>
  <c r="AC95" i="4"/>
  <c r="AC91" i="4"/>
  <c r="AC87" i="4"/>
  <c r="AC80" i="4"/>
  <c r="AC76" i="4"/>
  <c r="AC72" i="4"/>
  <c r="AC68" i="4"/>
  <c r="AC64" i="4"/>
  <c r="AC60" i="4"/>
  <c r="AC56" i="4"/>
  <c r="AC52" i="4"/>
  <c r="AC48" i="4"/>
  <c r="AC44" i="4"/>
  <c r="AC35" i="4"/>
  <c r="AC31" i="4"/>
  <c r="AC27" i="4"/>
  <c r="AC23" i="4"/>
  <c r="AC19" i="4"/>
  <c r="AC15" i="4"/>
  <c r="AC11" i="4"/>
  <c r="AC7" i="4"/>
  <c r="AC3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5" i="4"/>
  <c r="AK4" i="4"/>
  <c r="AJ7" i="4"/>
  <c r="AJ6" i="4"/>
  <c r="AK6" i="4" s="1"/>
  <c r="AJ5" i="4"/>
  <c r="AJ4" i="4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CE2" i="2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CR3" i="2" s="1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DV3" i="3"/>
  <c r="DX2" i="3"/>
  <c r="CS4" i="2" s="1"/>
  <c r="DW2" i="3"/>
  <c r="CS3" i="2" s="1"/>
  <c r="DV2" i="3"/>
  <c r="CS2" i="2" s="1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CP4" i="2" s="1"/>
  <c r="DT3" i="3"/>
  <c r="CP3" i="2" s="1"/>
  <c r="DS3" i="3"/>
  <c r="DU2" i="3"/>
  <c r="DT2" i="3"/>
  <c r="DS2" i="3"/>
  <c r="CP2" i="2" s="1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CL3" i="2" s="1"/>
  <c r="DP15" i="3"/>
  <c r="DR14" i="3"/>
  <c r="DQ14" i="3"/>
  <c r="DP14" i="3"/>
  <c r="DR13" i="3"/>
  <c r="DQ13" i="3"/>
  <c r="DP13" i="3"/>
  <c r="DR10" i="3"/>
  <c r="DQ10" i="3"/>
  <c r="DP10" i="3"/>
  <c r="DR9" i="3"/>
  <c r="DQ9" i="3"/>
  <c r="CM3" i="2" s="1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CL2" i="2" s="1"/>
  <c r="DR3" i="3"/>
  <c r="DQ3" i="3"/>
  <c r="DP3" i="3"/>
  <c r="DR2" i="3"/>
  <c r="CM4" i="2" s="1"/>
  <c r="DQ2" i="3"/>
  <c r="DP2" i="3"/>
  <c r="CM2" i="2" s="1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CH3" i="2" s="1"/>
  <c r="DL5" i="3"/>
  <c r="DN4" i="3"/>
  <c r="DM4" i="3"/>
  <c r="CI3" i="2" s="1"/>
  <c r="DL4" i="3"/>
  <c r="DN3" i="3"/>
  <c r="DM3" i="3"/>
  <c r="DL3" i="3"/>
  <c r="DN2" i="3"/>
  <c r="CI4" i="2" s="1"/>
  <c r="DM2" i="3"/>
  <c r="DL2" i="3"/>
  <c r="CI2" i="2" s="1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9" i="3"/>
  <c r="CE4" i="2" s="1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DI3" i="3"/>
  <c r="DK2" i="3"/>
  <c r="CF4" i="2" s="1"/>
  <c r="DJ2" i="3"/>
  <c r="CF3" i="2" s="1"/>
  <c r="DI2" i="3"/>
  <c r="CF2" i="2" s="1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CC2" i="2" s="1"/>
  <c r="DH2" i="3"/>
  <c r="CC4" i="2" s="1"/>
  <c r="DG2" i="3"/>
  <c r="CC3" i="2" s="1"/>
  <c r="DF2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0" i="3"/>
  <c r="DD10" i="3"/>
  <c r="DC10" i="3"/>
  <c r="DE9" i="3"/>
  <c r="DD9" i="3"/>
  <c r="DC9" i="3"/>
  <c r="BY2" i="2" s="1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BY4" i="2" s="1"/>
  <c r="DD3" i="3"/>
  <c r="DC3" i="3"/>
  <c r="DE2" i="3"/>
  <c r="BZ4" i="2" s="1"/>
  <c r="DD2" i="3"/>
  <c r="BZ3" i="2" s="1"/>
  <c r="DC2" i="3"/>
  <c r="BZ2" i="2" s="1"/>
  <c r="BB10" i="2"/>
  <c r="BH10" i="2"/>
  <c r="BD45" i="3"/>
  <c r="AY45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7" i="3"/>
  <c r="AY37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I10" i="2" s="1"/>
  <c r="BD2" i="3"/>
  <c r="BI11" i="2" s="1"/>
  <c r="AY2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7" i="3"/>
  <c r="AX37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AX3" i="3"/>
  <c r="BC2" i="3"/>
  <c r="BE11" i="2" s="1"/>
  <c r="AX2" i="3"/>
  <c r="BE10" i="2" s="1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7" i="3"/>
  <c r="AW37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C10" i="2" s="1"/>
  <c r="BB3" i="3"/>
  <c r="BB11" i="2" s="1"/>
  <c r="AW3" i="3"/>
  <c r="BB2" i="3"/>
  <c r="AW2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BA2" i="3"/>
  <c r="AY11" i="2" s="1"/>
  <c r="AV2" i="3"/>
  <c r="AZ10" i="2" s="1"/>
  <c r="AM45" i="3"/>
  <c r="AM44" i="3"/>
  <c r="AM43" i="3"/>
  <c r="AM42" i="3"/>
  <c r="AM41" i="3"/>
  <c r="AM40" i="3"/>
  <c r="AM39" i="3"/>
  <c r="AM38" i="3"/>
  <c r="AM37" i="3"/>
  <c r="AM33" i="3"/>
  <c r="AM32" i="3"/>
  <c r="AM31" i="3"/>
  <c r="AM30" i="3"/>
  <c r="AM29" i="3"/>
  <c r="AM28" i="3"/>
  <c r="AM27" i="3"/>
  <c r="AM26" i="3"/>
  <c r="AM25" i="3"/>
  <c r="AM21" i="3"/>
  <c r="AM20" i="3"/>
  <c r="AM19" i="3"/>
  <c r="AM18" i="3"/>
  <c r="AM17" i="3"/>
  <c r="AM16" i="3"/>
  <c r="AM15" i="3"/>
  <c r="AM14" i="3"/>
  <c r="AM13" i="3"/>
  <c r="AM10" i="3"/>
  <c r="AM9" i="3"/>
  <c r="AM8" i="3"/>
  <c r="AM7" i="3"/>
  <c r="AM6" i="3"/>
  <c r="AM5" i="3"/>
  <c r="AM4" i="3"/>
  <c r="AM3" i="3"/>
  <c r="AM2" i="3"/>
  <c r="BI8" i="2" s="1"/>
  <c r="AL45" i="3"/>
  <c r="AL44" i="3"/>
  <c r="AL43" i="3"/>
  <c r="AL42" i="3"/>
  <c r="AL41" i="3"/>
  <c r="AL40" i="3"/>
  <c r="AL39" i="3"/>
  <c r="AL38" i="3"/>
  <c r="AL37" i="3"/>
  <c r="AL33" i="3"/>
  <c r="AL32" i="3"/>
  <c r="AL31" i="3"/>
  <c r="AL30" i="3"/>
  <c r="AL29" i="3"/>
  <c r="AL28" i="3"/>
  <c r="AL27" i="3"/>
  <c r="AL26" i="3"/>
  <c r="AL25" i="3"/>
  <c r="AL21" i="3"/>
  <c r="AL20" i="3"/>
  <c r="AL19" i="3"/>
  <c r="AL18" i="3"/>
  <c r="AL17" i="3"/>
  <c r="AL16" i="3"/>
  <c r="AL15" i="3"/>
  <c r="AL14" i="3"/>
  <c r="AL13" i="3"/>
  <c r="AL9" i="3"/>
  <c r="AL8" i="3"/>
  <c r="AL7" i="3"/>
  <c r="AL6" i="3"/>
  <c r="AL5" i="3"/>
  <c r="AL4" i="3"/>
  <c r="BE8" i="2" s="1"/>
  <c r="AL3" i="3"/>
  <c r="AL2" i="3"/>
  <c r="BF8" i="2" s="1"/>
  <c r="AK45" i="3"/>
  <c r="AK44" i="3"/>
  <c r="AK43" i="3"/>
  <c r="AK42" i="3"/>
  <c r="AK41" i="3"/>
  <c r="AK40" i="3"/>
  <c r="AK39" i="3"/>
  <c r="AK38" i="3"/>
  <c r="AK37" i="3"/>
  <c r="AK34" i="3"/>
  <c r="AK33" i="3"/>
  <c r="AK32" i="3"/>
  <c r="AK31" i="3"/>
  <c r="AK30" i="3"/>
  <c r="AK29" i="3"/>
  <c r="AK28" i="3"/>
  <c r="AK27" i="3"/>
  <c r="AK26" i="3"/>
  <c r="AK25" i="3"/>
  <c r="AK22" i="3"/>
  <c r="AK21" i="3"/>
  <c r="AK20" i="3"/>
  <c r="AK19" i="3"/>
  <c r="AK18" i="3"/>
  <c r="AK17" i="3"/>
  <c r="AK16" i="3"/>
  <c r="AK15" i="3"/>
  <c r="AK14" i="3"/>
  <c r="AK13" i="3"/>
  <c r="AK10" i="3"/>
  <c r="AK9" i="3"/>
  <c r="AK8" i="3"/>
  <c r="AK7" i="3"/>
  <c r="AK6" i="3"/>
  <c r="AK5" i="3"/>
  <c r="AK4" i="3"/>
  <c r="AK3" i="3"/>
  <c r="AK2" i="3"/>
  <c r="BB8" i="2" s="1"/>
  <c r="AJ45" i="3"/>
  <c r="AJ44" i="3"/>
  <c r="AJ43" i="3"/>
  <c r="AJ42" i="3"/>
  <c r="AJ41" i="3"/>
  <c r="AJ40" i="3"/>
  <c r="AJ39" i="3"/>
  <c r="AJ38" i="3"/>
  <c r="AJ37" i="3"/>
  <c r="AJ33" i="3"/>
  <c r="AJ32" i="3"/>
  <c r="AJ31" i="3"/>
  <c r="AJ30" i="3"/>
  <c r="AJ29" i="3"/>
  <c r="AJ28" i="3"/>
  <c r="AJ27" i="3"/>
  <c r="AJ26" i="3"/>
  <c r="AJ25" i="3"/>
  <c r="AJ21" i="3"/>
  <c r="AJ20" i="3"/>
  <c r="AJ19" i="3"/>
  <c r="AJ18" i="3"/>
  <c r="AJ17" i="3"/>
  <c r="AJ16" i="3"/>
  <c r="AJ15" i="3"/>
  <c r="AJ14" i="3"/>
  <c r="AJ13" i="3"/>
  <c r="AJ10" i="3"/>
  <c r="AJ9" i="3"/>
  <c r="AJ8" i="3"/>
  <c r="AJ7" i="3"/>
  <c r="AJ6" i="3"/>
  <c r="AJ5" i="3"/>
  <c r="AJ4" i="3"/>
  <c r="AJ3" i="3"/>
  <c r="AJ2" i="3"/>
  <c r="AY8" i="2" s="1"/>
  <c r="AE2" i="3"/>
  <c r="X45" i="3"/>
  <c r="X44" i="3"/>
  <c r="X43" i="3"/>
  <c r="X42" i="3"/>
  <c r="X41" i="3"/>
  <c r="X40" i="3"/>
  <c r="X39" i="3"/>
  <c r="X38" i="3"/>
  <c r="X37" i="3"/>
  <c r="X33" i="3"/>
  <c r="X32" i="3"/>
  <c r="X31" i="3"/>
  <c r="X30" i="3"/>
  <c r="X29" i="3"/>
  <c r="X28" i="3"/>
  <c r="X27" i="3"/>
  <c r="X26" i="3"/>
  <c r="X25" i="3"/>
  <c r="X21" i="3"/>
  <c r="X20" i="3"/>
  <c r="X19" i="3"/>
  <c r="X18" i="3"/>
  <c r="X17" i="3"/>
  <c r="X16" i="3"/>
  <c r="X15" i="3"/>
  <c r="X14" i="3"/>
  <c r="X13" i="3"/>
  <c r="X10" i="3"/>
  <c r="X9" i="3"/>
  <c r="X8" i="3"/>
  <c r="X7" i="3"/>
  <c r="X6" i="3"/>
  <c r="X5" i="3"/>
  <c r="X4" i="3"/>
  <c r="X3" i="3"/>
  <c r="X2" i="3"/>
  <c r="AH2" i="3" s="1"/>
  <c r="W45" i="3"/>
  <c r="W44" i="3"/>
  <c r="W43" i="3"/>
  <c r="W42" i="3"/>
  <c r="W41" i="3"/>
  <c r="W40" i="3"/>
  <c r="W39" i="3"/>
  <c r="W38" i="3"/>
  <c r="W37" i="3"/>
  <c r="W33" i="3"/>
  <c r="W32" i="3"/>
  <c r="W31" i="3"/>
  <c r="W30" i="3"/>
  <c r="W29" i="3"/>
  <c r="W28" i="3"/>
  <c r="W27" i="3"/>
  <c r="W26" i="3"/>
  <c r="W25" i="3"/>
  <c r="W21" i="3"/>
  <c r="W20" i="3"/>
  <c r="W19" i="3"/>
  <c r="W18" i="3"/>
  <c r="W17" i="3"/>
  <c r="W16" i="3"/>
  <c r="W15" i="3"/>
  <c r="W14" i="3"/>
  <c r="W13" i="3"/>
  <c r="W9" i="3"/>
  <c r="W8" i="3"/>
  <c r="W7" i="3"/>
  <c r="W6" i="3"/>
  <c r="W5" i="3"/>
  <c r="W4" i="3"/>
  <c r="W3" i="3"/>
  <c r="W2" i="3"/>
  <c r="AG2" i="3" s="1"/>
  <c r="V45" i="3"/>
  <c r="V44" i="3"/>
  <c r="V43" i="3"/>
  <c r="V42" i="3"/>
  <c r="V41" i="3"/>
  <c r="V40" i="3"/>
  <c r="V39" i="3"/>
  <c r="V38" i="3"/>
  <c r="V37" i="3"/>
  <c r="V34" i="3"/>
  <c r="V33" i="3"/>
  <c r="V32" i="3"/>
  <c r="V31" i="3"/>
  <c r="V30" i="3"/>
  <c r="V29" i="3"/>
  <c r="V28" i="3"/>
  <c r="V27" i="3"/>
  <c r="V26" i="3"/>
  <c r="V25" i="3"/>
  <c r="V22" i="3"/>
  <c r="V21" i="3"/>
  <c r="V20" i="3"/>
  <c r="V19" i="3"/>
  <c r="V18" i="3"/>
  <c r="V17" i="3"/>
  <c r="V16" i="3"/>
  <c r="V15" i="3"/>
  <c r="V14" i="3"/>
  <c r="V13" i="3"/>
  <c r="V10" i="3"/>
  <c r="V9" i="3"/>
  <c r="V8" i="3"/>
  <c r="V7" i="3"/>
  <c r="AF2" i="3" s="1"/>
  <c r="V6" i="3"/>
  <c r="V5" i="3"/>
  <c r="V4" i="3"/>
  <c r="V3" i="3"/>
  <c r="BB6" i="2" s="1"/>
  <c r="V2" i="3"/>
  <c r="U45" i="3"/>
  <c r="U44" i="3"/>
  <c r="U43" i="3"/>
  <c r="U42" i="3"/>
  <c r="U41" i="3"/>
  <c r="U40" i="3"/>
  <c r="U39" i="3"/>
  <c r="U38" i="3"/>
  <c r="U37" i="3"/>
  <c r="U33" i="3"/>
  <c r="U32" i="3"/>
  <c r="U31" i="3"/>
  <c r="U30" i="3"/>
  <c r="U29" i="3"/>
  <c r="U28" i="3"/>
  <c r="U27" i="3"/>
  <c r="U26" i="3"/>
  <c r="U25" i="3"/>
  <c r="U21" i="3"/>
  <c r="U20" i="3"/>
  <c r="U19" i="3"/>
  <c r="U18" i="3"/>
  <c r="U17" i="3"/>
  <c r="U16" i="3"/>
  <c r="U15" i="3"/>
  <c r="U14" i="3"/>
  <c r="U13" i="3"/>
  <c r="U10" i="3"/>
  <c r="U9" i="3"/>
  <c r="U8" i="3"/>
  <c r="U7" i="3"/>
  <c r="U6" i="3"/>
  <c r="U5" i="3"/>
  <c r="U4" i="3"/>
  <c r="U3" i="3"/>
  <c r="AY6" i="2" s="1"/>
  <c r="U2" i="3"/>
  <c r="AT6" i="3" s="1"/>
  <c r="BB5" i="2"/>
  <c r="S45" i="3"/>
  <c r="S44" i="3"/>
  <c r="S43" i="3"/>
  <c r="S42" i="3"/>
  <c r="S41" i="3"/>
  <c r="S40" i="3"/>
  <c r="S39" i="3"/>
  <c r="S38" i="3"/>
  <c r="S37" i="3"/>
  <c r="S34" i="3"/>
  <c r="S33" i="3"/>
  <c r="S32" i="3"/>
  <c r="S31" i="3"/>
  <c r="S30" i="3"/>
  <c r="S29" i="3"/>
  <c r="S28" i="3"/>
  <c r="S27" i="3"/>
  <c r="S26" i="3"/>
  <c r="S25" i="3"/>
  <c r="S22" i="3"/>
  <c r="S21" i="3"/>
  <c r="S20" i="3"/>
  <c r="S19" i="3"/>
  <c r="S18" i="3"/>
  <c r="S17" i="3"/>
  <c r="S16" i="3"/>
  <c r="S15" i="3"/>
  <c r="S14" i="3"/>
  <c r="S13" i="3"/>
  <c r="S10" i="3"/>
  <c r="S9" i="3"/>
  <c r="BH5" i="2" s="1"/>
  <c r="S8" i="3"/>
  <c r="BI5" i="2" s="1"/>
  <c r="S7" i="3"/>
  <c r="S6" i="3"/>
  <c r="S5" i="3"/>
  <c r="S4" i="3"/>
  <c r="S3" i="3"/>
  <c r="S2" i="3"/>
  <c r="R46" i="3"/>
  <c r="R45" i="3"/>
  <c r="R44" i="3"/>
  <c r="R43" i="3"/>
  <c r="R42" i="3"/>
  <c r="R41" i="3"/>
  <c r="R40" i="3"/>
  <c r="R39" i="3"/>
  <c r="R38" i="3"/>
  <c r="R37" i="3"/>
  <c r="R33" i="3"/>
  <c r="R32" i="3"/>
  <c r="R31" i="3"/>
  <c r="R30" i="3"/>
  <c r="R29" i="3"/>
  <c r="R28" i="3"/>
  <c r="R27" i="3"/>
  <c r="R26" i="3"/>
  <c r="R25" i="3"/>
  <c r="R22" i="3"/>
  <c r="R21" i="3"/>
  <c r="R20" i="3"/>
  <c r="R19" i="3"/>
  <c r="R18" i="3"/>
  <c r="R17" i="3"/>
  <c r="R16" i="3"/>
  <c r="R15" i="3"/>
  <c r="R14" i="3"/>
  <c r="R13" i="3"/>
  <c r="R10" i="3"/>
  <c r="R9" i="3"/>
  <c r="R8" i="3"/>
  <c r="R7" i="3"/>
  <c r="R6" i="3"/>
  <c r="R5" i="3"/>
  <c r="R4" i="3"/>
  <c r="R3" i="3"/>
  <c r="BE5" i="2" s="1"/>
  <c r="R2" i="3"/>
  <c r="Q46" i="3"/>
  <c r="Q45" i="3"/>
  <c r="Q44" i="3"/>
  <c r="Q43" i="3"/>
  <c r="Q42" i="3"/>
  <c r="Q41" i="3"/>
  <c r="Q40" i="3"/>
  <c r="Q39" i="3"/>
  <c r="Q38" i="3"/>
  <c r="Q37" i="3"/>
  <c r="Q34" i="3"/>
  <c r="Q33" i="3"/>
  <c r="Q32" i="3"/>
  <c r="Q31" i="3"/>
  <c r="Q30" i="3"/>
  <c r="Q29" i="3"/>
  <c r="Q28" i="3"/>
  <c r="Q27" i="3"/>
  <c r="Q26" i="3"/>
  <c r="Q25" i="3"/>
  <c r="Q22" i="3"/>
  <c r="Q21" i="3"/>
  <c r="Q20" i="3"/>
  <c r="Q19" i="3"/>
  <c r="Q18" i="3"/>
  <c r="Q17" i="3"/>
  <c r="Q16" i="3"/>
  <c r="Q15" i="3"/>
  <c r="Q14" i="3"/>
  <c r="Q13" i="3"/>
  <c r="Q11" i="3"/>
  <c r="Q10" i="3"/>
  <c r="Q9" i="3"/>
  <c r="Q8" i="3"/>
  <c r="Q7" i="3"/>
  <c r="Q6" i="3"/>
  <c r="Q5" i="3"/>
  <c r="Q4" i="3"/>
  <c r="Q3" i="3"/>
  <c r="BC5" i="2" s="1"/>
  <c r="Q2" i="3"/>
  <c r="P45" i="3"/>
  <c r="P44" i="3"/>
  <c r="P43" i="3"/>
  <c r="P42" i="3"/>
  <c r="P41" i="3"/>
  <c r="P40" i="3"/>
  <c r="P39" i="3"/>
  <c r="P38" i="3"/>
  <c r="P37" i="3"/>
  <c r="P34" i="3"/>
  <c r="P33" i="3"/>
  <c r="P32" i="3"/>
  <c r="P31" i="3"/>
  <c r="P30" i="3"/>
  <c r="P29" i="3"/>
  <c r="P28" i="3"/>
  <c r="P27" i="3"/>
  <c r="P26" i="3"/>
  <c r="P25" i="3"/>
  <c r="P22" i="3"/>
  <c r="P21" i="3"/>
  <c r="P20" i="3"/>
  <c r="P19" i="3"/>
  <c r="P18" i="3"/>
  <c r="P17" i="3"/>
  <c r="P16" i="3"/>
  <c r="P15" i="3"/>
  <c r="P14" i="3"/>
  <c r="P13" i="3"/>
  <c r="P10" i="3"/>
  <c r="P9" i="3"/>
  <c r="P8" i="3"/>
  <c r="P7" i="3"/>
  <c r="P6" i="3"/>
  <c r="P5" i="3"/>
  <c r="P4" i="3"/>
  <c r="P3" i="3"/>
  <c r="P2" i="3"/>
  <c r="AZ5" i="2" s="1"/>
  <c r="N45" i="3"/>
  <c r="N44" i="3"/>
  <c r="N43" i="3"/>
  <c r="N42" i="3"/>
  <c r="N41" i="3"/>
  <c r="N40" i="3"/>
  <c r="N39" i="3"/>
  <c r="N38" i="3"/>
  <c r="N37" i="3"/>
  <c r="N33" i="3"/>
  <c r="N32" i="3"/>
  <c r="N31" i="3"/>
  <c r="N30" i="3"/>
  <c r="N29" i="3"/>
  <c r="N28" i="3"/>
  <c r="N27" i="3"/>
  <c r="N26" i="3"/>
  <c r="N25" i="3"/>
  <c r="N21" i="3"/>
  <c r="N20" i="3"/>
  <c r="N19" i="3"/>
  <c r="N18" i="3"/>
  <c r="N17" i="3"/>
  <c r="N16" i="3"/>
  <c r="N15" i="3"/>
  <c r="N14" i="3"/>
  <c r="N13" i="3"/>
  <c r="N10" i="3"/>
  <c r="N9" i="3"/>
  <c r="N8" i="3"/>
  <c r="N7" i="3"/>
  <c r="BH4" i="2" s="1"/>
  <c r="N6" i="3"/>
  <c r="N5" i="3"/>
  <c r="N4" i="3"/>
  <c r="N3" i="3"/>
  <c r="N2" i="3"/>
  <c r="BI4" i="2" s="1"/>
  <c r="M45" i="3"/>
  <c r="M44" i="3"/>
  <c r="M43" i="3"/>
  <c r="M42" i="3"/>
  <c r="M41" i="3"/>
  <c r="M40" i="3"/>
  <c r="M39" i="3"/>
  <c r="M38" i="3"/>
  <c r="M37" i="3"/>
  <c r="M33" i="3"/>
  <c r="M32" i="3"/>
  <c r="M31" i="3"/>
  <c r="M30" i="3"/>
  <c r="M29" i="3"/>
  <c r="M28" i="3"/>
  <c r="M27" i="3"/>
  <c r="M26" i="3"/>
  <c r="M25" i="3"/>
  <c r="M21" i="3"/>
  <c r="M20" i="3"/>
  <c r="M19" i="3"/>
  <c r="M18" i="3"/>
  <c r="M17" i="3"/>
  <c r="M16" i="3"/>
  <c r="M15" i="3"/>
  <c r="BE4" i="2" s="1"/>
  <c r="M14" i="3"/>
  <c r="M13" i="3"/>
  <c r="M9" i="3"/>
  <c r="M8" i="3"/>
  <c r="M7" i="3"/>
  <c r="M6" i="3"/>
  <c r="M5" i="3"/>
  <c r="M4" i="3"/>
  <c r="BF4" i="2" s="1"/>
  <c r="M3" i="3"/>
  <c r="M2" i="3"/>
  <c r="L45" i="3"/>
  <c r="L44" i="3"/>
  <c r="L43" i="3"/>
  <c r="L42" i="3"/>
  <c r="L41" i="3"/>
  <c r="L40" i="3"/>
  <c r="L39" i="3"/>
  <c r="L38" i="3"/>
  <c r="L37" i="3"/>
  <c r="L34" i="3"/>
  <c r="L33" i="3"/>
  <c r="L32" i="3"/>
  <c r="L31" i="3"/>
  <c r="L30" i="3"/>
  <c r="L29" i="3"/>
  <c r="L28" i="3"/>
  <c r="L27" i="3"/>
  <c r="L26" i="3"/>
  <c r="L25" i="3"/>
  <c r="L22" i="3"/>
  <c r="L21" i="3"/>
  <c r="L20" i="3"/>
  <c r="L19" i="3"/>
  <c r="L18" i="3"/>
  <c r="L17" i="3"/>
  <c r="L16" i="3"/>
  <c r="L15" i="3"/>
  <c r="L14" i="3"/>
  <c r="L13" i="3"/>
  <c r="L10" i="3"/>
  <c r="L9" i="3"/>
  <c r="L8" i="3"/>
  <c r="L7" i="3"/>
  <c r="L6" i="3"/>
  <c r="L5" i="3"/>
  <c r="L4" i="3"/>
  <c r="L3" i="3"/>
  <c r="L2" i="3"/>
  <c r="BB4" i="2" s="1"/>
  <c r="K45" i="3"/>
  <c r="K44" i="3"/>
  <c r="K43" i="3"/>
  <c r="K42" i="3"/>
  <c r="K41" i="3"/>
  <c r="K40" i="3"/>
  <c r="K39" i="3"/>
  <c r="K38" i="3"/>
  <c r="K37" i="3"/>
  <c r="K33" i="3"/>
  <c r="K32" i="3"/>
  <c r="K31" i="3"/>
  <c r="K30" i="3"/>
  <c r="K29" i="3"/>
  <c r="K28" i="3"/>
  <c r="K27" i="3"/>
  <c r="K26" i="3"/>
  <c r="K25" i="3"/>
  <c r="K21" i="3"/>
  <c r="K20" i="3"/>
  <c r="K19" i="3"/>
  <c r="K18" i="3"/>
  <c r="K17" i="3"/>
  <c r="K16" i="3"/>
  <c r="K15" i="3"/>
  <c r="K14" i="3"/>
  <c r="K13" i="3"/>
  <c r="K10" i="3"/>
  <c r="AY4" i="2" s="1"/>
  <c r="K9" i="3"/>
  <c r="K8" i="3"/>
  <c r="K7" i="3"/>
  <c r="K6" i="3"/>
  <c r="K5" i="3"/>
  <c r="K4" i="3"/>
  <c r="K3" i="3"/>
  <c r="K2" i="3"/>
  <c r="AZ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46" i="3"/>
  <c r="BO46" i="3"/>
  <c r="BG46" i="3"/>
  <c r="BF46" i="3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4" i="3"/>
  <c r="BO34" i="3"/>
  <c r="BM34" i="3"/>
  <c r="BG34" i="3"/>
  <c r="BF34" i="3"/>
  <c r="AA34" i="3"/>
  <c r="AP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2" i="3"/>
  <c r="BM22" i="3"/>
  <c r="BG22" i="3"/>
  <c r="BF22" i="3"/>
  <c r="AA22" i="3"/>
  <c r="AP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O11" i="3"/>
  <c r="BF11" i="3"/>
  <c r="BP10" i="3"/>
  <c r="BO10" i="3"/>
  <c r="BM10" i="3"/>
  <c r="BL10" i="3"/>
  <c r="BG10" i="3"/>
  <c r="BF10" i="3"/>
  <c r="AC10" i="3"/>
  <c r="AR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Q9" i="2" s="1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P15" i="2" s="1"/>
  <c r="BO3" i="3"/>
  <c r="BM3" i="3"/>
  <c r="BL3" i="3"/>
  <c r="BG3" i="3"/>
  <c r="BF3" i="3"/>
  <c r="AC3" i="3"/>
  <c r="AR3" i="3" s="1"/>
  <c r="AB3" i="3"/>
  <c r="AQ3" i="3" s="1"/>
  <c r="AA3" i="3"/>
  <c r="AP3" i="3" s="1"/>
  <c r="Z3" i="3"/>
  <c r="AO3" i="3" s="1"/>
  <c r="BP2" i="3"/>
  <c r="BO2" i="3"/>
  <c r="BP14" i="2" s="1"/>
  <c r="BM2" i="3"/>
  <c r="BP9" i="2" s="1"/>
  <c r="BL2" i="3"/>
  <c r="BP8" i="2" s="1"/>
  <c r="BG2" i="3"/>
  <c r="BP3" i="2" s="1"/>
  <c r="BF2" i="3"/>
  <c r="BP2" i="2" s="1"/>
  <c r="AC2" i="3"/>
  <c r="BH7" i="2" s="1"/>
  <c r="AB2" i="3"/>
  <c r="BE7" i="2" s="1"/>
  <c r="AA2" i="3"/>
  <c r="AP2" i="3" s="1"/>
  <c r="Z2" i="3"/>
  <c r="AO2" i="3" s="1"/>
  <c r="BC7" i="2" l="1"/>
  <c r="BI6" i="2"/>
  <c r="BH11" i="2"/>
  <c r="BY3" i="2"/>
  <c r="CL4" i="2"/>
  <c r="AD2" i="2"/>
  <c r="AD4" i="2"/>
  <c r="AP3" i="2"/>
  <c r="BQ15" i="2"/>
  <c r="BB7" i="2"/>
  <c r="BF11" i="2"/>
  <c r="BH6" i="2"/>
  <c r="BC8" i="2"/>
  <c r="AZ7" i="2"/>
  <c r="BQ14" i="2"/>
  <c r="BF6" i="2"/>
  <c r="CB3" i="2"/>
  <c r="CO2" i="2"/>
  <c r="CO4" i="2"/>
  <c r="AF2" i="4"/>
  <c r="AQ2" i="3"/>
  <c r="BM2" i="2" s="1"/>
  <c r="AY7" i="2"/>
  <c r="BE6" i="2"/>
  <c r="AZ8" i="2"/>
  <c r="BC11" i="2"/>
  <c r="AU3" i="2"/>
  <c r="BI7" i="2"/>
  <c r="BQ3" i="2"/>
  <c r="BC6" i="2"/>
  <c r="CE3" i="2"/>
  <c r="CR2" i="2"/>
  <c r="CR4" i="2"/>
  <c r="X3" i="2"/>
  <c r="AZ11" i="2"/>
  <c r="AT4" i="3"/>
  <c r="AT2" i="3" s="1"/>
  <c r="AR2" i="3"/>
  <c r="AL2" i="2"/>
  <c r="AL4" i="2"/>
  <c r="BQ2" i="2"/>
  <c r="AZ6" i="2"/>
  <c r="CU2" i="2"/>
  <c r="CU4" i="2"/>
  <c r="AA3" i="2"/>
  <c r="AO4" i="2"/>
  <c r="BC4" i="2"/>
  <c r="BF5" i="2"/>
  <c r="BF10" i="2"/>
  <c r="AR2" i="2"/>
  <c r="AR4" i="2"/>
  <c r="CB2" i="2"/>
  <c r="CB4" i="2"/>
  <c r="CO3" i="2"/>
  <c r="AG3" i="2"/>
  <c r="AU2" i="2"/>
  <c r="AU4" i="2"/>
  <c r="X2" i="2"/>
  <c r="X4" i="2"/>
  <c r="BQ12" i="2"/>
  <c r="BM2" i="4"/>
  <c r="AL3" i="2"/>
  <c r="BF7" i="2"/>
  <c r="BQ8" i="2"/>
  <c r="AY5" i="2"/>
  <c r="BH8" i="2"/>
  <c r="AY10" i="2"/>
  <c r="CH2" i="2"/>
  <c r="CH4" i="2"/>
  <c r="CU3" i="2"/>
  <c r="AA2" i="2"/>
  <c r="AA4" i="2"/>
  <c r="BQ11" i="2"/>
  <c r="BL2" i="2" l="1"/>
</calcChain>
</file>

<file path=xl/sharedStrings.xml><?xml version="1.0" encoding="utf-8"?>
<sst xmlns="http://schemas.openxmlformats.org/spreadsheetml/2006/main" count="886" uniqueCount="315">
  <si>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</si>
  <si>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</si>
  <si>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</si>
  <si>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</si>
  <si>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</si>
  <si>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</si>
  <si>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</si>
  <si>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</si>
  <si>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</si>
  <si>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</si>
  <si>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</si>
  <si>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</si>
  <si>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</si>
  <si>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</si>
  <si>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</si>
  <si>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</si>
  <si>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</si>
  <si>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</si>
  <si>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</si>
  <si>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</si>
  <si>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</si>
  <si>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</si>
  <si>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</si>
  <si>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</si>
  <si>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</si>
  <si>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</si>
  <si>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</si>
  <si>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</si>
  <si>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</si>
  <si>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</si>
  <si>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</si>
  <si>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</si>
  <si>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</si>
  <si>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</si>
  <si>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</si>
  <si>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</si>
  <si>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</si>
  <si>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</si>
  <si>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</si>
  <si>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</si>
  <si>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</si>
  <si>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</si>
  <si>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</si>
  <si>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</si>
  <si>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</si>
  <si>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</si>
  <si>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</si>
  <si>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</si>
  <si>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</si>
  <si>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</si>
  <si>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</si>
  <si>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</si>
  <si>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</si>
  <si>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</si>
  <si>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</si>
  <si>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</si>
  <si>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</si>
  <si>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</si>
  <si>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</si>
  <si>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</si>
  <si>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</si>
  <si>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</si>
  <si>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</si>
  <si>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</si>
  <si>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</si>
  <si>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</si>
  <si>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</si>
  <si>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</si>
  <si>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</si>
  <si>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</si>
  <si>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</si>
  <si>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</si>
  <si>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</si>
  <si>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</si>
  <si>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</si>
  <si>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</si>
  <si>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</si>
  <si>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</si>
  <si>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</si>
  <si>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</si>
  <si>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</si>
  <si>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</si>
  <si>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</si>
  <si>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</si>
  <si>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</si>
  <si>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</si>
  <si>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</si>
  <si>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</si>
  <si>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</si>
  <si>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</si>
  <si>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</si>
  <si>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</si>
  <si>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</si>
  <si>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</si>
  <si>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</si>
  <si>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</si>
  <si>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</si>
  <si>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</si>
  <si>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</si>
  <si>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</si>
  <si>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</si>
  <si>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</si>
  <si>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</si>
  <si>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</si>
  <si>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</si>
  <si>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</si>
  <si>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</si>
  <si>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</si>
  <si>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</si>
  <si>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</si>
  <si>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</si>
  <si>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</si>
  <si>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</si>
  <si>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</si>
  <si>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</si>
  <si>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</si>
  <si>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</si>
  <si>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</si>
  <si>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</si>
  <si>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</si>
  <si>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</si>
  <si>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</si>
  <si>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</si>
  <si>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</si>
  <si>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</si>
  <si>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</si>
  <si>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</si>
  <si>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</si>
  <si>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</si>
  <si>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</si>
  <si>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</si>
  <si>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</si>
  <si>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</si>
  <si>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</si>
  <si>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</si>
  <si>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</si>
  <si>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</si>
  <si>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</si>
  <si>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</si>
  <si>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</si>
  <si>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</si>
  <si>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</si>
  <si>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</si>
  <si>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</si>
  <si>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</si>
  <si>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</si>
  <si>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</si>
  <si>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</si>
  <si>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</si>
  <si>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</si>
  <si>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</si>
  <si>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</si>
  <si>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</si>
  <si>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</si>
  <si>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</si>
  <si>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</si>
  <si>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</si>
  <si>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</si>
  <si>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</si>
  <si>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</si>
  <si>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</si>
  <si>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</si>
  <si>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</si>
  <si>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</si>
  <si>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</si>
  <si>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</si>
  <si>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</si>
  <si>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</si>
  <si>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</si>
  <si>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</si>
  <si>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</si>
  <si>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</si>
  <si>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</si>
  <si>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</si>
  <si>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</si>
  <si>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</si>
  <si>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</si>
  <si>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</si>
  <si>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</si>
  <si>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</si>
  <si>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</si>
  <si>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</si>
  <si>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</si>
  <si>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</si>
  <si>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</si>
  <si>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</si>
  <si>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</si>
  <si>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</si>
  <si>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</si>
  <si>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</si>
  <si>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</si>
  <si>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</si>
  <si>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</si>
  <si>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</si>
  <si>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</si>
  <si>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</si>
  <si>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</si>
  <si>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</si>
  <si>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</si>
  <si>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</si>
  <si>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</si>
  <si>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</si>
  <si>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</si>
  <si>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</si>
  <si>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</si>
  <si>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</si>
  <si>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</si>
  <si>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</si>
  <si>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</si>
  <si>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</si>
  <si>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</si>
  <si>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</si>
  <si>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</si>
  <si>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</si>
  <si>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</si>
  <si>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</si>
  <si>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</si>
  <si>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</si>
  <si>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</si>
  <si>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</si>
  <si>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</si>
  <si>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</si>
  <si>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</si>
  <si>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</si>
  <si>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</si>
  <si>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</si>
  <si>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</si>
  <si>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</si>
  <si>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</si>
  <si>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</si>
  <si>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</si>
  <si>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</si>
  <si>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</si>
  <si>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</si>
  <si>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</si>
  <si>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</si>
  <si>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</si>
  <si>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</si>
  <si>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</si>
  <si>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</si>
  <si>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</si>
  <si>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</si>
  <si>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</si>
  <si>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</si>
  <si>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</si>
  <si>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</si>
  <si>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</si>
  <si>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</si>
  <si>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</si>
  <si>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</si>
  <si>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</si>
  <si>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</si>
  <si>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</si>
  <si>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</si>
  <si>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</si>
  <si>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</si>
  <si>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</si>
  <si>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</si>
  <si>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</si>
  <si>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2143</t>
  </si>
  <si>
    <t>1432</t>
  </si>
  <si>
    <t>4321</t>
  </si>
  <si>
    <t>3214</t>
  </si>
  <si>
    <t>2341</t>
  </si>
  <si>
    <t>3412</t>
  </si>
  <si>
    <t>4123</t>
  </si>
  <si>
    <t>1234</t>
  </si>
  <si>
    <t>2142</t>
  </si>
  <si>
    <t>1423</t>
  </si>
  <si>
    <t>1231</t>
  </si>
  <si>
    <t>2314</t>
  </si>
  <si>
    <t>Cb</t>
  </si>
  <si>
    <t>Ca</t>
  </si>
  <si>
    <t>Other</t>
  </si>
  <si>
    <t>Ab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</si>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</sst>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Graph!$A$4:$A$259</c:f>
              <c:numCache>
                <c:formatCode>General</c:formatCode>
                <c:ptCount val="25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</c:numCache>
            </c:numRef>
          </c:xVal>
          <c:yVal>
            <c:numRef>
              <c:f>Graph!$D$5:$D$258</c:f>
              <c:numCache>
                <c:formatCode>General</c:formatCode>
                <c:ptCount val="254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48-4D65-AFA2-9C99849D5FA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Graph!$A$4:$A$259</c:f>
              <c:numCache>
                <c:formatCode>General</c:formatCode>
                <c:ptCount val="25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</c:numCache>
            </c:numRef>
          </c:xVal>
          <c:yVal>
            <c:numRef>
              <c:f>Graph!$B$5:$B$258</c:f>
              <c:numCache>
                <c:formatCode>General</c:formatCode>
                <c:ptCount val="254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48-4D65-AFA2-9C99849D5FA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Graph!$A$4:$A$259</c:f>
              <c:numCache>
                <c:formatCode>General</c:formatCode>
                <c:ptCount val="25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</c:numCache>
            </c:numRef>
          </c:xVal>
          <c:yVal>
            <c:numRef>
              <c:f>Graph!$C$5:$C$258</c:f>
              <c:numCache>
                <c:formatCode>General</c:formatCode>
                <c:ptCount val="25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48-4D65-AFA2-9C99849D5FA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Graph!$A$4:$A$259</c:f>
              <c:numCache>
                <c:formatCode>General</c:formatCode>
                <c:ptCount val="25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</c:numCache>
            </c:numRef>
          </c:xVal>
          <c:yVal>
            <c:numRef>
              <c:f>Graph!$E$5:$E$258</c:f>
              <c:numCache>
                <c:formatCode>General</c:formatCode>
                <c:ptCount val="254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48-4D65-AFA2-9C99849D5FA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Graph!$A$4:$A$259</c:f>
              <c:numCache>
                <c:formatCode>General</c:formatCode>
                <c:ptCount val="25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</c:numCache>
            </c:numRef>
          </c:xVal>
          <c:yVal>
            <c:numRef>
              <c:f>Graph!$G$5:$G$258</c:f>
              <c:numCache>
                <c:formatCode>General</c:formatCode>
                <c:ptCount val="25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48-4D65-AFA2-9C99849D5FA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Graph!$A$4:$A$259</c:f>
              <c:numCache>
                <c:formatCode>General</c:formatCode>
                <c:ptCount val="25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</c:numCache>
            </c:numRef>
          </c:xVal>
          <c:yVal>
            <c:numRef>
              <c:f>Graph!$H$5:$H$258</c:f>
              <c:numCache>
                <c:formatCode>General</c:formatCode>
                <c:ptCount val="25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48-4D65-AFA2-9C99849D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09503"/>
        <c:axId val="1536209983"/>
      </c:scatterChart>
      <c:valAx>
        <c:axId val="1536209503"/>
        <c:scaling>
          <c:orientation val="minMax"/>
          <c:max val="258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536209983"/>
        <c:crosses val="autoZero"/>
        <c:crossBetween val="midCat"/>
      </c:valAx>
      <c:valAx>
        <c:axId val="1536209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209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Graph!$A$261:$A$524</c:f>
              <c:numCache>
                <c:formatCode>General</c:formatCode>
                <c:ptCount val="264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422</c:v>
                </c:pt>
                <c:pt idx="163">
                  <c:v>423</c:v>
                </c:pt>
                <c:pt idx="164">
                  <c:v>424</c:v>
                </c:pt>
                <c:pt idx="165">
                  <c:v>425</c:v>
                </c:pt>
                <c:pt idx="166">
                  <c:v>426</c:v>
                </c:pt>
                <c:pt idx="167">
                  <c:v>427</c:v>
                </c:pt>
                <c:pt idx="168">
                  <c:v>428</c:v>
                </c:pt>
                <c:pt idx="169">
                  <c:v>429</c:v>
                </c:pt>
                <c:pt idx="170">
                  <c:v>430</c:v>
                </c:pt>
                <c:pt idx="171">
                  <c:v>431</c:v>
                </c:pt>
                <c:pt idx="172">
                  <c:v>432</c:v>
                </c:pt>
                <c:pt idx="173">
                  <c:v>433</c:v>
                </c:pt>
                <c:pt idx="174">
                  <c:v>434</c:v>
                </c:pt>
                <c:pt idx="175">
                  <c:v>435</c:v>
                </c:pt>
                <c:pt idx="176">
                  <c:v>436</c:v>
                </c:pt>
                <c:pt idx="177">
                  <c:v>437</c:v>
                </c:pt>
                <c:pt idx="178">
                  <c:v>438</c:v>
                </c:pt>
                <c:pt idx="179">
                  <c:v>439</c:v>
                </c:pt>
                <c:pt idx="180">
                  <c:v>440</c:v>
                </c:pt>
                <c:pt idx="181">
                  <c:v>441</c:v>
                </c:pt>
                <c:pt idx="182">
                  <c:v>442</c:v>
                </c:pt>
                <c:pt idx="183">
                  <c:v>443</c:v>
                </c:pt>
                <c:pt idx="184">
                  <c:v>444</c:v>
                </c:pt>
                <c:pt idx="185">
                  <c:v>445</c:v>
                </c:pt>
                <c:pt idx="186">
                  <c:v>446</c:v>
                </c:pt>
                <c:pt idx="187">
                  <c:v>447</c:v>
                </c:pt>
                <c:pt idx="188">
                  <c:v>448</c:v>
                </c:pt>
                <c:pt idx="189">
                  <c:v>449</c:v>
                </c:pt>
                <c:pt idx="190">
                  <c:v>450</c:v>
                </c:pt>
                <c:pt idx="191">
                  <c:v>451</c:v>
                </c:pt>
                <c:pt idx="192">
                  <c:v>452</c:v>
                </c:pt>
                <c:pt idx="193">
                  <c:v>453</c:v>
                </c:pt>
                <c:pt idx="194">
                  <c:v>454</c:v>
                </c:pt>
                <c:pt idx="195">
                  <c:v>455</c:v>
                </c:pt>
                <c:pt idx="196">
                  <c:v>456</c:v>
                </c:pt>
                <c:pt idx="197">
                  <c:v>457</c:v>
                </c:pt>
                <c:pt idx="198">
                  <c:v>458</c:v>
                </c:pt>
                <c:pt idx="199">
                  <c:v>459</c:v>
                </c:pt>
                <c:pt idx="200">
                  <c:v>460</c:v>
                </c:pt>
                <c:pt idx="201">
                  <c:v>461</c:v>
                </c:pt>
                <c:pt idx="202">
                  <c:v>462</c:v>
                </c:pt>
                <c:pt idx="203">
                  <c:v>463</c:v>
                </c:pt>
                <c:pt idx="204">
                  <c:v>464</c:v>
                </c:pt>
                <c:pt idx="205">
                  <c:v>465</c:v>
                </c:pt>
                <c:pt idx="206">
                  <c:v>466</c:v>
                </c:pt>
                <c:pt idx="207">
                  <c:v>467</c:v>
                </c:pt>
                <c:pt idx="208">
                  <c:v>468</c:v>
                </c:pt>
                <c:pt idx="209">
                  <c:v>469</c:v>
                </c:pt>
                <c:pt idx="210">
                  <c:v>470</c:v>
                </c:pt>
                <c:pt idx="211">
                  <c:v>471</c:v>
                </c:pt>
                <c:pt idx="212">
                  <c:v>472</c:v>
                </c:pt>
                <c:pt idx="213">
                  <c:v>473</c:v>
                </c:pt>
                <c:pt idx="214">
                  <c:v>474</c:v>
                </c:pt>
                <c:pt idx="215">
                  <c:v>475</c:v>
                </c:pt>
                <c:pt idx="216">
                  <c:v>476</c:v>
                </c:pt>
                <c:pt idx="217">
                  <c:v>477</c:v>
                </c:pt>
                <c:pt idx="218">
                  <c:v>478</c:v>
                </c:pt>
                <c:pt idx="219">
                  <c:v>479</c:v>
                </c:pt>
                <c:pt idx="220">
                  <c:v>480</c:v>
                </c:pt>
                <c:pt idx="221">
                  <c:v>481</c:v>
                </c:pt>
                <c:pt idx="222">
                  <c:v>482</c:v>
                </c:pt>
                <c:pt idx="223">
                  <c:v>483</c:v>
                </c:pt>
                <c:pt idx="224">
                  <c:v>484</c:v>
                </c:pt>
                <c:pt idx="225">
                  <c:v>485</c:v>
                </c:pt>
                <c:pt idx="226">
                  <c:v>486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493</c:v>
                </c:pt>
                <c:pt idx="234">
                  <c:v>494</c:v>
                </c:pt>
                <c:pt idx="235">
                  <c:v>495</c:v>
                </c:pt>
                <c:pt idx="236">
                  <c:v>496</c:v>
                </c:pt>
                <c:pt idx="237">
                  <c:v>497</c:v>
                </c:pt>
                <c:pt idx="238">
                  <c:v>498</c:v>
                </c:pt>
                <c:pt idx="239">
                  <c:v>499</c:v>
                </c:pt>
                <c:pt idx="240">
                  <c:v>500</c:v>
                </c:pt>
                <c:pt idx="241">
                  <c:v>501</c:v>
                </c:pt>
                <c:pt idx="242">
                  <c:v>502</c:v>
                </c:pt>
                <c:pt idx="243">
                  <c:v>503</c:v>
                </c:pt>
                <c:pt idx="244">
                  <c:v>504</c:v>
                </c:pt>
                <c:pt idx="245">
                  <c:v>505</c:v>
                </c:pt>
                <c:pt idx="246">
                  <c:v>506</c:v>
                </c:pt>
                <c:pt idx="247">
                  <c:v>507</c:v>
                </c:pt>
                <c:pt idx="248">
                  <c:v>508</c:v>
                </c:pt>
                <c:pt idx="249">
                  <c:v>509</c:v>
                </c:pt>
                <c:pt idx="250">
                  <c:v>510</c:v>
                </c:pt>
                <c:pt idx="251">
                  <c:v>511</c:v>
                </c:pt>
                <c:pt idx="252">
                  <c:v>512</c:v>
                </c:pt>
                <c:pt idx="253">
                  <c:v>513</c:v>
                </c:pt>
                <c:pt idx="254">
                  <c:v>514</c:v>
                </c:pt>
                <c:pt idx="255">
                  <c:v>515</c:v>
                </c:pt>
                <c:pt idx="256">
                  <c:v>516</c:v>
                </c:pt>
                <c:pt idx="257">
                  <c:v>517</c:v>
                </c:pt>
                <c:pt idx="258">
                  <c:v>518</c:v>
                </c:pt>
                <c:pt idx="259">
                  <c:v>519</c:v>
                </c:pt>
                <c:pt idx="260">
                  <c:v>520</c:v>
                </c:pt>
                <c:pt idx="261">
                  <c:v>521</c:v>
                </c:pt>
                <c:pt idx="262">
                  <c:v>522</c:v>
                </c:pt>
                <c:pt idx="263">
                  <c:v>523</c:v>
                </c:pt>
              </c:numCache>
            </c:numRef>
          </c:xVal>
          <c:yVal>
            <c:numRef>
              <c:f>Graph!$D$262:$D$523</c:f>
              <c:numCache>
                <c:formatCode>General</c:formatCode>
                <c:ptCount val="262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5-47F0-9CF4-9210A9042D3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Graph!$A$261:$A$524</c:f>
              <c:numCache>
                <c:formatCode>General</c:formatCode>
                <c:ptCount val="264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422</c:v>
                </c:pt>
                <c:pt idx="163">
                  <c:v>423</c:v>
                </c:pt>
                <c:pt idx="164">
                  <c:v>424</c:v>
                </c:pt>
                <c:pt idx="165">
                  <c:v>425</c:v>
                </c:pt>
                <c:pt idx="166">
                  <c:v>426</c:v>
                </c:pt>
                <c:pt idx="167">
                  <c:v>427</c:v>
                </c:pt>
                <c:pt idx="168">
                  <c:v>428</c:v>
                </c:pt>
                <c:pt idx="169">
                  <c:v>429</c:v>
                </c:pt>
                <c:pt idx="170">
                  <c:v>430</c:v>
                </c:pt>
                <c:pt idx="171">
                  <c:v>431</c:v>
                </c:pt>
                <c:pt idx="172">
                  <c:v>432</c:v>
                </c:pt>
                <c:pt idx="173">
                  <c:v>433</c:v>
                </c:pt>
                <c:pt idx="174">
                  <c:v>434</c:v>
                </c:pt>
                <c:pt idx="175">
                  <c:v>435</c:v>
                </c:pt>
                <c:pt idx="176">
                  <c:v>436</c:v>
                </c:pt>
                <c:pt idx="177">
                  <c:v>437</c:v>
                </c:pt>
                <c:pt idx="178">
                  <c:v>438</c:v>
                </c:pt>
                <c:pt idx="179">
                  <c:v>439</c:v>
                </c:pt>
                <c:pt idx="180">
                  <c:v>440</c:v>
                </c:pt>
                <c:pt idx="181">
                  <c:v>441</c:v>
                </c:pt>
                <c:pt idx="182">
                  <c:v>442</c:v>
                </c:pt>
                <c:pt idx="183">
                  <c:v>443</c:v>
                </c:pt>
                <c:pt idx="184">
                  <c:v>444</c:v>
                </c:pt>
                <c:pt idx="185">
                  <c:v>445</c:v>
                </c:pt>
                <c:pt idx="186">
                  <c:v>446</c:v>
                </c:pt>
                <c:pt idx="187">
                  <c:v>447</c:v>
                </c:pt>
                <c:pt idx="188">
                  <c:v>448</c:v>
                </c:pt>
                <c:pt idx="189">
                  <c:v>449</c:v>
                </c:pt>
                <c:pt idx="190">
                  <c:v>450</c:v>
                </c:pt>
                <c:pt idx="191">
                  <c:v>451</c:v>
                </c:pt>
                <c:pt idx="192">
                  <c:v>452</c:v>
                </c:pt>
                <c:pt idx="193">
                  <c:v>453</c:v>
                </c:pt>
                <c:pt idx="194">
                  <c:v>454</c:v>
                </c:pt>
                <c:pt idx="195">
                  <c:v>455</c:v>
                </c:pt>
                <c:pt idx="196">
                  <c:v>456</c:v>
                </c:pt>
                <c:pt idx="197">
                  <c:v>457</c:v>
                </c:pt>
                <c:pt idx="198">
                  <c:v>458</c:v>
                </c:pt>
                <c:pt idx="199">
                  <c:v>459</c:v>
                </c:pt>
                <c:pt idx="200">
                  <c:v>460</c:v>
                </c:pt>
                <c:pt idx="201">
                  <c:v>461</c:v>
                </c:pt>
                <c:pt idx="202">
                  <c:v>462</c:v>
                </c:pt>
                <c:pt idx="203">
                  <c:v>463</c:v>
                </c:pt>
                <c:pt idx="204">
                  <c:v>464</c:v>
                </c:pt>
                <c:pt idx="205">
                  <c:v>465</c:v>
                </c:pt>
                <c:pt idx="206">
                  <c:v>466</c:v>
                </c:pt>
                <c:pt idx="207">
                  <c:v>467</c:v>
                </c:pt>
                <c:pt idx="208">
                  <c:v>468</c:v>
                </c:pt>
                <c:pt idx="209">
                  <c:v>469</c:v>
                </c:pt>
                <c:pt idx="210">
                  <c:v>470</c:v>
                </c:pt>
                <c:pt idx="211">
                  <c:v>471</c:v>
                </c:pt>
                <c:pt idx="212">
                  <c:v>472</c:v>
                </c:pt>
                <c:pt idx="213">
                  <c:v>473</c:v>
                </c:pt>
                <c:pt idx="214">
                  <c:v>474</c:v>
                </c:pt>
                <c:pt idx="215">
                  <c:v>475</c:v>
                </c:pt>
                <c:pt idx="216">
                  <c:v>476</c:v>
                </c:pt>
                <c:pt idx="217">
                  <c:v>477</c:v>
                </c:pt>
                <c:pt idx="218">
                  <c:v>478</c:v>
                </c:pt>
                <c:pt idx="219">
                  <c:v>479</c:v>
                </c:pt>
                <c:pt idx="220">
                  <c:v>480</c:v>
                </c:pt>
                <c:pt idx="221">
                  <c:v>481</c:v>
                </c:pt>
                <c:pt idx="222">
                  <c:v>482</c:v>
                </c:pt>
                <c:pt idx="223">
                  <c:v>483</c:v>
                </c:pt>
                <c:pt idx="224">
                  <c:v>484</c:v>
                </c:pt>
                <c:pt idx="225">
                  <c:v>485</c:v>
                </c:pt>
                <c:pt idx="226">
                  <c:v>486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493</c:v>
                </c:pt>
                <c:pt idx="234">
                  <c:v>494</c:v>
                </c:pt>
                <c:pt idx="235">
                  <c:v>495</c:v>
                </c:pt>
                <c:pt idx="236">
                  <c:v>496</c:v>
                </c:pt>
                <c:pt idx="237">
                  <c:v>497</c:v>
                </c:pt>
                <c:pt idx="238">
                  <c:v>498</c:v>
                </c:pt>
                <c:pt idx="239">
                  <c:v>499</c:v>
                </c:pt>
                <c:pt idx="240">
                  <c:v>500</c:v>
                </c:pt>
                <c:pt idx="241">
                  <c:v>501</c:v>
                </c:pt>
                <c:pt idx="242">
                  <c:v>502</c:v>
                </c:pt>
                <c:pt idx="243">
                  <c:v>503</c:v>
                </c:pt>
                <c:pt idx="244">
                  <c:v>504</c:v>
                </c:pt>
                <c:pt idx="245">
                  <c:v>505</c:v>
                </c:pt>
                <c:pt idx="246">
                  <c:v>506</c:v>
                </c:pt>
                <c:pt idx="247">
                  <c:v>507</c:v>
                </c:pt>
                <c:pt idx="248">
                  <c:v>508</c:v>
                </c:pt>
                <c:pt idx="249">
                  <c:v>509</c:v>
                </c:pt>
                <c:pt idx="250">
                  <c:v>510</c:v>
                </c:pt>
                <c:pt idx="251">
                  <c:v>511</c:v>
                </c:pt>
                <c:pt idx="252">
                  <c:v>512</c:v>
                </c:pt>
                <c:pt idx="253">
                  <c:v>513</c:v>
                </c:pt>
                <c:pt idx="254">
                  <c:v>514</c:v>
                </c:pt>
                <c:pt idx="255">
                  <c:v>515</c:v>
                </c:pt>
                <c:pt idx="256">
                  <c:v>516</c:v>
                </c:pt>
                <c:pt idx="257">
                  <c:v>517</c:v>
                </c:pt>
                <c:pt idx="258">
                  <c:v>518</c:v>
                </c:pt>
                <c:pt idx="259">
                  <c:v>519</c:v>
                </c:pt>
                <c:pt idx="260">
                  <c:v>520</c:v>
                </c:pt>
                <c:pt idx="261">
                  <c:v>521</c:v>
                </c:pt>
                <c:pt idx="262">
                  <c:v>522</c:v>
                </c:pt>
                <c:pt idx="263">
                  <c:v>523</c:v>
                </c:pt>
              </c:numCache>
            </c:numRef>
          </c:xVal>
          <c:yVal>
            <c:numRef>
              <c:f>Graph!$B$262:$B$523</c:f>
              <c:numCache>
                <c:formatCode>General</c:formatCode>
                <c:ptCount val="262"/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5-47F0-9CF4-9210A9042D3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Graph!$A$261:$A$524</c:f>
              <c:numCache>
                <c:formatCode>General</c:formatCode>
                <c:ptCount val="264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422</c:v>
                </c:pt>
                <c:pt idx="163">
                  <c:v>423</c:v>
                </c:pt>
                <c:pt idx="164">
                  <c:v>424</c:v>
                </c:pt>
                <c:pt idx="165">
                  <c:v>425</c:v>
                </c:pt>
                <c:pt idx="166">
                  <c:v>426</c:v>
                </c:pt>
                <c:pt idx="167">
                  <c:v>427</c:v>
                </c:pt>
                <c:pt idx="168">
                  <c:v>428</c:v>
                </c:pt>
                <c:pt idx="169">
                  <c:v>429</c:v>
                </c:pt>
                <c:pt idx="170">
                  <c:v>430</c:v>
                </c:pt>
                <c:pt idx="171">
                  <c:v>431</c:v>
                </c:pt>
                <c:pt idx="172">
                  <c:v>432</c:v>
                </c:pt>
                <c:pt idx="173">
                  <c:v>433</c:v>
                </c:pt>
                <c:pt idx="174">
                  <c:v>434</c:v>
                </c:pt>
                <c:pt idx="175">
                  <c:v>435</c:v>
                </c:pt>
                <c:pt idx="176">
                  <c:v>436</c:v>
                </c:pt>
                <c:pt idx="177">
                  <c:v>437</c:v>
                </c:pt>
                <c:pt idx="178">
                  <c:v>438</c:v>
                </c:pt>
                <c:pt idx="179">
                  <c:v>439</c:v>
                </c:pt>
                <c:pt idx="180">
                  <c:v>440</c:v>
                </c:pt>
                <c:pt idx="181">
                  <c:v>441</c:v>
                </c:pt>
                <c:pt idx="182">
                  <c:v>442</c:v>
                </c:pt>
                <c:pt idx="183">
                  <c:v>443</c:v>
                </c:pt>
                <c:pt idx="184">
                  <c:v>444</c:v>
                </c:pt>
                <c:pt idx="185">
                  <c:v>445</c:v>
                </c:pt>
                <c:pt idx="186">
                  <c:v>446</c:v>
                </c:pt>
                <c:pt idx="187">
                  <c:v>447</c:v>
                </c:pt>
                <c:pt idx="188">
                  <c:v>448</c:v>
                </c:pt>
                <c:pt idx="189">
                  <c:v>449</c:v>
                </c:pt>
                <c:pt idx="190">
                  <c:v>450</c:v>
                </c:pt>
                <c:pt idx="191">
                  <c:v>451</c:v>
                </c:pt>
                <c:pt idx="192">
                  <c:v>452</c:v>
                </c:pt>
                <c:pt idx="193">
                  <c:v>453</c:v>
                </c:pt>
                <c:pt idx="194">
                  <c:v>454</c:v>
                </c:pt>
                <c:pt idx="195">
                  <c:v>455</c:v>
                </c:pt>
                <c:pt idx="196">
                  <c:v>456</c:v>
                </c:pt>
                <c:pt idx="197">
                  <c:v>457</c:v>
                </c:pt>
                <c:pt idx="198">
                  <c:v>458</c:v>
                </c:pt>
                <c:pt idx="199">
                  <c:v>459</c:v>
                </c:pt>
                <c:pt idx="200">
                  <c:v>460</c:v>
                </c:pt>
                <c:pt idx="201">
                  <c:v>461</c:v>
                </c:pt>
                <c:pt idx="202">
                  <c:v>462</c:v>
                </c:pt>
                <c:pt idx="203">
                  <c:v>463</c:v>
                </c:pt>
                <c:pt idx="204">
                  <c:v>464</c:v>
                </c:pt>
                <c:pt idx="205">
                  <c:v>465</c:v>
                </c:pt>
                <c:pt idx="206">
                  <c:v>466</c:v>
                </c:pt>
                <c:pt idx="207">
                  <c:v>467</c:v>
                </c:pt>
                <c:pt idx="208">
                  <c:v>468</c:v>
                </c:pt>
                <c:pt idx="209">
                  <c:v>469</c:v>
                </c:pt>
                <c:pt idx="210">
                  <c:v>470</c:v>
                </c:pt>
                <c:pt idx="211">
                  <c:v>471</c:v>
                </c:pt>
                <c:pt idx="212">
                  <c:v>472</c:v>
                </c:pt>
                <c:pt idx="213">
                  <c:v>473</c:v>
                </c:pt>
                <c:pt idx="214">
                  <c:v>474</c:v>
                </c:pt>
                <c:pt idx="215">
                  <c:v>475</c:v>
                </c:pt>
                <c:pt idx="216">
                  <c:v>476</c:v>
                </c:pt>
                <c:pt idx="217">
                  <c:v>477</c:v>
                </c:pt>
                <c:pt idx="218">
                  <c:v>478</c:v>
                </c:pt>
                <c:pt idx="219">
                  <c:v>479</c:v>
                </c:pt>
                <c:pt idx="220">
                  <c:v>480</c:v>
                </c:pt>
                <c:pt idx="221">
                  <c:v>481</c:v>
                </c:pt>
                <c:pt idx="222">
                  <c:v>482</c:v>
                </c:pt>
                <c:pt idx="223">
                  <c:v>483</c:v>
                </c:pt>
                <c:pt idx="224">
                  <c:v>484</c:v>
                </c:pt>
                <c:pt idx="225">
                  <c:v>485</c:v>
                </c:pt>
                <c:pt idx="226">
                  <c:v>486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493</c:v>
                </c:pt>
                <c:pt idx="234">
                  <c:v>494</c:v>
                </c:pt>
                <c:pt idx="235">
                  <c:v>495</c:v>
                </c:pt>
                <c:pt idx="236">
                  <c:v>496</c:v>
                </c:pt>
                <c:pt idx="237">
                  <c:v>497</c:v>
                </c:pt>
                <c:pt idx="238">
                  <c:v>498</c:v>
                </c:pt>
                <c:pt idx="239">
                  <c:v>499</c:v>
                </c:pt>
                <c:pt idx="240">
                  <c:v>500</c:v>
                </c:pt>
                <c:pt idx="241">
                  <c:v>501</c:v>
                </c:pt>
                <c:pt idx="242">
                  <c:v>502</c:v>
                </c:pt>
                <c:pt idx="243">
                  <c:v>503</c:v>
                </c:pt>
                <c:pt idx="244">
                  <c:v>504</c:v>
                </c:pt>
                <c:pt idx="245">
                  <c:v>505</c:v>
                </c:pt>
                <c:pt idx="246">
                  <c:v>506</c:v>
                </c:pt>
                <c:pt idx="247">
                  <c:v>507</c:v>
                </c:pt>
                <c:pt idx="248">
                  <c:v>508</c:v>
                </c:pt>
                <c:pt idx="249">
                  <c:v>509</c:v>
                </c:pt>
                <c:pt idx="250">
                  <c:v>510</c:v>
                </c:pt>
                <c:pt idx="251">
                  <c:v>511</c:v>
                </c:pt>
                <c:pt idx="252">
                  <c:v>512</c:v>
                </c:pt>
                <c:pt idx="253">
                  <c:v>513</c:v>
                </c:pt>
                <c:pt idx="254">
                  <c:v>514</c:v>
                </c:pt>
                <c:pt idx="255">
                  <c:v>515</c:v>
                </c:pt>
                <c:pt idx="256">
                  <c:v>516</c:v>
                </c:pt>
                <c:pt idx="257">
                  <c:v>517</c:v>
                </c:pt>
                <c:pt idx="258">
                  <c:v>518</c:v>
                </c:pt>
                <c:pt idx="259">
                  <c:v>519</c:v>
                </c:pt>
                <c:pt idx="260">
                  <c:v>520</c:v>
                </c:pt>
                <c:pt idx="261">
                  <c:v>521</c:v>
                </c:pt>
                <c:pt idx="262">
                  <c:v>522</c:v>
                </c:pt>
                <c:pt idx="263">
                  <c:v>523</c:v>
                </c:pt>
              </c:numCache>
            </c:numRef>
          </c:xVal>
          <c:yVal>
            <c:numRef>
              <c:f>Graph!$C$262:$C$523</c:f>
              <c:numCache>
                <c:formatCode>General</c:formatCode>
                <c:ptCount val="2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5-47F0-9CF4-9210A9042D3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Graph!$A$261:$A$524</c:f>
              <c:numCache>
                <c:formatCode>General</c:formatCode>
                <c:ptCount val="264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422</c:v>
                </c:pt>
                <c:pt idx="163">
                  <c:v>423</c:v>
                </c:pt>
                <c:pt idx="164">
                  <c:v>424</c:v>
                </c:pt>
                <c:pt idx="165">
                  <c:v>425</c:v>
                </c:pt>
                <c:pt idx="166">
                  <c:v>426</c:v>
                </c:pt>
                <c:pt idx="167">
                  <c:v>427</c:v>
                </c:pt>
                <c:pt idx="168">
                  <c:v>428</c:v>
                </c:pt>
                <c:pt idx="169">
                  <c:v>429</c:v>
                </c:pt>
                <c:pt idx="170">
                  <c:v>430</c:v>
                </c:pt>
                <c:pt idx="171">
                  <c:v>431</c:v>
                </c:pt>
                <c:pt idx="172">
                  <c:v>432</c:v>
                </c:pt>
                <c:pt idx="173">
                  <c:v>433</c:v>
                </c:pt>
                <c:pt idx="174">
                  <c:v>434</c:v>
                </c:pt>
                <c:pt idx="175">
                  <c:v>435</c:v>
                </c:pt>
                <c:pt idx="176">
                  <c:v>436</c:v>
                </c:pt>
                <c:pt idx="177">
                  <c:v>437</c:v>
                </c:pt>
                <c:pt idx="178">
                  <c:v>438</c:v>
                </c:pt>
                <c:pt idx="179">
                  <c:v>439</c:v>
                </c:pt>
                <c:pt idx="180">
                  <c:v>440</c:v>
                </c:pt>
                <c:pt idx="181">
                  <c:v>441</c:v>
                </c:pt>
                <c:pt idx="182">
                  <c:v>442</c:v>
                </c:pt>
                <c:pt idx="183">
                  <c:v>443</c:v>
                </c:pt>
                <c:pt idx="184">
                  <c:v>444</c:v>
                </c:pt>
                <c:pt idx="185">
                  <c:v>445</c:v>
                </c:pt>
                <c:pt idx="186">
                  <c:v>446</c:v>
                </c:pt>
                <c:pt idx="187">
                  <c:v>447</c:v>
                </c:pt>
                <c:pt idx="188">
                  <c:v>448</c:v>
                </c:pt>
                <c:pt idx="189">
                  <c:v>449</c:v>
                </c:pt>
                <c:pt idx="190">
                  <c:v>450</c:v>
                </c:pt>
                <c:pt idx="191">
                  <c:v>451</c:v>
                </c:pt>
                <c:pt idx="192">
                  <c:v>452</c:v>
                </c:pt>
                <c:pt idx="193">
                  <c:v>453</c:v>
                </c:pt>
                <c:pt idx="194">
                  <c:v>454</c:v>
                </c:pt>
                <c:pt idx="195">
                  <c:v>455</c:v>
                </c:pt>
                <c:pt idx="196">
                  <c:v>456</c:v>
                </c:pt>
                <c:pt idx="197">
                  <c:v>457</c:v>
                </c:pt>
                <c:pt idx="198">
                  <c:v>458</c:v>
                </c:pt>
                <c:pt idx="199">
                  <c:v>459</c:v>
                </c:pt>
                <c:pt idx="200">
                  <c:v>460</c:v>
                </c:pt>
                <c:pt idx="201">
                  <c:v>461</c:v>
                </c:pt>
                <c:pt idx="202">
                  <c:v>462</c:v>
                </c:pt>
                <c:pt idx="203">
                  <c:v>463</c:v>
                </c:pt>
                <c:pt idx="204">
                  <c:v>464</c:v>
                </c:pt>
                <c:pt idx="205">
                  <c:v>465</c:v>
                </c:pt>
                <c:pt idx="206">
                  <c:v>466</c:v>
                </c:pt>
                <c:pt idx="207">
                  <c:v>467</c:v>
                </c:pt>
                <c:pt idx="208">
                  <c:v>468</c:v>
                </c:pt>
                <c:pt idx="209">
                  <c:v>469</c:v>
                </c:pt>
                <c:pt idx="210">
                  <c:v>470</c:v>
                </c:pt>
                <c:pt idx="211">
                  <c:v>471</c:v>
                </c:pt>
                <c:pt idx="212">
                  <c:v>472</c:v>
                </c:pt>
                <c:pt idx="213">
                  <c:v>473</c:v>
                </c:pt>
                <c:pt idx="214">
                  <c:v>474</c:v>
                </c:pt>
                <c:pt idx="215">
                  <c:v>475</c:v>
                </c:pt>
                <c:pt idx="216">
                  <c:v>476</c:v>
                </c:pt>
                <c:pt idx="217">
                  <c:v>477</c:v>
                </c:pt>
                <c:pt idx="218">
                  <c:v>478</c:v>
                </c:pt>
                <c:pt idx="219">
                  <c:v>479</c:v>
                </c:pt>
                <c:pt idx="220">
                  <c:v>480</c:v>
                </c:pt>
                <c:pt idx="221">
                  <c:v>481</c:v>
                </c:pt>
                <c:pt idx="222">
                  <c:v>482</c:v>
                </c:pt>
                <c:pt idx="223">
                  <c:v>483</c:v>
                </c:pt>
                <c:pt idx="224">
                  <c:v>484</c:v>
                </c:pt>
                <c:pt idx="225">
                  <c:v>485</c:v>
                </c:pt>
                <c:pt idx="226">
                  <c:v>486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493</c:v>
                </c:pt>
                <c:pt idx="234">
                  <c:v>494</c:v>
                </c:pt>
                <c:pt idx="235">
                  <c:v>495</c:v>
                </c:pt>
                <c:pt idx="236">
                  <c:v>496</c:v>
                </c:pt>
                <c:pt idx="237">
                  <c:v>497</c:v>
                </c:pt>
                <c:pt idx="238">
                  <c:v>498</c:v>
                </c:pt>
                <c:pt idx="239">
                  <c:v>499</c:v>
                </c:pt>
                <c:pt idx="240">
                  <c:v>500</c:v>
                </c:pt>
                <c:pt idx="241">
                  <c:v>501</c:v>
                </c:pt>
                <c:pt idx="242">
                  <c:v>502</c:v>
                </c:pt>
                <c:pt idx="243">
                  <c:v>503</c:v>
                </c:pt>
                <c:pt idx="244">
                  <c:v>504</c:v>
                </c:pt>
                <c:pt idx="245">
                  <c:v>505</c:v>
                </c:pt>
                <c:pt idx="246">
                  <c:v>506</c:v>
                </c:pt>
                <c:pt idx="247">
                  <c:v>507</c:v>
                </c:pt>
                <c:pt idx="248">
                  <c:v>508</c:v>
                </c:pt>
                <c:pt idx="249">
                  <c:v>509</c:v>
                </c:pt>
                <c:pt idx="250">
                  <c:v>510</c:v>
                </c:pt>
                <c:pt idx="251">
                  <c:v>511</c:v>
                </c:pt>
                <c:pt idx="252">
                  <c:v>512</c:v>
                </c:pt>
                <c:pt idx="253">
                  <c:v>513</c:v>
                </c:pt>
                <c:pt idx="254">
                  <c:v>514</c:v>
                </c:pt>
                <c:pt idx="255">
                  <c:v>515</c:v>
                </c:pt>
                <c:pt idx="256">
                  <c:v>516</c:v>
                </c:pt>
                <c:pt idx="257">
                  <c:v>517</c:v>
                </c:pt>
                <c:pt idx="258">
                  <c:v>518</c:v>
                </c:pt>
                <c:pt idx="259">
                  <c:v>519</c:v>
                </c:pt>
                <c:pt idx="260">
                  <c:v>520</c:v>
                </c:pt>
                <c:pt idx="261">
                  <c:v>521</c:v>
                </c:pt>
                <c:pt idx="262">
                  <c:v>522</c:v>
                </c:pt>
                <c:pt idx="263">
                  <c:v>523</c:v>
                </c:pt>
              </c:numCache>
            </c:numRef>
          </c:xVal>
          <c:yVal>
            <c:numRef>
              <c:f>Graph!$E$262:$E$523</c:f>
              <c:numCache>
                <c:formatCode>General</c:formatCode>
                <c:ptCount val="262"/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5-47F0-9CF4-9210A9042D3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Graph!$A$261:$A$524</c:f>
              <c:numCache>
                <c:formatCode>General</c:formatCode>
                <c:ptCount val="264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422</c:v>
                </c:pt>
                <c:pt idx="163">
                  <c:v>423</c:v>
                </c:pt>
                <c:pt idx="164">
                  <c:v>424</c:v>
                </c:pt>
                <c:pt idx="165">
                  <c:v>425</c:v>
                </c:pt>
                <c:pt idx="166">
                  <c:v>426</c:v>
                </c:pt>
                <c:pt idx="167">
                  <c:v>427</c:v>
                </c:pt>
                <c:pt idx="168">
                  <c:v>428</c:v>
                </c:pt>
                <c:pt idx="169">
                  <c:v>429</c:v>
                </c:pt>
                <c:pt idx="170">
                  <c:v>430</c:v>
                </c:pt>
                <c:pt idx="171">
                  <c:v>431</c:v>
                </c:pt>
                <c:pt idx="172">
                  <c:v>432</c:v>
                </c:pt>
                <c:pt idx="173">
                  <c:v>433</c:v>
                </c:pt>
                <c:pt idx="174">
                  <c:v>434</c:v>
                </c:pt>
                <c:pt idx="175">
                  <c:v>435</c:v>
                </c:pt>
                <c:pt idx="176">
                  <c:v>436</c:v>
                </c:pt>
                <c:pt idx="177">
                  <c:v>437</c:v>
                </c:pt>
                <c:pt idx="178">
                  <c:v>438</c:v>
                </c:pt>
                <c:pt idx="179">
                  <c:v>439</c:v>
                </c:pt>
                <c:pt idx="180">
                  <c:v>440</c:v>
                </c:pt>
                <c:pt idx="181">
                  <c:v>441</c:v>
                </c:pt>
                <c:pt idx="182">
                  <c:v>442</c:v>
                </c:pt>
                <c:pt idx="183">
                  <c:v>443</c:v>
                </c:pt>
                <c:pt idx="184">
                  <c:v>444</c:v>
                </c:pt>
                <c:pt idx="185">
                  <c:v>445</c:v>
                </c:pt>
                <c:pt idx="186">
                  <c:v>446</c:v>
                </c:pt>
                <c:pt idx="187">
                  <c:v>447</c:v>
                </c:pt>
                <c:pt idx="188">
                  <c:v>448</c:v>
                </c:pt>
                <c:pt idx="189">
                  <c:v>449</c:v>
                </c:pt>
                <c:pt idx="190">
                  <c:v>450</c:v>
                </c:pt>
                <c:pt idx="191">
                  <c:v>451</c:v>
                </c:pt>
                <c:pt idx="192">
                  <c:v>452</c:v>
                </c:pt>
                <c:pt idx="193">
                  <c:v>453</c:v>
                </c:pt>
                <c:pt idx="194">
                  <c:v>454</c:v>
                </c:pt>
                <c:pt idx="195">
                  <c:v>455</c:v>
                </c:pt>
                <c:pt idx="196">
                  <c:v>456</c:v>
                </c:pt>
                <c:pt idx="197">
                  <c:v>457</c:v>
                </c:pt>
                <c:pt idx="198">
                  <c:v>458</c:v>
                </c:pt>
                <c:pt idx="199">
                  <c:v>459</c:v>
                </c:pt>
                <c:pt idx="200">
                  <c:v>460</c:v>
                </c:pt>
                <c:pt idx="201">
                  <c:v>461</c:v>
                </c:pt>
                <c:pt idx="202">
                  <c:v>462</c:v>
                </c:pt>
                <c:pt idx="203">
                  <c:v>463</c:v>
                </c:pt>
                <c:pt idx="204">
                  <c:v>464</c:v>
                </c:pt>
                <c:pt idx="205">
                  <c:v>465</c:v>
                </c:pt>
                <c:pt idx="206">
                  <c:v>466</c:v>
                </c:pt>
                <c:pt idx="207">
                  <c:v>467</c:v>
                </c:pt>
                <c:pt idx="208">
                  <c:v>468</c:v>
                </c:pt>
                <c:pt idx="209">
                  <c:v>469</c:v>
                </c:pt>
                <c:pt idx="210">
                  <c:v>470</c:v>
                </c:pt>
                <c:pt idx="211">
                  <c:v>471</c:v>
                </c:pt>
                <c:pt idx="212">
                  <c:v>472</c:v>
                </c:pt>
                <c:pt idx="213">
                  <c:v>473</c:v>
                </c:pt>
                <c:pt idx="214">
                  <c:v>474</c:v>
                </c:pt>
                <c:pt idx="215">
                  <c:v>475</c:v>
                </c:pt>
                <c:pt idx="216">
                  <c:v>476</c:v>
                </c:pt>
                <c:pt idx="217">
                  <c:v>477</c:v>
                </c:pt>
                <c:pt idx="218">
                  <c:v>478</c:v>
                </c:pt>
                <c:pt idx="219">
                  <c:v>479</c:v>
                </c:pt>
                <c:pt idx="220">
                  <c:v>480</c:v>
                </c:pt>
                <c:pt idx="221">
                  <c:v>481</c:v>
                </c:pt>
                <c:pt idx="222">
                  <c:v>482</c:v>
                </c:pt>
                <c:pt idx="223">
                  <c:v>483</c:v>
                </c:pt>
                <c:pt idx="224">
                  <c:v>484</c:v>
                </c:pt>
                <c:pt idx="225">
                  <c:v>485</c:v>
                </c:pt>
                <c:pt idx="226">
                  <c:v>486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493</c:v>
                </c:pt>
                <c:pt idx="234">
                  <c:v>494</c:v>
                </c:pt>
                <c:pt idx="235">
                  <c:v>495</c:v>
                </c:pt>
                <c:pt idx="236">
                  <c:v>496</c:v>
                </c:pt>
                <c:pt idx="237">
                  <c:v>497</c:v>
                </c:pt>
                <c:pt idx="238">
                  <c:v>498</c:v>
                </c:pt>
                <c:pt idx="239">
                  <c:v>499</c:v>
                </c:pt>
                <c:pt idx="240">
                  <c:v>500</c:v>
                </c:pt>
                <c:pt idx="241">
                  <c:v>501</c:v>
                </c:pt>
                <c:pt idx="242">
                  <c:v>502</c:v>
                </c:pt>
                <c:pt idx="243">
                  <c:v>503</c:v>
                </c:pt>
                <c:pt idx="244">
                  <c:v>504</c:v>
                </c:pt>
                <c:pt idx="245">
                  <c:v>505</c:v>
                </c:pt>
                <c:pt idx="246">
                  <c:v>506</c:v>
                </c:pt>
                <c:pt idx="247">
                  <c:v>507</c:v>
                </c:pt>
                <c:pt idx="248">
                  <c:v>508</c:v>
                </c:pt>
                <c:pt idx="249">
                  <c:v>509</c:v>
                </c:pt>
                <c:pt idx="250">
                  <c:v>510</c:v>
                </c:pt>
                <c:pt idx="251">
                  <c:v>511</c:v>
                </c:pt>
                <c:pt idx="252">
                  <c:v>512</c:v>
                </c:pt>
                <c:pt idx="253">
                  <c:v>513</c:v>
                </c:pt>
                <c:pt idx="254">
                  <c:v>514</c:v>
                </c:pt>
                <c:pt idx="255">
                  <c:v>515</c:v>
                </c:pt>
                <c:pt idx="256">
                  <c:v>516</c:v>
                </c:pt>
                <c:pt idx="257">
                  <c:v>517</c:v>
                </c:pt>
                <c:pt idx="258">
                  <c:v>518</c:v>
                </c:pt>
                <c:pt idx="259">
                  <c:v>519</c:v>
                </c:pt>
                <c:pt idx="260">
                  <c:v>520</c:v>
                </c:pt>
                <c:pt idx="261">
                  <c:v>521</c:v>
                </c:pt>
                <c:pt idx="262">
                  <c:v>522</c:v>
                </c:pt>
                <c:pt idx="263">
                  <c:v>523</c:v>
                </c:pt>
              </c:numCache>
            </c:numRef>
          </c:xVal>
          <c:yVal>
            <c:numRef>
              <c:f>Graph!$G$262:$G$523</c:f>
              <c:numCache>
                <c:formatCode>General</c:formatCode>
                <c:ptCount val="26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75-47F0-9CF4-9210A9042D3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Graph!$A$261:$A$524</c:f>
              <c:numCache>
                <c:formatCode>General</c:formatCode>
                <c:ptCount val="264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422</c:v>
                </c:pt>
                <c:pt idx="163">
                  <c:v>423</c:v>
                </c:pt>
                <c:pt idx="164">
                  <c:v>424</c:v>
                </c:pt>
                <c:pt idx="165">
                  <c:v>425</c:v>
                </c:pt>
                <c:pt idx="166">
                  <c:v>426</c:v>
                </c:pt>
                <c:pt idx="167">
                  <c:v>427</c:v>
                </c:pt>
                <c:pt idx="168">
                  <c:v>428</c:v>
                </c:pt>
                <c:pt idx="169">
                  <c:v>429</c:v>
                </c:pt>
                <c:pt idx="170">
                  <c:v>430</c:v>
                </c:pt>
                <c:pt idx="171">
                  <c:v>431</c:v>
                </c:pt>
                <c:pt idx="172">
                  <c:v>432</c:v>
                </c:pt>
                <c:pt idx="173">
                  <c:v>433</c:v>
                </c:pt>
                <c:pt idx="174">
                  <c:v>434</c:v>
                </c:pt>
                <c:pt idx="175">
                  <c:v>435</c:v>
                </c:pt>
                <c:pt idx="176">
                  <c:v>436</c:v>
                </c:pt>
                <c:pt idx="177">
                  <c:v>437</c:v>
                </c:pt>
                <c:pt idx="178">
                  <c:v>438</c:v>
                </c:pt>
                <c:pt idx="179">
                  <c:v>439</c:v>
                </c:pt>
                <c:pt idx="180">
                  <c:v>440</c:v>
                </c:pt>
                <c:pt idx="181">
                  <c:v>441</c:v>
                </c:pt>
                <c:pt idx="182">
                  <c:v>442</c:v>
                </c:pt>
                <c:pt idx="183">
                  <c:v>443</c:v>
                </c:pt>
                <c:pt idx="184">
                  <c:v>444</c:v>
                </c:pt>
                <c:pt idx="185">
                  <c:v>445</c:v>
                </c:pt>
                <c:pt idx="186">
                  <c:v>446</c:v>
                </c:pt>
                <c:pt idx="187">
                  <c:v>447</c:v>
                </c:pt>
                <c:pt idx="188">
                  <c:v>448</c:v>
                </c:pt>
                <c:pt idx="189">
                  <c:v>449</c:v>
                </c:pt>
                <c:pt idx="190">
                  <c:v>450</c:v>
                </c:pt>
                <c:pt idx="191">
                  <c:v>451</c:v>
                </c:pt>
                <c:pt idx="192">
                  <c:v>452</c:v>
                </c:pt>
                <c:pt idx="193">
                  <c:v>453</c:v>
                </c:pt>
                <c:pt idx="194">
                  <c:v>454</c:v>
                </c:pt>
                <c:pt idx="195">
                  <c:v>455</c:v>
                </c:pt>
                <c:pt idx="196">
                  <c:v>456</c:v>
                </c:pt>
                <c:pt idx="197">
                  <c:v>457</c:v>
                </c:pt>
                <c:pt idx="198">
                  <c:v>458</c:v>
                </c:pt>
                <c:pt idx="199">
                  <c:v>459</c:v>
                </c:pt>
                <c:pt idx="200">
                  <c:v>460</c:v>
                </c:pt>
                <c:pt idx="201">
                  <c:v>461</c:v>
                </c:pt>
                <c:pt idx="202">
                  <c:v>462</c:v>
                </c:pt>
                <c:pt idx="203">
                  <c:v>463</c:v>
                </c:pt>
                <c:pt idx="204">
                  <c:v>464</c:v>
                </c:pt>
                <c:pt idx="205">
                  <c:v>465</c:v>
                </c:pt>
                <c:pt idx="206">
                  <c:v>466</c:v>
                </c:pt>
                <c:pt idx="207">
                  <c:v>467</c:v>
                </c:pt>
                <c:pt idx="208">
                  <c:v>468</c:v>
                </c:pt>
                <c:pt idx="209">
                  <c:v>469</c:v>
                </c:pt>
                <c:pt idx="210">
                  <c:v>470</c:v>
                </c:pt>
                <c:pt idx="211">
                  <c:v>471</c:v>
                </c:pt>
                <c:pt idx="212">
                  <c:v>472</c:v>
                </c:pt>
                <c:pt idx="213">
                  <c:v>473</c:v>
                </c:pt>
                <c:pt idx="214">
                  <c:v>474</c:v>
                </c:pt>
                <c:pt idx="215">
                  <c:v>475</c:v>
                </c:pt>
                <c:pt idx="216">
                  <c:v>476</c:v>
                </c:pt>
                <c:pt idx="217">
                  <c:v>477</c:v>
                </c:pt>
                <c:pt idx="218">
                  <c:v>478</c:v>
                </c:pt>
                <c:pt idx="219">
                  <c:v>479</c:v>
                </c:pt>
                <c:pt idx="220">
                  <c:v>480</c:v>
                </c:pt>
                <c:pt idx="221">
                  <c:v>481</c:v>
                </c:pt>
                <c:pt idx="222">
                  <c:v>482</c:v>
                </c:pt>
                <c:pt idx="223">
                  <c:v>483</c:v>
                </c:pt>
                <c:pt idx="224">
                  <c:v>484</c:v>
                </c:pt>
                <c:pt idx="225">
                  <c:v>485</c:v>
                </c:pt>
                <c:pt idx="226">
                  <c:v>486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493</c:v>
                </c:pt>
                <c:pt idx="234">
                  <c:v>494</c:v>
                </c:pt>
                <c:pt idx="235">
                  <c:v>495</c:v>
                </c:pt>
                <c:pt idx="236">
                  <c:v>496</c:v>
                </c:pt>
                <c:pt idx="237">
                  <c:v>497</c:v>
                </c:pt>
                <c:pt idx="238">
                  <c:v>498</c:v>
                </c:pt>
                <c:pt idx="239">
                  <c:v>499</c:v>
                </c:pt>
                <c:pt idx="240">
                  <c:v>500</c:v>
                </c:pt>
                <c:pt idx="241">
                  <c:v>501</c:v>
                </c:pt>
                <c:pt idx="242">
                  <c:v>502</c:v>
                </c:pt>
                <c:pt idx="243">
                  <c:v>503</c:v>
                </c:pt>
                <c:pt idx="244">
                  <c:v>504</c:v>
                </c:pt>
                <c:pt idx="245">
                  <c:v>505</c:v>
                </c:pt>
                <c:pt idx="246">
                  <c:v>506</c:v>
                </c:pt>
                <c:pt idx="247">
                  <c:v>507</c:v>
                </c:pt>
                <c:pt idx="248">
                  <c:v>508</c:v>
                </c:pt>
                <c:pt idx="249">
                  <c:v>509</c:v>
                </c:pt>
                <c:pt idx="250">
                  <c:v>510</c:v>
                </c:pt>
                <c:pt idx="251">
                  <c:v>511</c:v>
                </c:pt>
                <c:pt idx="252">
                  <c:v>512</c:v>
                </c:pt>
                <c:pt idx="253">
                  <c:v>513</c:v>
                </c:pt>
                <c:pt idx="254">
                  <c:v>514</c:v>
                </c:pt>
                <c:pt idx="255">
                  <c:v>515</c:v>
                </c:pt>
                <c:pt idx="256">
                  <c:v>516</c:v>
                </c:pt>
                <c:pt idx="257">
                  <c:v>517</c:v>
                </c:pt>
                <c:pt idx="258">
                  <c:v>518</c:v>
                </c:pt>
                <c:pt idx="259">
                  <c:v>519</c:v>
                </c:pt>
                <c:pt idx="260">
                  <c:v>520</c:v>
                </c:pt>
                <c:pt idx="261">
                  <c:v>521</c:v>
                </c:pt>
                <c:pt idx="262">
                  <c:v>522</c:v>
                </c:pt>
                <c:pt idx="263">
                  <c:v>523</c:v>
                </c:pt>
              </c:numCache>
            </c:numRef>
          </c:xVal>
          <c:yVal>
            <c:numRef>
              <c:f>Graph!$H$262:$H$523</c:f>
              <c:numCache>
                <c:formatCode>General</c:formatCode>
                <c:ptCount val="26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75-47F0-9CF4-9210A904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785007"/>
        <c:axId val="1859785487"/>
      </c:scatterChart>
      <c:valAx>
        <c:axId val="1859785007"/>
        <c:scaling>
          <c:orientation val="minMax"/>
          <c:max val="523"/>
          <c:min val="260"/>
        </c:scaling>
        <c:delete val="0"/>
        <c:axPos val="b"/>
        <c:numFmt formatCode="General" sourceLinked="1"/>
        <c:majorTickMark val="out"/>
        <c:minorTickMark val="none"/>
        <c:tickLblPos val="nextTo"/>
        <c:crossAx val="1859785487"/>
        <c:crosses val="autoZero"/>
        <c:crossBetween val="midCat"/>
      </c:valAx>
      <c:valAx>
        <c:axId val="1859785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9785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Graph!$A$526:$A$797</c:f>
              <c:numCache>
                <c:formatCode>General</c:formatCode>
                <c:ptCount val="272"/>
                <c:pt idx="0">
                  <c:v>525</c:v>
                </c:pt>
                <c:pt idx="1">
                  <c:v>526</c:v>
                </c:pt>
                <c:pt idx="2">
                  <c:v>527</c:v>
                </c:pt>
                <c:pt idx="3">
                  <c:v>528</c:v>
                </c:pt>
                <c:pt idx="4">
                  <c:v>529</c:v>
                </c:pt>
                <c:pt idx="5">
                  <c:v>530</c:v>
                </c:pt>
                <c:pt idx="6">
                  <c:v>531</c:v>
                </c:pt>
                <c:pt idx="7">
                  <c:v>532</c:v>
                </c:pt>
                <c:pt idx="8">
                  <c:v>533</c:v>
                </c:pt>
                <c:pt idx="9">
                  <c:v>534</c:v>
                </c:pt>
                <c:pt idx="10">
                  <c:v>535</c:v>
                </c:pt>
                <c:pt idx="11">
                  <c:v>536</c:v>
                </c:pt>
                <c:pt idx="12">
                  <c:v>537</c:v>
                </c:pt>
                <c:pt idx="13">
                  <c:v>538</c:v>
                </c:pt>
                <c:pt idx="14">
                  <c:v>539</c:v>
                </c:pt>
                <c:pt idx="15">
                  <c:v>540</c:v>
                </c:pt>
                <c:pt idx="16">
                  <c:v>541</c:v>
                </c:pt>
                <c:pt idx="17">
                  <c:v>542</c:v>
                </c:pt>
                <c:pt idx="18">
                  <c:v>543</c:v>
                </c:pt>
                <c:pt idx="19">
                  <c:v>544</c:v>
                </c:pt>
                <c:pt idx="20">
                  <c:v>545</c:v>
                </c:pt>
                <c:pt idx="21">
                  <c:v>546</c:v>
                </c:pt>
                <c:pt idx="22">
                  <c:v>547</c:v>
                </c:pt>
                <c:pt idx="23">
                  <c:v>548</c:v>
                </c:pt>
                <c:pt idx="24">
                  <c:v>549</c:v>
                </c:pt>
                <c:pt idx="25">
                  <c:v>550</c:v>
                </c:pt>
                <c:pt idx="26">
                  <c:v>551</c:v>
                </c:pt>
                <c:pt idx="27">
                  <c:v>552</c:v>
                </c:pt>
                <c:pt idx="28">
                  <c:v>553</c:v>
                </c:pt>
                <c:pt idx="29">
                  <c:v>554</c:v>
                </c:pt>
                <c:pt idx="30">
                  <c:v>555</c:v>
                </c:pt>
                <c:pt idx="31">
                  <c:v>556</c:v>
                </c:pt>
                <c:pt idx="32">
                  <c:v>557</c:v>
                </c:pt>
                <c:pt idx="33">
                  <c:v>558</c:v>
                </c:pt>
                <c:pt idx="34">
                  <c:v>559</c:v>
                </c:pt>
                <c:pt idx="35">
                  <c:v>560</c:v>
                </c:pt>
                <c:pt idx="36">
                  <c:v>561</c:v>
                </c:pt>
                <c:pt idx="37">
                  <c:v>562</c:v>
                </c:pt>
                <c:pt idx="38">
                  <c:v>563</c:v>
                </c:pt>
                <c:pt idx="39">
                  <c:v>564</c:v>
                </c:pt>
                <c:pt idx="40">
                  <c:v>565</c:v>
                </c:pt>
                <c:pt idx="41">
                  <c:v>566</c:v>
                </c:pt>
                <c:pt idx="42">
                  <c:v>567</c:v>
                </c:pt>
                <c:pt idx="43">
                  <c:v>568</c:v>
                </c:pt>
                <c:pt idx="44">
                  <c:v>569</c:v>
                </c:pt>
                <c:pt idx="45">
                  <c:v>570</c:v>
                </c:pt>
                <c:pt idx="46">
                  <c:v>571</c:v>
                </c:pt>
                <c:pt idx="47">
                  <c:v>572</c:v>
                </c:pt>
                <c:pt idx="48">
                  <c:v>573</c:v>
                </c:pt>
                <c:pt idx="49">
                  <c:v>574</c:v>
                </c:pt>
                <c:pt idx="50">
                  <c:v>575</c:v>
                </c:pt>
                <c:pt idx="51">
                  <c:v>576</c:v>
                </c:pt>
                <c:pt idx="52">
                  <c:v>577</c:v>
                </c:pt>
                <c:pt idx="53">
                  <c:v>578</c:v>
                </c:pt>
                <c:pt idx="54">
                  <c:v>579</c:v>
                </c:pt>
                <c:pt idx="55">
                  <c:v>580</c:v>
                </c:pt>
                <c:pt idx="56">
                  <c:v>581</c:v>
                </c:pt>
                <c:pt idx="57">
                  <c:v>582</c:v>
                </c:pt>
                <c:pt idx="58">
                  <c:v>583</c:v>
                </c:pt>
                <c:pt idx="59">
                  <c:v>584</c:v>
                </c:pt>
                <c:pt idx="60">
                  <c:v>585</c:v>
                </c:pt>
                <c:pt idx="61">
                  <c:v>586</c:v>
                </c:pt>
                <c:pt idx="62">
                  <c:v>587</c:v>
                </c:pt>
                <c:pt idx="63">
                  <c:v>588</c:v>
                </c:pt>
                <c:pt idx="64">
                  <c:v>589</c:v>
                </c:pt>
                <c:pt idx="65">
                  <c:v>590</c:v>
                </c:pt>
                <c:pt idx="66">
                  <c:v>591</c:v>
                </c:pt>
                <c:pt idx="67">
                  <c:v>592</c:v>
                </c:pt>
                <c:pt idx="68">
                  <c:v>593</c:v>
                </c:pt>
                <c:pt idx="69">
                  <c:v>594</c:v>
                </c:pt>
                <c:pt idx="70">
                  <c:v>595</c:v>
                </c:pt>
                <c:pt idx="71">
                  <c:v>596</c:v>
                </c:pt>
                <c:pt idx="72">
                  <c:v>597</c:v>
                </c:pt>
                <c:pt idx="73">
                  <c:v>598</c:v>
                </c:pt>
                <c:pt idx="74">
                  <c:v>599</c:v>
                </c:pt>
                <c:pt idx="75">
                  <c:v>600</c:v>
                </c:pt>
                <c:pt idx="76">
                  <c:v>601</c:v>
                </c:pt>
                <c:pt idx="77">
                  <c:v>602</c:v>
                </c:pt>
                <c:pt idx="78">
                  <c:v>603</c:v>
                </c:pt>
                <c:pt idx="79">
                  <c:v>604</c:v>
                </c:pt>
                <c:pt idx="80">
                  <c:v>605</c:v>
                </c:pt>
                <c:pt idx="81">
                  <c:v>606</c:v>
                </c:pt>
                <c:pt idx="82">
                  <c:v>607</c:v>
                </c:pt>
                <c:pt idx="83">
                  <c:v>608</c:v>
                </c:pt>
                <c:pt idx="84">
                  <c:v>609</c:v>
                </c:pt>
                <c:pt idx="85">
                  <c:v>610</c:v>
                </c:pt>
                <c:pt idx="86">
                  <c:v>611</c:v>
                </c:pt>
                <c:pt idx="87">
                  <c:v>612</c:v>
                </c:pt>
                <c:pt idx="88">
                  <c:v>613</c:v>
                </c:pt>
                <c:pt idx="89">
                  <c:v>614</c:v>
                </c:pt>
                <c:pt idx="90">
                  <c:v>615</c:v>
                </c:pt>
                <c:pt idx="91">
                  <c:v>616</c:v>
                </c:pt>
                <c:pt idx="92">
                  <c:v>617</c:v>
                </c:pt>
                <c:pt idx="93">
                  <c:v>618</c:v>
                </c:pt>
                <c:pt idx="94">
                  <c:v>619</c:v>
                </c:pt>
                <c:pt idx="95">
                  <c:v>620</c:v>
                </c:pt>
                <c:pt idx="96">
                  <c:v>621</c:v>
                </c:pt>
                <c:pt idx="97">
                  <c:v>622</c:v>
                </c:pt>
                <c:pt idx="98">
                  <c:v>623</c:v>
                </c:pt>
                <c:pt idx="99">
                  <c:v>624</c:v>
                </c:pt>
                <c:pt idx="100">
                  <c:v>625</c:v>
                </c:pt>
                <c:pt idx="101">
                  <c:v>626</c:v>
                </c:pt>
                <c:pt idx="102">
                  <c:v>627</c:v>
                </c:pt>
                <c:pt idx="103">
                  <c:v>628</c:v>
                </c:pt>
                <c:pt idx="104">
                  <c:v>629</c:v>
                </c:pt>
                <c:pt idx="105">
                  <c:v>630</c:v>
                </c:pt>
                <c:pt idx="106">
                  <c:v>631</c:v>
                </c:pt>
                <c:pt idx="107">
                  <c:v>632</c:v>
                </c:pt>
                <c:pt idx="108">
                  <c:v>633</c:v>
                </c:pt>
                <c:pt idx="109">
                  <c:v>634</c:v>
                </c:pt>
                <c:pt idx="110">
                  <c:v>635</c:v>
                </c:pt>
                <c:pt idx="111">
                  <c:v>636</c:v>
                </c:pt>
                <c:pt idx="112">
                  <c:v>637</c:v>
                </c:pt>
                <c:pt idx="113">
                  <c:v>638</c:v>
                </c:pt>
                <c:pt idx="114">
                  <c:v>639</c:v>
                </c:pt>
                <c:pt idx="115">
                  <c:v>640</c:v>
                </c:pt>
                <c:pt idx="116">
                  <c:v>641</c:v>
                </c:pt>
                <c:pt idx="117">
                  <c:v>642</c:v>
                </c:pt>
                <c:pt idx="118">
                  <c:v>643</c:v>
                </c:pt>
                <c:pt idx="119">
                  <c:v>644</c:v>
                </c:pt>
                <c:pt idx="120">
                  <c:v>645</c:v>
                </c:pt>
                <c:pt idx="121">
                  <c:v>646</c:v>
                </c:pt>
                <c:pt idx="122">
                  <c:v>647</c:v>
                </c:pt>
                <c:pt idx="123">
                  <c:v>648</c:v>
                </c:pt>
                <c:pt idx="124">
                  <c:v>649</c:v>
                </c:pt>
                <c:pt idx="125">
                  <c:v>650</c:v>
                </c:pt>
                <c:pt idx="126">
                  <c:v>651</c:v>
                </c:pt>
                <c:pt idx="127">
                  <c:v>652</c:v>
                </c:pt>
                <c:pt idx="128">
                  <c:v>653</c:v>
                </c:pt>
                <c:pt idx="129">
                  <c:v>654</c:v>
                </c:pt>
                <c:pt idx="130">
                  <c:v>655</c:v>
                </c:pt>
                <c:pt idx="131">
                  <c:v>656</c:v>
                </c:pt>
                <c:pt idx="132">
                  <c:v>657</c:v>
                </c:pt>
                <c:pt idx="133">
                  <c:v>658</c:v>
                </c:pt>
                <c:pt idx="134">
                  <c:v>659</c:v>
                </c:pt>
                <c:pt idx="135">
                  <c:v>660</c:v>
                </c:pt>
                <c:pt idx="136">
                  <c:v>661</c:v>
                </c:pt>
                <c:pt idx="137">
                  <c:v>662</c:v>
                </c:pt>
                <c:pt idx="138">
                  <c:v>663</c:v>
                </c:pt>
                <c:pt idx="139">
                  <c:v>664</c:v>
                </c:pt>
                <c:pt idx="140">
                  <c:v>665</c:v>
                </c:pt>
                <c:pt idx="141">
                  <c:v>666</c:v>
                </c:pt>
                <c:pt idx="142">
                  <c:v>667</c:v>
                </c:pt>
                <c:pt idx="143">
                  <c:v>668</c:v>
                </c:pt>
                <c:pt idx="144">
                  <c:v>669</c:v>
                </c:pt>
                <c:pt idx="145">
                  <c:v>670</c:v>
                </c:pt>
                <c:pt idx="146">
                  <c:v>671</c:v>
                </c:pt>
                <c:pt idx="147">
                  <c:v>672</c:v>
                </c:pt>
                <c:pt idx="148">
                  <c:v>673</c:v>
                </c:pt>
                <c:pt idx="149">
                  <c:v>674</c:v>
                </c:pt>
                <c:pt idx="150">
                  <c:v>675</c:v>
                </c:pt>
                <c:pt idx="151">
                  <c:v>676</c:v>
                </c:pt>
                <c:pt idx="152">
                  <c:v>677</c:v>
                </c:pt>
                <c:pt idx="153">
                  <c:v>678</c:v>
                </c:pt>
                <c:pt idx="154">
                  <c:v>679</c:v>
                </c:pt>
                <c:pt idx="155">
                  <c:v>680</c:v>
                </c:pt>
                <c:pt idx="156">
                  <c:v>681</c:v>
                </c:pt>
                <c:pt idx="157">
                  <c:v>682</c:v>
                </c:pt>
                <c:pt idx="158">
                  <c:v>683</c:v>
                </c:pt>
                <c:pt idx="159">
                  <c:v>684</c:v>
                </c:pt>
                <c:pt idx="160">
                  <c:v>685</c:v>
                </c:pt>
                <c:pt idx="161">
                  <c:v>686</c:v>
                </c:pt>
                <c:pt idx="162">
                  <c:v>687</c:v>
                </c:pt>
                <c:pt idx="163">
                  <c:v>688</c:v>
                </c:pt>
                <c:pt idx="164">
                  <c:v>689</c:v>
                </c:pt>
                <c:pt idx="165">
                  <c:v>690</c:v>
                </c:pt>
                <c:pt idx="166">
                  <c:v>691</c:v>
                </c:pt>
                <c:pt idx="167">
                  <c:v>692</c:v>
                </c:pt>
                <c:pt idx="168">
                  <c:v>693</c:v>
                </c:pt>
                <c:pt idx="169">
                  <c:v>694</c:v>
                </c:pt>
                <c:pt idx="170">
                  <c:v>695</c:v>
                </c:pt>
                <c:pt idx="171">
                  <c:v>696</c:v>
                </c:pt>
                <c:pt idx="172">
                  <c:v>697</c:v>
                </c:pt>
                <c:pt idx="173">
                  <c:v>698</c:v>
                </c:pt>
                <c:pt idx="174">
                  <c:v>699</c:v>
                </c:pt>
                <c:pt idx="175">
                  <c:v>700</c:v>
                </c:pt>
                <c:pt idx="176">
                  <c:v>701</c:v>
                </c:pt>
                <c:pt idx="177">
                  <c:v>702</c:v>
                </c:pt>
                <c:pt idx="178">
                  <c:v>703</c:v>
                </c:pt>
                <c:pt idx="179">
                  <c:v>704</c:v>
                </c:pt>
                <c:pt idx="180">
                  <c:v>705</c:v>
                </c:pt>
                <c:pt idx="181">
                  <c:v>706</c:v>
                </c:pt>
                <c:pt idx="182">
                  <c:v>707</c:v>
                </c:pt>
                <c:pt idx="183">
                  <c:v>708</c:v>
                </c:pt>
                <c:pt idx="184">
                  <c:v>709</c:v>
                </c:pt>
                <c:pt idx="185">
                  <c:v>710</c:v>
                </c:pt>
                <c:pt idx="186">
                  <c:v>711</c:v>
                </c:pt>
                <c:pt idx="187">
                  <c:v>712</c:v>
                </c:pt>
                <c:pt idx="188">
                  <c:v>713</c:v>
                </c:pt>
                <c:pt idx="189">
                  <c:v>714</c:v>
                </c:pt>
                <c:pt idx="190">
                  <c:v>715</c:v>
                </c:pt>
                <c:pt idx="191">
                  <c:v>716</c:v>
                </c:pt>
                <c:pt idx="192">
                  <c:v>717</c:v>
                </c:pt>
                <c:pt idx="193">
                  <c:v>718</c:v>
                </c:pt>
                <c:pt idx="194">
                  <c:v>719</c:v>
                </c:pt>
                <c:pt idx="195">
                  <c:v>720</c:v>
                </c:pt>
                <c:pt idx="196">
                  <c:v>721</c:v>
                </c:pt>
                <c:pt idx="197">
                  <c:v>722</c:v>
                </c:pt>
                <c:pt idx="198">
                  <c:v>723</c:v>
                </c:pt>
                <c:pt idx="199">
                  <c:v>724</c:v>
                </c:pt>
                <c:pt idx="200">
                  <c:v>725</c:v>
                </c:pt>
                <c:pt idx="201">
                  <c:v>726</c:v>
                </c:pt>
                <c:pt idx="202">
                  <c:v>727</c:v>
                </c:pt>
                <c:pt idx="203">
                  <c:v>728</c:v>
                </c:pt>
                <c:pt idx="204">
                  <c:v>729</c:v>
                </c:pt>
                <c:pt idx="205">
                  <c:v>730</c:v>
                </c:pt>
                <c:pt idx="206">
                  <c:v>731</c:v>
                </c:pt>
                <c:pt idx="207">
                  <c:v>732</c:v>
                </c:pt>
                <c:pt idx="208">
                  <c:v>733</c:v>
                </c:pt>
                <c:pt idx="209">
                  <c:v>734</c:v>
                </c:pt>
                <c:pt idx="210">
                  <c:v>735</c:v>
                </c:pt>
                <c:pt idx="211">
                  <c:v>736</c:v>
                </c:pt>
                <c:pt idx="212">
                  <c:v>737</c:v>
                </c:pt>
                <c:pt idx="213">
                  <c:v>738</c:v>
                </c:pt>
                <c:pt idx="214">
                  <c:v>739</c:v>
                </c:pt>
                <c:pt idx="215">
                  <c:v>740</c:v>
                </c:pt>
                <c:pt idx="216">
                  <c:v>741</c:v>
                </c:pt>
                <c:pt idx="217">
                  <c:v>742</c:v>
                </c:pt>
                <c:pt idx="218">
                  <c:v>743</c:v>
                </c:pt>
                <c:pt idx="219">
                  <c:v>744</c:v>
                </c:pt>
                <c:pt idx="220">
                  <c:v>745</c:v>
                </c:pt>
                <c:pt idx="221">
                  <c:v>746</c:v>
                </c:pt>
                <c:pt idx="222">
                  <c:v>747</c:v>
                </c:pt>
                <c:pt idx="223">
                  <c:v>748</c:v>
                </c:pt>
                <c:pt idx="224">
                  <c:v>749</c:v>
                </c:pt>
                <c:pt idx="225">
                  <c:v>750</c:v>
                </c:pt>
                <c:pt idx="226">
                  <c:v>751</c:v>
                </c:pt>
                <c:pt idx="227">
                  <c:v>752</c:v>
                </c:pt>
                <c:pt idx="228">
                  <c:v>753</c:v>
                </c:pt>
                <c:pt idx="229">
                  <c:v>754</c:v>
                </c:pt>
                <c:pt idx="230">
                  <c:v>755</c:v>
                </c:pt>
                <c:pt idx="231">
                  <c:v>756</c:v>
                </c:pt>
                <c:pt idx="232">
                  <c:v>757</c:v>
                </c:pt>
                <c:pt idx="233">
                  <c:v>758</c:v>
                </c:pt>
                <c:pt idx="234">
                  <c:v>759</c:v>
                </c:pt>
                <c:pt idx="235">
                  <c:v>760</c:v>
                </c:pt>
                <c:pt idx="236">
                  <c:v>761</c:v>
                </c:pt>
                <c:pt idx="237">
                  <c:v>762</c:v>
                </c:pt>
                <c:pt idx="238">
                  <c:v>763</c:v>
                </c:pt>
                <c:pt idx="239">
                  <c:v>764</c:v>
                </c:pt>
                <c:pt idx="240">
                  <c:v>765</c:v>
                </c:pt>
                <c:pt idx="241">
                  <c:v>766</c:v>
                </c:pt>
                <c:pt idx="242">
                  <c:v>767</c:v>
                </c:pt>
                <c:pt idx="243">
                  <c:v>768</c:v>
                </c:pt>
                <c:pt idx="244">
                  <c:v>769</c:v>
                </c:pt>
                <c:pt idx="245">
                  <c:v>770</c:v>
                </c:pt>
                <c:pt idx="246">
                  <c:v>771</c:v>
                </c:pt>
                <c:pt idx="247">
                  <c:v>772</c:v>
                </c:pt>
                <c:pt idx="248">
                  <c:v>773</c:v>
                </c:pt>
                <c:pt idx="249">
                  <c:v>774</c:v>
                </c:pt>
                <c:pt idx="250">
                  <c:v>775</c:v>
                </c:pt>
                <c:pt idx="251">
                  <c:v>776</c:v>
                </c:pt>
                <c:pt idx="252">
                  <c:v>777</c:v>
                </c:pt>
                <c:pt idx="253">
                  <c:v>778</c:v>
                </c:pt>
                <c:pt idx="254">
                  <c:v>779</c:v>
                </c:pt>
                <c:pt idx="255">
                  <c:v>780</c:v>
                </c:pt>
                <c:pt idx="256">
                  <c:v>781</c:v>
                </c:pt>
                <c:pt idx="257">
                  <c:v>782</c:v>
                </c:pt>
                <c:pt idx="258">
                  <c:v>783</c:v>
                </c:pt>
                <c:pt idx="259">
                  <c:v>784</c:v>
                </c:pt>
                <c:pt idx="260">
                  <c:v>785</c:v>
                </c:pt>
                <c:pt idx="261">
                  <c:v>786</c:v>
                </c:pt>
                <c:pt idx="262">
                  <c:v>787</c:v>
                </c:pt>
                <c:pt idx="263">
                  <c:v>788</c:v>
                </c:pt>
                <c:pt idx="264">
                  <c:v>789</c:v>
                </c:pt>
                <c:pt idx="265">
                  <c:v>790</c:v>
                </c:pt>
                <c:pt idx="266">
                  <c:v>791</c:v>
                </c:pt>
                <c:pt idx="267">
                  <c:v>792</c:v>
                </c:pt>
                <c:pt idx="268">
                  <c:v>793</c:v>
                </c:pt>
                <c:pt idx="269">
                  <c:v>794</c:v>
                </c:pt>
                <c:pt idx="270">
                  <c:v>795</c:v>
                </c:pt>
                <c:pt idx="271">
                  <c:v>796</c:v>
                </c:pt>
              </c:numCache>
            </c:numRef>
          </c:xVal>
          <c:yVal>
            <c:numRef>
              <c:f>Graph!$D$527:$D$796</c:f>
              <c:numCache>
                <c:formatCode>General</c:formatCode>
                <c:ptCount val="270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7-4074-BFC1-90341C418F2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Graph!$A$526:$A$797</c:f>
              <c:numCache>
                <c:formatCode>General</c:formatCode>
                <c:ptCount val="272"/>
                <c:pt idx="0">
                  <c:v>525</c:v>
                </c:pt>
                <c:pt idx="1">
                  <c:v>526</c:v>
                </c:pt>
                <c:pt idx="2">
                  <c:v>527</c:v>
                </c:pt>
                <c:pt idx="3">
                  <c:v>528</c:v>
                </c:pt>
                <c:pt idx="4">
                  <c:v>529</c:v>
                </c:pt>
                <c:pt idx="5">
                  <c:v>530</c:v>
                </c:pt>
                <c:pt idx="6">
                  <c:v>531</c:v>
                </c:pt>
                <c:pt idx="7">
                  <c:v>532</c:v>
                </c:pt>
                <c:pt idx="8">
                  <c:v>533</c:v>
                </c:pt>
                <c:pt idx="9">
                  <c:v>534</c:v>
                </c:pt>
                <c:pt idx="10">
                  <c:v>535</c:v>
                </c:pt>
                <c:pt idx="11">
                  <c:v>536</c:v>
                </c:pt>
                <c:pt idx="12">
                  <c:v>537</c:v>
                </c:pt>
                <c:pt idx="13">
                  <c:v>538</c:v>
                </c:pt>
                <c:pt idx="14">
                  <c:v>539</c:v>
                </c:pt>
                <c:pt idx="15">
                  <c:v>540</c:v>
                </c:pt>
                <c:pt idx="16">
                  <c:v>541</c:v>
                </c:pt>
                <c:pt idx="17">
                  <c:v>542</c:v>
                </c:pt>
                <c:pt idx="18">
                  <c:v>543</c:v>
                </c:pt>
                <c:pt idx="19">
                  <c:v>544</c:v>
                </c:pt>
                <c:pt idx="20">
                  <c:v>545</c:v>
                </c:pt>
                <c:pt idx="21">
                  <c:v>546</c:v>
                </c:pt>
                <c:pt idx="22">
                  <c:v>547</c:v>
                </c:pt>
                <c:pt idx="23">
                  <c:v>548</c:v>
                </c:pt>
                <c:pt idx="24">
                  <c:v>549</c:v>
                </c:pt>
                <c:pt idx="25">
                  <c:v>550</c:v>
                </c:pt>
                <c:pt idx="26">
                  <c:v>551</c:v>
                </c:pt>
                <c:pt idx="27">
                  <c:v>552</c:v>
                </c:pt>
                <c:pt idx="28">
                  <c:v>553</c:v>
                </c:pt>
                <c:pt idx="29">
                  <c:v>554</c:v>
                </c:pt>
                <c:pt idx="30">
                  <c:v>555</c:v>
                </c:pt>
                <c:pt idx="31">
                  <c:v>556</c:v>
                </c:pt>
                <c:pt idx="32">
                  <c:v>557</c:v>
                </c:pt>
                <c:pt idx="33">
                  <c:v>558</c:v>
                </c:pt>
                <c:pt idx="34">
                  <c:v>559</c:v>
                </c:pt>
                <c:pt idx="35">
                  <c:v>560</c:v>
                </c:pt>
                <c:pt idx="36">
                  <c:v>561</c:v>
                </c:pt>
                <c:pt idx="37">
                  <c:v>562</c:v>
                </c:pt>
                <c:pt idx="38">
                  <c:v>563</c:v>
                </c:pt>
                <c:pt idx="39">
                  <c:v>564</c:v>
                </c:pt>
                <c:pt idx="40">
                  <c:v>565</c:v>
                </c:pt>
                <c:pt idx="41">
                  <c:v>566</c:v>
                </c:pt>
                <c:pt idx="42">
                  <c:v>567</c:v>
                </c:pt>
                <c:pt idx="43">
                  <c:v>568</c:v>
                </c:pt>
                <c:pt idx="44">
                  <c:v>569</c:v>
                </c:pt>
                <c:pt idx="45">
                  <c:v>570</c:v>
                </c:pt>
                <c:pt idx="46">
                  <c:v>571</c:v>
                </c:pt>
                <c:pt idx="47">
                  <c:v>572</c:v>
                </c:pt>
                <c:pt idx="48">
                  <c:v>573</c:v>
                </c:pt>
                <c:pt idx="49">
                  <c:v>574</c:v>
                </c:pt>
                <c:pt idx="50">
                  <c:v>575</c:v>
                </c:pt>
                <c:pt idx="51">
                  <c:v>576</c:v>
                </c:pt>
                <c:pt idx="52">
                  <c:v>577</c:v>
                </c:pt>
                <c:pt idx="53">
                  <c:v>578</c:v>
                </c:pt>
                <c:pt idx="54">
                  <c:v>579</c:v>
                </c:pt>
                <c:pt idx="55">
                  <c:v>580</c:v>
                </c:pt>
                <c:pt idx="56">
                  <c:v>581</c:v>
                </c:pt>
                <c:pt idx="57">
                  <c:v>582</c:v>
                </c:pt>
                <c:pt idx="58">
                  <c:v>583</c:v>
                </c:pt>
                <c:pt idx="59">
                  <c:v>584</c:v>
                </c:pt>
                <c:pt idx="60">
                  <c:v>585</c:v>
                </c:pt>
                <c:pt idx="61">
                  <c:v>586</c:v>
                </c:pt>
                <c:pt idx="62">
                  <c:v>587</c:v>
                </c:pt>
                <c:pt idx="63">
                  <c:v>588</c:v>
                </c:pt>
                <c:pt idx="64">
                  <c:v>589</c:v>
                </c:pt>
                <c:pt idx="65">
                  <c:v>590</c:v>
                </c:pt>
                <c:pt idx="66">
                  <c:v>591</c:v>
                </c:pt>
                <c:pt idx="67">
                  <c:v>592</c:v>
                </c:pt>
                <c:pt idx="68">
                  <c:v>593</c:v>
                </c:pt>
                <c:pt idx="69">
                  <c:v>594</c:v>
                </c:pt>
                <c:pt idx="70">
                  <c:v>595</c:v>
                </c:pt>
                <c:pt idx="71">
                  <c:v>596</c:v>
                </c:pt>
                <c:pt idx="72">
                  <c:v>597</c:v>
                </c:pt>
                <c:pt idx="73">
                  <c:v>598</c:v>
                </c:pt>
                <c:pt idx="74">
                  <c:v>599</c:v>
                </c:pt>
                <c:pt idx="75">
                  <c:v>600</c:v>
                </c:pt>
                <c:pt idx="76">
                  <c:v>601</c:v>
                </c:pt>
                <c:pt idx="77">
                  <c:v>602</c:v>
                </c:pt>
                <c:pt idx="78">
                  <c:v>603</c:v>
                </c:pt>
                <c:pt idx="79">
                  <c:v>604</c:v>
                </c:pt>
                <c:pt idx="80">
                  <c:v>605</c:v>
                </c:pt>
                <c:pt idx="81">
                  <c:v>606</c:v>
                </c:pt>
                <c:pt idx="82">
                  <c:v>607</c:v>
                </c:pt>
                <c:pt idx="83">
                  <c:v>608</c:v>
                </c:pt>
                <c:pt idx="84">
                  <c:v>609</c:v>
                </c:pt>
                <c:pt idx="85">
                  <c:v>610</c:v>
                </c:pt>
                <c:pt idx="86">
                  <c:v>611</c:v>
                </c:pt>
                <c:pt idx="87">
                  <c:v>612</c:v>
                </c:pt>
                <c:pt idx="88">
                  <c:v>613</c:v>
                </c:pt>
                <c:pt idx="89">
                  <c:v>614</c:v>
                </c:pt>
                <c:pt idx="90">
                  <c:v>615</c:v>
                </c:pt>
                <c:pt idx="91">
                  <c:v>616</c:v>
                </c:pt>
                <c:pt idx="92">
                  <c:v>617</c:v>
                </c:pt>
                <c:pt idx="93">
                  <c:v>618</c:v>
                </c:pt>
                <c:pt idx="94">
                  <c:v>619</c:v>
                </c:pt>
                <c:pt idx="95">
                  <c:v>620</c:v>
                </c:pt>
                <c:pt idx="96">
                  <c:v>621</c:v>
                </c:pt>
                <c:pt idx="97">
                  <c:v>622</c:v>
                </c:pt>
                <c:pt idx="98">
                  <c:v>623</c:v>
                </c:pt>
                <c:pt idx="99">
                  <c:v>624</c:v>
                </c:pt>
                <c:pt idx="100">
                  <c:v>625</c:v>
                </c:pt>
                <c:pt idx="101">
                  <c:v>626</c:v>
                </c:pt>
                <c:pt idx="102">
                  <c:v>627</c:v>
                </c:pt>
                <c:pt idx="103">
                  <c:v>628</c:v>
                </c:pt>
                <c:pt idx="104">
                  <c:v>629</c:v>
                </c:pt>
                <c:pt idx="105">
                  <c:v>630</c:v>
                </c:pt>
                <c:pt idx="106">
                  <c:v>631</c:v>
                </c:pt>
                <c:pt idx="107">
                  <c:v>632</c:v>
                </c:pt>
                <c:pt idx="108">
                  <c:v>633</c:v>
                </c:pt>
                <c:pt idx="109">
                  <c:v>634</c:v>
                </c:pt>
                <c:pt idx="110">
                  <c:v>635</c:v>
                </c:pt>
                <c:pt idx="111">
                  <c:v>636</c:v>
                </c:pt>
                <c:pt idx="112">
                  <c:v>637</c:v>
                </c:pt>
                <c:pt idx="113">
                  <c:v>638</c:v>
                </c:pt>
                <c:pt idx="114">
                  <c:v>639</c:v>
                </c:pt>
                <c:pt idx="115">
                  <c:v>640</c:v>
                </c:pt>
                <c:pt idx="116">
                  <c:v>641</c:v>
                </c:pt>
                <c:pt idx="117">
                  <c:v>642</c:v>
                </c:pt>
                <c:pt idx="118">
                  <c:v>643</c:v>
                </c:pt>
                <c:pt idx="119">
                  <c:v>644</c:v>
                </c:pt>
                <c:pt idx="120">
                  <c:v>645</c:v>
                </c:pt>
                <c:pt idx="121">
                  <c:v>646</c:v>
                </c:pt>
                <c:pt idx="122">
                  <c:v>647</c:v>
                </c:pt>
                <c:pt idx="123">
                  <c:v>648</c:v>
                </c:pt>
                <c:pt idx="124">
                  <c:v>649</c:v>
                </c:pt>
                <c:pt idx="125">
                  <c:v>650</c:v>
                </c:pt>
                <c:pt idx="126">
                  <c:v>651</c:v>
                </c:pt>
                <c:pt idx="127">
                  <c:v>652</c:v>
                </c:pt>
                <c:pt idx="128">
                  <c:v>653</c:v>
                </c:pt>
                <c:pt idx="129">
                  <c:v>654</c:v>
                </c:pt>
                <c:pt idx="130">
                  <c:v>655</c:v>
                </c:pt>
                <c:pt idx="131">
                  <c:v>656</c:v>
                </c:pt>
                <c:pt idx="132">
                  <c:v>657</c:v>
                </c:pt>
                <c:pt idx="133">
                  <c:v>658</c:v>
                </c:pt>
                <c:pt idx="134">
                  <c:v>659</c:v>
                </c:pt>
                <c:pt idx="135">
                  <c:v>660</c:v>
                </c:pt>
                <c:pt idx="136">
                  <c:v>661</c:v>
                </c:pt>
                <c:pt idx="137">
                  <c:v>662</c:v>
                </c:pt>
                <c:pt idx="138">
                  <c:v>663</c:v>
                </c:pt>
                <c:pt idx="139">
                  <c:v>664</c:v>
                </c:pt>
                <c:pt idx="140">
                  <c:v>665</c:v>
                </c:pt>
                <c:pt idx="141">
                  <c:v>666</c:v>
                </c:pt>
                <c:pt idx="142">
                  <c:v>667</c:v>
                </c:pt>
                <c:pt idx="143">
                  <c:v>668</c:v>
                </c:pt>
                <c:pt idx="144">
                  <c:v>669</c:v>
                </c:pt>
                <c:pt idx="145">
                  <c:v>670</c:v>
                </c:pt>
                <c:pt idx="146">
                  <c:v>671</c:v>
                </c:pt>
                <c:pt idx="147">
                  <c:v>672</c:v>
                </c:pt>
                <c:pt idx="148">
                  <c:v>673</c:v>
                </c:pt>
                <c:pt idx="149">
                  <c:v>674</c:v>
                </c:pt>
                <c:pt idx="150">
                  <c:v>675</c:v>
                </c:pt>
                <c:pt idx="151">
                  <c:v>676</c:v>
                </c:pt>
                <c:pt idx="152">
                  <c:v>677</c:v>
                </c:pt>
                <c:pt idx="153">
                  <c:v>678</c:v>
                </c:pt>
                <c:pt idx="154">
                  <c:v>679</c:v>
                </c:pt>
                <c:pt idx="155">
                  <c:v>680</c:v>
                </c:pt>
                <c:pt idx="156">
                  <c:v>681</c:v>
                </c:pt>
                <c:pt idx="157">
                  <c:v>682</c:v>
                </c:pt>
                <c:pt idx="158">
                  <c:v>683</c:v>
                </c:pt>
                <c:pt idx="159">
                  <c:v>684</c:v>
                </c:pt>
                <c:pt idx="160">
                  <c:v>685</c:v>
                </c:pt>
                <c:pt idx="161">
                  <c:v>686</c:v>
                </c:pt>
                <c:pt idx="162">
                  <c:v>687</c:v>
                </c:pt>
                <c:pt idx="163">
                  <c:v>688</c:v>
                </c:pt>
                <c:pt idx="164">
                  <c:v>689</c:v>
                </c:pt>
                <c:pt idx="165">
                  <c:v>690</c:v>
                </c:pt>
                <c:pt idx="166">
                  <c:v>691</c:v>
                </c:pt>
                <c:pt idx="167">
                  <c:v>692</c:v>
                </c:pt>
                <c:pt idx="168">
                  <c:v>693</c:v>
                </c:pt>
                <c:pt idx="169">
                  <c:v>694</c:v>
                </c:pt>
                <c:pt idx="170">
                  <c:v>695</c:v>
                </c:pt>
                <c:pt idx="171">
                  <c:v>696</c:v>
                </c:pt>
                <c:pt idx="172">
                  <c:v>697</c:v>
                </c:pt>
                <c:pt idx="173">
                  <c:v>698</c:v>
                </c:pt>
                <c:pt idx="174">
                  <c:v>699</c:v>
                </c:pt>
                <c:pt idx="175">
                  <c:v>700</c:v>
                </c:pt>
                <c:pt idx="176">
                  <c:v>701</c:v>
                </c:pt>
                <c:pt idx="177">
                  <c:v>702</c:v>
                </c:pt>
                <c:pt idx="178">
                  <c:v>703</c:v>
                </c:pt>
                <c:pt idx="179">
                  <c:v>704</c:v>
                </c:pt>
                <c:pt idx="180">
                  <c:v>705</c:v>
                </c:pt>
                <c:pt idx="181">
                  <c:v>706</c:v>
                </c:pt>
                <c:pt idx="182">
                  <c:v>707</c:v>
                </c:pt>
                <c:pt idx="183">
                  <c:v>708</c:v>
                </c:pt>
                <c:pt idx="184">
                  <c:v>709</c:v>
                </c:pt>
                <c:pt idx="185">
                  <c:v>710</c:v>
                </c:pt>
                <c:pt idx="186">
                  <c:v>711</c:v>
                </c:pt>
                <c:pt idx="187">
                  <c:v>712</c:v>
                </c:pt>
                <c:pt idx="188">
                  <c:v>713</c:v>
                </c:pt>
                <c:pt idx="189">
                  <c:v>714</c:v>
                </c:pt>
                <c:pt idx="190">
                  <c:v>715</c:v>
                </c:pt>
                <c:pt idx="191">
                  <c:v>716</c:v>
                </c:pt>
                <c:pt idx="192">
                  <c:v>717</c:v>
                </c:pt>
                <c:pt idx="193">
                  <c:v>718</c:v>
                </c:pt>
                <c:pt idx="194">
                  <c:v>719</c:v>
                </c:pt>
                <c:pt idx="195">
                  <c:v>720</c:v>
                </c:pt>
                <c:pt idx="196">
                  <c:v>721</c:v>
                </c:pt>
                <c:pt idx="197">
                  <c:v>722</c:v>
                </c:pt>
                <c:pt idx="198">
                  <c:v>723</c:v>
                </c:pt>
                <c:pt idx="199">
                  <c:v>724</c:v>
                </c:pt>
                <c:pt idx="200">
                  <c:v>725</c:v>
                </c:pt>
                <c:pt idx="201">
                  <c:v>726</c:v>
                </c:pt>
                <c:pt idx="202">
                  <c:v>727</c:v>
                </c:pt>
                <c:pt idx="203">
                  <c:v>728</c:v>
                </c:pt>
                <c:pt idx="204">
                  <c:v>729</c:v>
                </c:pt>
                <c:pt idx="205">
                  <c:v>730</c:v>
                </c:pt>
                <c:pt idx="206">
                  <c:v>731</c:v>
                </c:pt>
                <c:pt idx="207">
                  <c:v>732</c:v>
                </c:pt>
                <c:pt idx="208">
                  <c:v>733</c:v>
                </c:pt>
                <c:pt idx="209">
                  <c:v>734</c:v>
                </c:pt>
                <c:pt idx="210">
                  <c:v>735</c:v>
                </c:pt>
                <c:pt idx="211">
                  <c:v>736</c:v>
                </c:pt>
                <c:pt idx="212">
                  <c:v>737</c:v>
                </c:pt>
                <c:pt idx="213">
                  <c:v>738</c:v>
                </c:pt>
                <c:pt idx="214">
                  <c:v>739</c:v>
                </c:pt>
                <c:pt idx="215">
                  <c:v>740</c:v>
                </c:pt>
                <c:pt idx="216">
                  <c:v>741</c:v>
                </c:pt>
                <c:pt idx="217">
                  <c:v>742</c:v>
                </c:pt>
                <c:pt idx="218">
                  <c:v>743</c:v>
                </c:pt>
                <c:pt idx="219">
                  <c:v>744</c:v>
                </c:pt>
                <c:pt idx="220">
                  <c:v>745</c:v>
                </c:pt>
                <c:pt idx="221">
                  <c:v>746</c:v>
                </c:pt>
                <c:pt idx="222">
                  <c:v>747</c:v>
                </c:pt>
                <c:pt idx="223">
                  <c:v>748</c:v>
                </c:pt>
                <c:pt idx="224">
                  <c:v>749</c:v>
                </c:pt>
                <c:pt idx="225">
                  <c:v>750</c:v>
                </c:pt>
                <c:pt idx="226">
                  <c:v>751</c:v>
                </c:pt>
                <c:pt idx="227">
                  <c:v>752</c:v>
                </c:pt>
                <c:pt idx="228">
                  <c:v>753</c:v>
                </c:pt>
                <c:pt idx="229">
                  <c:v>754</c:v>
                </c:pt>
                <c:pt idx="230">
                  <c:v>755</c:v>
                </c:pt>
                <c:pt idx="231">
                  <c:v>756</c:v>
                </c:pt>
                <c:pt idx="232">
                  <c:v>757</c:v>
                </c:pt>
                <c:pt idx="233">
                  <c:v>758</c:v>
                </c:pt>
                <c:pt idx="234">
                  <c:v>759</c:v>
                </c:pt>
                <c:pt idx="235">
                  <c:v>760</c:v>
                </c:pt>
                <c:pt idx="236">
                  <c:v>761</c:v>
                </c:pt>
                <c:pt idx="237">
                  <c:v>762</c:v>
                </c:pt>
                <c:pt idx="238">
                  <c:v>763</c:v>
                </c:pt>
                <c:pt idx="239">
                  <c:v>764</c:v>
                </c:pt>
                <c:pt idx="240">
                  <c:v>765</c:v>
                </c:pt>
                <c:pt idx="241">
                  <c:v>766</c:v>
                </c:pt>
                <c:pt idx="242">
                  <c:v>767</c:v>
                </c:pt>
                <c:pt idx="243">
                  <c:v>768</c:v>
                </c:pt>
                <c:pt idx="244">
                  <c:v>769</c:v>
                </c:pt>
                <c:pt idx="245">
                  <c:v>770</c:v>
                </c:pt>
                <c:pt idx="246">
                  <c:v>771</c:v>
                </c:pt>
                <c:pt idx="247">
                  <c:v>772</c:v>
                </c:pt>
                <c:pt idx="248">
                  <c:v>773</c:v>
                </c:pt>
                <c:pt idx="249">
                  <c:v>774</c:v>
                </c:pt>
                <c:pt idx="250">
                  <c:v>775</c:v>
                </c:pt>
                <c:pt idx="251">
                  <c:v>776</c:v>
                </c:pt>
                <c:pt idx="252">
                  <c:v>777</c:v>
                </c:pt>
                <c:pt idx="253">
                  <c:v>778</c:v>
                </c:pt>
                <c:pt idx="254">
                  <c:v>779</c:v>
                </c:pt>
                <c:pt idx="255">
                  <c:v>780</c:v>
                </c:pt>
                <c:pt idx="256">
                  <c:v>781</c:v>
                </c:pt>
                <c:pt idx="257">
                  <c:v>782</c:v>
                </c:pt>
                <c:pt idx="258">
                  <c:v>783</c:v>
                </c:pt>
                <c:pt idx="259">
                  <c:v>784</c:v>
                </c:pt>
                <c:pt idx="260">
                  <c:v>785</c:v>
                </c:pt>
                <c:pt idx="261">
                  <c:v>786</c:v>
                </c:pt>
                <c:pt idx="262">
                  <c:v>787</c:v>
                </c:pt>
                <c:pt idx="263">
                  <c:v>788</c:v>
                </c:pt>
                <c:pt idx="264">
                  <c:v>789</c:v>
                </c:pt>
                <c:pt idx="265">
                  <c:v>790</c:v>
                </c:pt>
                <c:pt idx="266">
                  <c:v>791</c:v>
                </c:pt>
                <c:pt idx="267">
                  <c:v>792</c:v>
                </c:pt>
                <c:pt idx="268">
                  <c:v>793</c:v>
                </c:pt>
                <c:pt idx="269">
                  <c:v>794</c:v>
                </c:pt>
                <c:pt idx="270">
                  <c:v>795</c:v>
                </c:pt>
                <c:pt idx="271">
                  <c:v>796</c:v>
                </c:pt>
              </c:numCache>
            </c:numRef>
          </c:xVal>
          <c:yVal>
            <c:numRef>
              <c:f>Graph!$B$527:$B$796</c:f>
              <c:numCache>
                <c:formatCode>General</c:formatCode>
                <c:ptCount val="27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7-4074-BFC1-90341C418F2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Graph!$A$526:$A$797</c:f>
              <c:numCache>
                <c:formatCode>General</c:formatCode>
                <c:ptCount val="272"/>
                <c:pt idx="0">
                  <c:v>525</c:v>
                </c:pt>
                <c:pt idx="1">
                  <c:v>526</c:v>
                </c:pt>
                <c:pt idx="2">
                  <c:v>527</c:v>
                </c:pt>
                <c:pt idx="3">
                  <c:v>528</c:v>
                </c:pt>
                <c:pt idx="4">
                  <c:v>529</c:v>
                </c:pt>
                <c:pt idx="5">
                  <c:v>530</c:v>
                </c:pt>
                <c:pt idx="6">
                  <c:v>531</c:v>
                </c:pt>
                <c:pt idx="7">
                  <c:v>532</c:v>
                </c:pt>
                <c:pt idx="8">
                  <c:v>533</c:v>
                </c:pt>
                <c:pt idx="9">
                  <c:v>534</c:v>
                </c:pt>
                <c:pt idx="10">
                  <c:v>535</c:v>
                </c:pt>
                <c:pt idx="11">
                  <c:v>536</c:v>
                </c:pt>
                <c:pt idx="12">
                  <c:v>537</c:v>
                </c:pt>
                <c:pt idx="13">
                  <c:v>538</c:v>
                </c:pt>
                <c:pt idx="14">
                  <c:v>539</c:v>
                </c:pt>
                <c:pt idx="15">
                  <c:v>540</c:v>
                </c:pt>
                <c:pt idx="16">
                  <c:v>541</c:v>
                </c:pt>
                <c:pt idx="17">
                  <c:v>542</c:v>
                </c:pt>
                <c:pt idx="18">
                  <c:v>543</c:v>
                </c:pt>
                <c:pt idx="19">
                  <c:v>544</c:v>
                </c:pt>
                <c:pt idx="20">
                  <c:v>545</c:v>
                </c:pt>
                <c:pt idx="21">
                  <c:v>546</c:v>
                </c:pt>
                <c:pt idx="22">
                  <c:v>547</c:v>
                </c:pt>
                <c:pt idx="23">
                  <c:v>548</c:v>
                </c:pt>
                <c:pt idx="24">
                  <c:v>549</c:v>
                </c:pt>
                <c:pt idx="25">
                  <c:v>550</c:v>
                </c:pt>
                <c:pt idx="26">
                  <c:v>551</c:v>
                </c:pt>
                <c:pt idx="27">
                  <c:v>552</c:v>
                </c:pt>
                <c:pt idx="28">
                  <c:v>553</c:v>
                </c:pt>
                <c:pt idx="29">
                  <c:v>554</c:v>
                </c:pt>
                <c:pt idx="30">
                  <c:v>555</c:v>
                </c:pt>
                <c:pt idx="31">
                  <c:v>556</c:v>
                </c:pt>
                <c:pt idx="32">
                  <c:v>557</c:v>
                </c:pt>
                <c:pt idx="33">
                  <c:v>558</c:v>
                </c:pt>
                <c:pt idx="34">
                  <c:v>559</c:v>
                </c:pt>
                <c:pt idx="35">
                  <c:v>560</c:v>
                </c:pt>
                <c:pt idx="36">
                  <c:v>561</c:v>
                </c:pt>
                <c:pt idx="37">
                  <c:v>562</c:v>
                </c:pt>
                <c:pt idx="38">
                  <c:v>563</c:v>
                </c:pt>
                <c:pt idx="39">
                  <c:v>564</c:v>
                </c:pt>
                <c:pt idx="40">
                  <c:v>565</c:v>
                </c:pt>
                <c:pt idx="41">
                  <c:v>566</c:v>
                </c:pt>
                <c:pt idx="42">
                  <c:v>567</c:v>
                </c:pt>
                <c:pt idx="43">
                  <c:v>568</c:v>
                </c:pt>
                <c:pt idx="44">
                  <c:v>569</c:v>
                </c:pt>
                <c:pt idx="45">
                  <c:v>570</c:v>
                </c:pt>
                <c:pt idx="46">
                  <c:v>571</c:v>
                </c:pt>
                <c:pt idx="47">
                  <c:v>572</c:v>
                </c:pt>
                <c:pt idx="48">
                  <c:v>573</c:v>
                </c:pt>
                <c:pt idx="49">
                  <c:v>574</c:v>
                </c:pt>
                <c:pt idx="50">
                  <c:v>575</c:v>
                </c:pt>
                <c:pt idx="51">
                  <c:v>576</c:v>
                </c:pt>
                <c:pt idx="52">
                  <c:v>577</c:v>
                </c:pt>
                <c:pt idx="53">
                  <c:v>578</c:v>
                </c:pt>
                <c:pt idx="54">
                  <c:v>579</c:v>
                </c:pt>
                <c:pt idx="55">
                  <c:v>580</c:v>
                </c:pt>
                <c:pt idx="56">
                  <c:v>581</c:v>
                </c:pt>
                <c:pt idx="57">
                  <c:v>582</c:v>
                </c:pt>
                <c:pt idx="58">
                  <c:v>583</c:v>
                </c:pt>
                <c:pt idx="59">
                  <c:v>584</c:v>
                </c:pt>
                <c:pt idx="60">
                  <c:v>585</c:v>
                </c:pt>
                <c:pt idx="61">
                  <c:v>586</c:v>
                </c:pt>
                <c:pt idx="62">
                  <c:v>587</c:v>
                </c:pt>
                <c:pt idx="63">
                  <c:v>588</c:v>
                </c:pt>
                <c:pt idx="64">
                  <c:v>589</c:v>
                </c:pt>
                <c:pt idx="65">
                  <c:v>590</c:v>
                </c:pt>
                <c:pt idx="66">
                  <c:v>591</c:v>
                </c:pt>
                <c:pt idx="67">
                  <c:v>592</c:v>
                </c:pt>
                <c:pt idx="68">
                  <c:v>593</c:v>
                </c:pt>
                <c:pt idx="69">
                  <c:v>594</c:v>
                </c:pt>
                <c:pt idx="70">
                  <c:v>595</c:v>
                </c:pt>
                <c:pt idx="71">
                  <c:v>596</c:v>
                </c:pt>
                <c:pt idx="72">
                  <c:v>597</c:v>
                </c:pt>
                <c:pt idx="73">
                  <c:v>598</c:v>
                </c:pt>
                <c:pt idx="74">
                  <c:v>599</c:v>
                </c:pt>
                <c:pt idx="75">
                  <c:v>600</c:v>
                </c:pt>
                <c:pt idx="76">
                  <c:v>601</c:v>
                </c:pt>
                <c:pt idx="77">
                  <c:v>602</c:v>
                </c:pt>
                <c:pt idx="78">
                  <c:v>603</c:v>
                </c:pt>
                <c:pt idx="79">
                  <c:v>604</c:v>
                </c:pt>
                <c:pt idx="80">
                  <c:v>605</c:v>
                </c:pt>
                <c:pt idx="81">
                  <c:v>606</c:v>
                </c:pt>
                <c:pt idx="82">
                  <c:v>607</c:v>
                </c:pt>
                <c:pt idx="83">
                  <c:v>608</c:v>
                </c:pt>
                <c:pt idx="84">
                  <c:v>609</c:v>
                </c:pt>
                <c:pt idx="85">
                  <c:v>610</c:v>
                </c:pt>
                <c:pt idx="86">
                  <c:v>611</c:v>
                </c:pt>
                <c:pt idx="87">
                  <c:v>612</c:v>
                </c:pt>
                <c:pt idx="88">
                  <c:v>613</c:v>
                </c:pt>
                <c:pt idx="89">
                  <c:v>614</c:v>
                </c:pt>
                <c:pt idx="90">
                  <c:v>615</c:v>
                </c:pt>
                <c:pt idx="91">
                  <c:v>616</c:v>
                </c:pt>
                <c:pt idx="92">
                  <c:v>617</c:v>
                </c:pt>
                <c:pt idx="93">
                  <c:v>618</c:v>
                </c:pt>
                <c:pt idx="94">
                  <c:v>619</c:v>
                </c:pt>
                <c:pt idx="95">
                  <c:v>620</c:v>
                </c:pt>
                <c:pt idx="96">
                  <c:v>621</c:v>
                </c:pt>
                <c:pt idx="97">
                  <c:v>622</c:v>
                </c:pt>
                <c:pt idx="98">
                  <c:v>623</c:v>
                </c:pt>
                <c:pt idx="99">
                  <c:v>624</c:v>
                </c:pt>
                <c:pt idx="100">
                  <c:v>625</c:v>
                </c:pt>
                <c:pt idx="101">
                  <c:v>626</c:v>
                </c:pt>
                <c:pt idx="102">
                  <c:v>627</c:v>
                </c:pt>
                <c:pt idx="103">
                  <c:v>628</c:v>
                </c:pt>
                <c:pt idx="104">
                  <c:v>629</c:v>
                </c:pt>
                <c:pt idx="105">
                  <c:v>630</c:v>
                </c:pt>
                <c:pt idx="106">
                  <c:v>631</c:v>
                </c:pt>
                <c:pt idx="107">
                  <c:v>632</c:v>
                </c:pt>
                <c:pt idx="108">
                  <c:v>633</c:v>
                </c:pt>
                <c:pt idx="109">
                  <c:v>634</c:v>
                </c:pt>
                <c:pt idx="110">
                  <c:v>635</c:v>
                </c:pt>
                <c:pt idx="111">
                  <c:v>636</c:v>
                </c:pt>
                <c:pt idx="112">
                  <c:v>637</c:v>
                </c:pt>
                <c:pt idx="113">
                  <c:v>638</c:v>
                </c:pt>
                <c:pt idx="114">
                  <c:v>639</c:v>
                </c:pt>
                <c:pt idx="115">
                  <c:v>640</c:v>
                </c:pt>
                <c:pt idx="116">
                  <c:v>641</c:v>
                </c:pt>
                <c:pt idx="117">
                  <c:v>642</c:v>
                </c:pt>
                <c:pt idx="118">
                  <c:v>643</c:v>
                </c:pt>
                <c:pt idx="119">
                  <c:v>644</c:v>
                </c:pt>
                <c:pt idx="120">
                  <c:v>645</c:v>
                </c:pt>
                <c:pt idx="121">
                  <c:v>646</c:v>
                </c:pt>
                <c:pt idx="122">
                  <c:v>647</c:v>
                </c:pt>
                <c:pt idx="123">
                  <c:v>648</c:v>
                </c:pt>
                <c:pt idx="124">
                  <c:v>649</c:v>
                </c:pt>
                <c:pt idx="125">
                  <c:v>650</c:v>
                </c:pt>
                <c:pt idx="126">
                  <c:v>651</c:v>
                </c:pt>
                <c:pt idx="127">
                  <c:v>652</c:v>
                </c:pt>
                <c:pt idx="128">
                  <c:v>653</c:v>
                </c:pt>
                <c:pt idx="129">
                  <c:v>654</c:v>
                </c:pt>
                <c:pt idx="130">
                  <c:v>655</c:v>
                </c:pt>
                <c:pt idx="131">
                  <c:v>656</c:v>
                </c:pt>
                <c:pt idx="132">
                  <c:v>657</c:v>
                </c:pt>
                <c:pt idx="133">
                  <c:v>658</c:v>
                </c:pt>
                <c:pt idx="134">
                  <c:v>659</c:v>
                </c:pt>
                <c:pt idx="135">
                  <c:v>660</c:v>
                </c:pt>
                <c:pt idx="136">
                  <c:v>661</c:v>
                </c:pt>
                <c:pt idx="137">
                  <c:v>662</c:v>
                </c:pt>
                <c:pt idx="138">
                  <c:v>663</c:v>
                </c:pt>
                <c:pt idx="139">
                  <c:v>664</c:v>
                </c:pt>
                <c:pt idx="140">
                  <c:v>665</c:v>
                </c:pt>
                <c:pt idx="141">
                  <c:v>666</c:v>
                </c:pt>
                <c:pt idx="142">
                  <c:v>667</c:v>
                </c:pt>
                <c:pt idx="143">
                  <c:v>668</c:v>
                </c:pt>
                <c:pt idx="144">
                  <c:v>669</c:v>
                </c:pt>
                <c:pt idx="145">
                  <c:v>670</c:v>
                </c:pt>
                <c:pt idx="146">
                  <c:v>671</c:v>
                </c:pt>
                <c:pt idx="147">
                  <c:v>672</c:v>
                </c:pt>
                <c:pt idx="148">
                  <c:v>673</c:v>
                </c:pt>
                <c:pt idx="149">
                  <c:v>674</c:v>
                </c:pt>
                <c:pt idx="150">
                  <c:v>675</c:v>
                </c:pt>
                <c:pt idx="151">
                  <c:v>676</c:v>
                </c:pt>
                <c:pt idx="152">
                  <c:v>677</c:v>
                </c:pt>
                <c:pt idx="153">
                  <c:v>678</c:v>
                </c:pt>
                <c:pt idx="154">
                  <c:v>679</c:v>
                </c:pt>
                <c:pt idx="155">
                  <c:v>680</c:v>
                </c:pt>
                <c:pt idx="156">
                  <c:v>681</c:v>
                </c:pt>
                <c:pt idx="157">
                  <c:v>682</c:v>
                </c:pt>
                <c:pt idx="158">
                  <c:v>683</c:v>
                </c:pt>
                <c:pt idx="159">
                  <c:v>684</c:v>
                </c:pt>
                <c:pt idx="160">
                  <c:v>685</c:v>
                </c:pt>
                <c:pt idx="161">
                  <c:v>686</c:v>
                </c:pt>
                <c:pt idx="162">
                  <c:v>687</c:v>
                </c:pt>
                <c:pt idx="163">
                  <c:v>688</c:v>
                </c:pt>
                <c:pt idx="164">
                  <c:v>689</c:v>
                </c:pt>
                <c:pt idx="165">
                  <c:v>690</c:v>
                </c:pt>
                <c:pt idx="166">
                  <c:v>691</c:v>
                </c:pt>
                <c:pt idx="167">
                  <c:v>692</c:v>
                </c:pt>
                <c:pt idx="168">
                  <c:v>693</c:v>
                </c:pt>
                <c:pt idx="169">
                  <c:v>694</c:v>
                </c:pt>
                <c:pt idx="170">
                  <c:v>695</c:v>
                </c:pt>
                <c:pt idx="171">
                  <c:v>696</c:v>
                </c:pt>
                <c:pt idx="172">
                  <c:v>697</c:v>
                </c:pt>
                <c:pt idx="173">
                  <c:v>698</c:v>
                </c:pt>
                <c:pt idx="174">
                  <c:v>699</c:v>
                </c:pt>
                <c:pt idx="175">
                  <c:v>700</c:v>
                </c:pt>
                <c:pt idx="176">
                  <c:v>701</c:v>
                </c:pt>
                <c:pt idx="177">
                  <c:v>702</c:v>
                </c:pt>
                <c:pt idx="178">
                  <c:v>703</c:v>
                </c:pt>
                <c:pt idx="179">
                  <c:v>704</c:v>
                </c:pt>
                <c:pt idx="180">
                  <c:v>705</c:v>
                </c:pt>
                <c:pt idx="181">
                  <c:v>706</c:v>
                </c:pt>
                <c:pt idx="182">
                  <c:v>707</c:v>
                </c:pt>
                <c:pt idx="183">
                  <c:v>708</c:v>
                </c:pt>
                <c:pt idx="184">
                  <c:v>709</c:v>
                </c:pt>
                <c:pt idx="185">
                  <c:v>710</c:v>
                </c:pt>
                <c:pt idx="186">
                  <c:v>711</c:v>
                </c:pt>
                <c:pt idx="187">
                  <c:v>712</c:v>
                </c:pt>
                <c:pt idx="188">
                  <c:v>713</c:v>
                </c:pt>
                <c:pt idx="189">
                  <c:v>714</c:v>
                </c:pt>
                <c:pt idx="190">
                  <c:v>715</c:v>
                </c:pt>
                <c:pt idx="191">
                  <c:v>716</c:v>
                </c:pt>
                <c:pt idx="192">
                  <c:v>717</c:v>
                </c:pt>
                <c:pt idx="193">
                  <c:v>718</c:v>
                </c:pt>
                <c:pt idx="194">
                  <c:v>719</c:v>
                </c:pt>
                <c:pt idx="195">
                  <c:v>720</c:v>
                </c:pt>
                <c:pt idx="196">
                  <c:v>721</c:v>
                </c:pt>
                <c:pt idx="197">
                  <c:v>722</c:v>
                </c:pt>
                <c:pt idx="198">
                  <c:v>723</c:v>
                </c:pt>
                <c:pt idx="199">
                  <c:v>724</c:v>
                </c:pt>
                <c:pt idx="200">
                  <c:v>725</c:v>
                </c:pt>
                <c:pt idx="201">
                  <c:v>726</c:v>
                </c:pt>
                <c:pt idx="202">
                  <c:v>727</c:v>
                </c:pt>
                <c:pt idx="203">
                  <c:v>728</c:v>
                </c:pt>
                <c:pt idx="204">
                  <c:v>729</c:v>
                </c:pt>
                <c:pt idx="205">
                  <c:v>730</c:v>
                </c:pt>
                <c:pt idx="206">
                  <c:v>731</c:v>
                </c:pt>
                <c:pt idx="207">
                  <c:v>732</c:v>
                </c:pt>
                <c:pt idx="208">
                  <c:v>733</c:v>
                </c:pt>
                <c:pt idx="209">
                  <c:v>734</c:v>
                </c:pt>
                <c:pt idx="210">
                  <c:v>735</c:v>
                </c:pt>
                <c:pt idx="211">
                  <c:v>736</c:v>
                </c:pt>
                <c:pt idx="212">
                  <c:v>737</c:v>
                </c:pt>
                <c:pt idx="213">
                  <c:v>738</c:v>
                </c:pt>
                <c:pt idx="214">
                  <c:v>739</c:v>
                </c:pt>
                <c:pt idx="215">
                  <c:v>740</c:v>
                </c:pt>
                <c:pt idx="216">
                  <c:v>741</c:v>
                </c:pt>
                <c:pt idx="217">
                  <c:v>742</c:v>
                </c:pt>
                <c:pt idx="218">
                  <c:v>743</c:v>
                </c:pt>
                <c:pt idx="219">
                  <c:v>744</c:v>
                </c:pt>
                <c:pt idx="220">
                  <c:v>745</c:v>
                </c:pt>
                <c:pt idx="221">
                  <c:v>746</c:v>
                </c:pt>
                <c:pt idx="222">
                  <c:v>747</c:v>
                </c:pt>
                <c:pt idx="223">
                  <c:v>748</c:v>
                </c:pt>
                <c:pt idx="224">
                  <c:v>749</c:v>
                </c:pt>
                <c:pt idx="225">
                  <c:v>750</c:v>
                </c:pt>
                <c:pt idx="226">
                  <c:v>751</c:v>
                </c:pt>
                <c:pt idx="227">
                  <c:v>752</c:v>
                </c:pt>
                <c:pt idx="228">
                  <c:v>753</c:v>
                </c:pt>
                <c:pt idx="229">
                  <c:v>754</c:v>
                </c:pt>
                <c:pt idx="230">
                  <c:v>755</c:v>
                </c:pt>
                <c:pt idx="231">
                  <c:v>756</c:v>
                </c:pt>
                <c:pt idx="232">
                  <c:v>757</c:v>
                </c:pt>
                <c:pt idx="233">
                  <c:v>758</c:v>
                </c:pt>
                <c:pt idx="234">
                  <c:v>759</c:v>
                </c:pt>
                <c:pt idx="235">
                  <c:v>760</c:v>
                </c:pt>
                <c:pt idx="236">
                  <c:v>761</c:v>
                </c:pt>
                <c:pt idx="237">
                  <c:v>762</c:v>
                </c:pt>
                <c:pt idx="238">
                  <c:v>763</c:v>
                </c:pt>
                <c:pt idx="239">
                  <c:v>764</c:v>
                </c:pt>
                <c:pt idx="240">
                  <c:v>765</c:v>
                </c:pt>
                <c:pt idx="241">
                  <c:v>766</c:v>
                </c:pt>
                <c:pt idx="242">
                  <c:v>767</c:v>
                </c:pt>
                <c:pt idx="243">
                  <c:v>768</c:v>
                </c:pt>
                <c:pt idx="244">
                  <c:v>769</c:v>
                </c:pt>
                <c:pt idx="245">
                  <c:v>770</c:v>
                </c:pt>
                <c:pt idx="246">
                  <c:v>771</c:v>
                </c:pt>
                <c:pt idx="247">
                  <c:v>772</c:v>
                </c:pt>
                <c:pt idx="248">
                  <c:v>773</c:v>
                </c:pt>
                <c:pt idx="249">
                  <c:v>774</c:v>
                </c:pt>
                <c:pt idx="250">
                  <c:v>775</c:v>
                </c:pt>
                <c:pt idx="251">
                  <c:v>776</c:v>
                </c:pt>
                <c:pt idx="252">
                  <c:v>777</c:v>
                </c:pt>
                <c:pt idx="253">
                  <c:v>778</c:v>
                </c:pt>
                <c:pt idx="254">
                  <c:v>779</c:v>
                </c:pt>
                <c:pt idx="255">
                  <c:v>780</c:v>
                </c:pt>
                <c:pt idx="256">
                  <c:v>781</c:v>
                </c:pt>
                <c:pt idx="257">
                  <c:v>782</c:v>
                </c:pt>
                <c:pt idx="258">
                  <c:v>783</c:v>
                </c:pt>
                <c:pt idx="259">
                  <c:v>784</c:v>
                </c:pt>
                <c:pt idx="260">
                  <c:v>785</c:v>
                </c:pt>
                <c:pt idx="261">
                  <c:v>786</c:v>
                </c:pt>
                <c:pt idx="262">
                  <c:v>787</c:v>
                </c:pt>
                <c:pt idx="263">
                  <c:v>788</c:v>
                </c:pt>
                <c:pt idx="264">
                  <c:v>789</c:v>
                </c:pt>
                <c:pt idx="265">
                  <c:v>790</c:v>
                </c:pt>
                <c:pt idx="266">
                  <c:v>791</c:v>
                </c:pt>
                <c:pt idx="267">
                  <c:v>792</c:v>
                </c:pt>
                <c:pt idx="268">
                  <c:v>793</c:v>
                </c:pt>
                <c:pt idx="269">
                  <c:v>794</c:v>
                </c:pt>
                <c:pt idx="270">
                  <c:v>795</c:v>
                </c:pt>
                <c:pt idx="271">
                  <c:v>796</c:v>
                </c:pt>
              </c:numCache>
            </c:numRef>
          </c:xVal>
          <c:yVal>
            <c:numRef>
              <c:f>Graph!$C$527:$C$796</c:f>
              <c:numCache>
                <c:formatCode>General</c:formatCode>
                <c:ptCount val="27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B7-4074-BFC1-90341C418F2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Graph!$A$526:$A$797</c:f>
              <c:numCache>
                <c:formatCode>General</c:formatCode>
                <c:ptCount val="272"/>
                <c:pt idx="0">
                  <c:v>525</c:v>
                </c:pt>
                <c:pt idx="1">
                  <c:v>526</c:v>
                </c:pt>
                <c:pt idx="2">
                  <c:v>527</c:v>
                </c:pt>
                <c:pt idx="3">
                  <c:v>528</c:v>
                </c:pt>
                <c:pt idx="4">
                  <c:v>529</c:v>
                </c:pt>
                <c:pt idx="5">
                  <c:v>530</c:v>
                </c:pt>
                <c:pt idx="6">
                  <c:v>531</c:v>
                </c:pt>
                <c:pt idx="7">
                  <c:v>532</c:v>
                </c:pt>
                <c:pt idx="8">
                  <c:v>533</c:v>
                </c:pt>
                <c:pt idx="9">
                  <c:v>534</c:v>
                </c:pt>
                <c:pt idx="10">
                  <c:v>535</c:v>
                </c:pt>
                <c:pt idx="11">
                  <c:v>536</c:v>
                </c:pt>
                <c:pt idx="12">
                  <c:v>537</c:v>
                </c:pt>
                <c:pt idx="13">
                  <c:v>538</c:v>
                </c:pt>
                <c:pt idx="14">
                  <c:v>539</c:v>
                </c:pt>
                <c:pt idx="15">
                  <c:v>540</c:v>
                </c:pt>
                <c:pt idx="16">
                  <c:v>541</c:v>
                </c:pt>
                <c:pt idx="17">
                  <c:v>542</c:v>
                </c:pt>
                <c:pt idx="18">
                  <c:v>543</c:v>
                </c:pt>
                <c:pt idx="19">
                  <c:v>544</c:v>
                </c:pt>
                <c:pt idx="20">
                  <c:v>545</c:v>
                </c:pt>
                <c:pt idx="21">
                  <c:v>546</c:v>
                </c:pt>
                <c:pt idx="22">
                  <c:v>547</c:v>
                </c:pt>
                <c:pt idx="23">
                  <c:v>548</c:v>
                </c:pt>
                <c:pt idx="24">
                  <c:v>549</c:v>
                </c:pt>
                <c:pt idx="25">
                  <c:v>550</c:v>
                </c:pt>
                <c:pt idx="26">
                  <c:v>551</c:v>
                </c:pt>
                <c:pt idx="27">
                  <c:v>552</c:v>
                </c:pt>
                <c:pt idx="28">
                  <c:v>553</c:v>
                </c:pt>
                <c:pt idx="29">
                  <c:v>554</c:v>
                </c:pt>
                <c:pt idx="30">
                  <c:v>555</c:v>
                </c:pt>
                <c:pt idx="31">
                  <c:v>556</c:v>
                </c:pt>
                <c:pt idx="32">
                  <c:v>557</c:v>
                </c:pt>
                <c:pt idx="33">
                  <c:v>558</c:v>
                </c:pt>
                <c:pt idx="34">
                  <c:v>559</c:v>
                </c:pt>
                <c:pt idx="35">
                  <c:v>560</c:v>
                </c:pt>
                <c:pt idx="36">
                  <c:v>561</c:v>
                </c:pt>
                <c:pt idx="37">
                  <c:v>562</c:v>
                </c:pt>
                <c:pt idx="38">
                  <c:v>563</c:v>
                </c:pt>
                <c:pt idx="39">
                  <c:v>564</c:v>
                </c:pt>
                <c:pt idx="40">
                  <c:v>565</c:v>
                </c:pt>
                <c:pt idx="41">
                  <c:v>566</c:v>
                </c:pt>
                <c:pt idx="42">
                  <c:v>567</c:v>
                </c:pt>
                <c:pt idx="43">
                  <c:v>568</c:v>
                </c:pt>
                <c:pt idx="44">
                  <c:v>569</c:v>
                </c:pt>
                <c:pt idx="45">
                  <c:v>570</c:v>
                </c:pt>
                <c:pt idx="46">
                  <c:v>571</c:v>
                </c:pt>
                <c:pt idx="47">
                  <c:v>572</c:v>
                </c:pt>
                <c:pt idx="48">
                  <c:v>573</c:v>
                </c:pt>
                <c:pt idx="49">
                  <c:v>574</c:v>
                </c:pt>
                <c:pt idx="50">
                  <c:v>575</c:v>
                </c:pt>
                <c:pt idx="51">
                  <c:v>576</c:v>
                </c:pt>
                <c:pt idx="52">
                  <c:v>577</c:v>
                </c:pt>
                <c:pt idx="53">
                  <c:v>578</c:v>
                </c:pt>
                <c:pt idx="54">
                  <c:v>579</c:v>
                </c:pt>
                <c:pt idx="55">
                  <c:v>580</c:v>
                </c:pt>
                <c:pt idx="56">
                  <c:v>581</c:v>
                </c:pt>
                <c:pt idx="57">
                  <c:v>582</c:v>
                </c:pt>
                <c:pt idx="58">
                  <c:v>583</c:v>
                </c:pt>
                <c:pt idx="59">
                  <c:v>584</c:v>
                </c:pt>
                <c:pt idx="60">
                  <c:v>585</c:v>
                </c:pt>
                <c:pt idx="61">
                  <c:v>586</c:v>
                </c:pt>
                <c:pt idx="62">
                  <c:v>587</c:v>
                </c:pt>
                <c:pt idx="63">
                  <c:v>588</c:v>
                </c:pt>
                <c:pt idx="64">
                  <c:v>589</c:v>
                </c:pt>
                <c:pt idx="65">
                  <c:v>590</c:v>
                </c:pt>
                <c:pt idx="66">
                  <c:v>591</c:v>
                </c:pt>
                <c:pt idx="67">
                  <c:v>592</c:v>
                </c:pt>
                <c:pt idx="68">
                  <c:v>593</c:v>
                </c:pt>
                <c:pt idx="69">
                  <c:v>594</c:v>
                </c:pt>
                <c:pt idx="70">
                  <c:v>595</c:v>
                </c:pt>
                <c:pt idx="71">
                  <c:v>596</c:v>
                </c:pt>
                <c:pt idx="72">
                  <c:v>597</c:v>
                </c:pt>
                <c:pt idx="73">
                  <c:v>598</c:v>
                </c:pt>
                <c:pt idx="74">
                  <c:v>599</c:v>
                </c:pt>
                <c:pt idx="75">
                  <c:v>600</c:v>
                </c:pt>
                <c:pt idx="76">
                  <c:v>601</c:v>
                </c:pt>
                <c:pt idx="77">
                  <c:v>602</c:v>
                </c:pt>
                <c:pt idx="78">
                  <c:v>603</c:v>
                </c:pt>
                <c:pt idx="79">
                  <c:v>604</c:v>
                </c:pt>
                <c:pt idx="80">
                  <c:v>605</c:v>
                </c:pt>
                <c:pt idx="81">
                  <c:v>606</c:v>
                </c:pt>
                <c:pt idx="82">
                  <c:v>607</c:v>
                </c:pt>
                <c:pt idx="83">
                  <c:v>608</c:v>
                </c:pt>
                <c:pt idx="84">
                  <c:v>609</c:v>
                </c:pt>
                <c:pt idx="85">
                  <c:v>610</c:v>
                </c:pt>
                <c:pt idx="86">
                  <c:v>611</c:v>
                </c:pt>
                <c:pt idx="87">
                  <c:v>612</c:v>
                </c:pt>
                <c:pt idx="88">
                  <c:v>613</c:v>
                </c:pt>
                <c:pt idx="89">
                  <c:v>614</c:v>
                </c:pt>
                <c:pt idx="90">
                  <c:v>615</c:v>
                </c:pt>
                <c:pt idx="91">
                  <c:v>616</c:v>
                </c:pt>
                <c:pt idx="92">
                  <c:v>617</c:v>
                </c:pt>
                <c:pt idx="93">
                  <c:v>618</c:v>
                </c:pt>
                <c:pt idx="94">
                  <c:v>619</c:v>
                </c:pt>
                <c:pt idx="95">
                  <c:v>620</c:v>
                </c:pt>
                <c:pt idx="96">
                  <c:v>621</c:v>
                </c:pt>
                <c:pt idx="97">
                  <c:v>622</c:v>
                </c:pt>
                <c:pt idx="98">
                  <c:v>623</c:v>
                </c:pt>
                <c:pt idx="99">
                  <c:v>624</c:v>
                </c:pt>
                <c:pt idx="100">
                  <c:v>625</c:v>
                </c:pt>
                <c:pt idx="101">
                  <c:v>626</c:v>
                </c:pt>
                <c:pt idx="102">
                  <c:v>627</c:v>
                </c:pt>
                <c:pt idx="103">
                  <c:v>628</c:v>
                </c:pt>
                <c:pt idx="104">
                  <c:v>629</c:v>
                </c:pt>
                <c:pt idx="105">
                  <c:v>630</c:v>
                </c:pt>
                <c:pt idx="106">
                  <c:v>631</c:v>
                </c:pt>
                <c:pt idx="107">
                  <c:v>632</c:v>
                </c:pt>
                <c:pt idx="108">
                  <c:v>633</c:v>
                </c:pt>
                <c:pt idx="109">
                  <c:v>634</c:v>
                </c:pt>
                <c:pt idx="110">
                  <c:v>635</c:v>
                </c:pt>
                <c:pt idx="111">
                  <c:v>636</c:v>
                </c:pt>
                <c:pt idx="112">
                  <c:v>637</c:v>
                </c:pt>
                <c:pt idx="113">
                  <c:v>638</c:v>
                </c:pt>
                <c:pt idx="114">
                  <c:v>639</c:v>
                </c:pt>
                <c:pt idx="115">
                  <c:v>640</c:v>
                </c:pt>
                <c:pt idx="116">
                  <c:v>641</c:v>
                </c:pt>
                <c:pt idx="117">
                  <c:v>642</c:v>
                </c:pt>
                <c:pt idx="118">
                  <c:v>643</c:v>
                </c:pt>
                <c:pt idx="119">
                  <c:v>644</c:v>
                </c:pt>
                <c:pt idx="120">
                  <c:v>645</c:v>
                </c:pt>
                <c:pt idx="121">
                  <c:v>646</c:v>
                </c:pt>
                <c:pt idx="122">
                  <c:v>647</c:v>
                </c:pt>
                <c:pt idx="123">
                  <c:v>648</c:v>
                </c:pt>
                <c:pt idx="124">
                  <c:v>649</c:v>
                </c:pt>
                <c:pt idx="125">
                  <c:v>650</c:v>
                </c:pt>
                <c:pt idx="126">
                  <c:v>651</c:v>
                </c:pt>
                <c:pt idx="127">
                  <c:v>652</c:v>
                </c:pt>
                <c:pt idx="128">
                  <c:v>653</c:v>
                </c:pt>
                <c:pt idx="129">
                  <c:v>654</c:v>
                </c:pt>
                <c:pt idx="130">
                  <c:v>655</c:v>
                </c:pt>
                <c:pt idx="131">
                  <c:v>656</c:v>
                </c:pt>
                <c:pt idx="132">
                  <c:v>657</c:v>
                </c:pt>
                <c:pt idx="133">
                  <c:v>658</c:v>
                </c:pt>
                <c:pt idx="134">
                  <c:v>659</c:v>
                </c:pt>
                <c:pt idx="135">
                  <c:v>660</c:v>
                </c:pt>
                <c:pt idx="136">
                  <c:v>661</c:v>
                </c:pt>
                <c:pt idx="137">
                  <c:v>662</c:v>
                </c:pt>
                <c:pt idx="138">
                  <c:v>663</c:v>
                </c:pt>
                <c:pt idx="139">
                  <c:v>664</c:v>
                </c:pt>
                <c:pt idx="140">
                  <c:v>665</c:v>
                </c:pt>
                <c:pt idx="141">
                  <c:v>666</c:v>
                </c:pt>
                <c:pt idx="142">
                  <c:v>667</c:v>
                </c:pt>
                <c:pt idx="143">
                  <c:v>668</c:v>
                </c:pt>
                <c:pt idx="144">
                  <c:v>669</c:v>
                </c:pt>
                <c:pt idx="145">
                  <c:v>670</c:v>
                </c:pt>
                <c:pt idx="146">
                  <c:v>671</c:v>
                </c:pt>
                <c:pt idx="147">
                  <c:v>672</c:v>
                </c:pt>
                <c:pt idx="148">
                  <c:v>673</c:v>
                </c:pt>
                <c:pt idx="149">
                  <c:v>674</c:v>
                </c:pt>
                <c:pt idx="150">
                  <c:v>675</c:v>
                </c:pt>
                <c:pt idx="151">
                  <c:v>676</c:v>
                </c:pt>
                <c:pt idx="152">
                  <c:v>677</c:v>
                </c:pt>
                <c:pt idx="153">
                  <c:v>678</c:v>
                </c:pt>
                <c:pt idx="154">
                  <c:v>679</c:v>
                </c:pt>
                <c:pt idx="155">
                  <c:v>680</c:v>
                </c:pt>
                <c:pt idx="156">
                  <c:v>681</c:v>
                </c:pt>
                <c:pt idx="157">
                  <c:v>682</c:v>
                </c:pt>
                <c:pt idx="158">
                  <c:v>683</c:v>
                </c:pt>
                <c:pt idx="159">
                  <c:v>684</c:v>
                </c:pt>
                <c:pt idx="160">
                  <c:v>685</c:v>
                </c:pt>
                <c:pt idx="161">
                  <c:v>686</c:v>
                </c:pt>
                <c:pt idx="162">
                  <c:v>687</c:v>
                </c:pt>
                <c:pt idx="163">
                  <c:v>688</c:v>
                </c:pt>
                <c:pt idx="164">
                  <c:v>689</c:v>
                </c:pt>
                <c:pt idx="165">
                  <c:v>690</c:v>
                </c:pt>
                <c:pt idx="166">
                  <c:v>691</c:v>
                </c:pt>
                <c:pt idx="167">
                  <c:v>692</c:v>
                </c:pt>
                <c:pt idx="168">
                  <c:v>693</c:v>
                </c:pt>
                <c:pt idx="169">
                  <c:v>694</c:v>
                </c:pt>
                <c:pt idx="170">
                  <c:v>695</c:v>
                </c:pt>
                <c:pt idx="171">
                  <c:v>696</c:v>
                </c:pt>
                <c:pt idx="172">
                  <c:v>697</c:v>
                </c:pt>
                <c:pt idx="173">
                  <c:v>698</c:v>
                </c:pt>
                <c:pt idx="174">
                  <c:v>699</c:v>
                </c:pt>
                <c:pt idx="175">
                  <c:v>700</c:v>
                </c:pt>
                <c:pt idx="176">
                  <c:v>701</c:v>
                </c:pt>
                <c:pt idx="177">
                  <c:v>702</c:v>
                </c:pt>
                <c:pt idx="178">
                  <c:v>703</c:v>
                </c:pt>
                <c:pt idx="179">
                  <c:v>704</c:v>
                </c:pt>
                <c:pt idx="180">
                  <c:v>705</c:v>
                </c:pt>
                <c:pt idx="181">
                  <c:v>706</c:v>
                </c:pt>
                <c:pt idx="182">
                  <c:v>707</c:v>
                </c:pt>
                <c:pt idx="183">
                  <c:v>708</c:v>
                </c:pt>
                <c:pt idx="184">
                  <c:v>709</c:v>
                </c:pt>
                <c:pt idx="185">
                  <c:v>710</c:v>
                </c:pt>
                <c:pt idx="186">
                  <c:v>711</c:v>
                </c:pt>
                <c:pt idx="187">
                  <c:v>712</c:v>
                </c:pt>
                <c:pt idx="188">
                  <c:v>713</c:v>
                </c:pt>
                <c:pt idx="189">
                  <c:v>714</c:v>
                </c:pt>
                <c:pt idx="190">
                  <c:v>715</c:v>
                </c:pt>
                <c:pt idx="191">
                  <c:v>716</c:v>
                </c:pt>
                <c:pt idx="192">
                  <c:v>717</c:v>
                </c:pt>
                <c:pt idx="193">
                  <c:v>718</c:v>
                </c:pt>
                <c:pt idx="194">
                  <c:v>719</c:v>
                </c:pt>
                <c:pt idx="195">
                  <c:v>720</c:v>
                </c:pt>
                <c:pt idx="196">
                  <c:v>721</c:v>
                </c:pt>
                <c:pt idx="197">
                  <c:v>722</c:v>
                </c:pt>
                <c:pt idx="198">
                  <c:v>723</c:v>
                </c:pt>
                <c:pt idx="199">
                  <c:v>724</c:v>
                </c:pt>
                <c:pt idx="200">
                  <c:v>725</c:v>
                </c:pt>
                <c:pt idx="201">
                  <c:v>726</c:v>
                </c:pt>
                <c:pt idx="202">
                  <c:v>727</c:v>
                </c:pt>
                <c:pt idx="203">
                  <c:v>728</c:v>
                </c:pt>
                <c:pt idx="204">
                  <c:v>729</c:v>
                </c:pt>
                <c:pt idx="205">
                  <c:v>730</c:v>
                </c:pt>
                <c:pt idx="206">
                  <c:v>731</c:v>
                </c:pt>
                <c:pt idx="207">
                  <c:v>732</c:v>
                </c:pt>
                <c:pt idx="208">
                  <c:v>733</c:v>
                </c:pt>
                <c:pt idx="209">
                  <c:v>734</c:v>
                </c:pt>
                <c:pt idx="210">
                  <c:v>735</c:v>
                </c:pt>
                <c:pt idx="211">
                  <c:v>736</c:v>
                </c:pt>
                <c:pt idx="212">
                  <c:v>737</c:v>
                </c:pt>
                <c:pt idx="213">
                  <c:v>738</c:v>
                </c:pt>
                <c:pt idx="214">
                  <c:v>739</c:v>
                </c:pt>
                <c:pt idx="215">
                  <c:v>740</c:v>
                </c:pt>
                <c:pt idx="216">
                  <c:v>741</c:v>
                </c:pt>
                <c:pt idx="217">
                  <c:v>742</c:v>
                </c:pt>
                <c:pt idx="218">
                  <c:v>743</c:v>
                </c:pt>
                <c:pt idx="219">
                  <c:v>744</c:v>
                </c:pt>
                <c:pt idx="220">
                  <c:v>745</c:v>
                </c:pt>
                <c:pt idx="221">
                  <c:v>746</c:v>
                </c:pt>
                <c:pt idx="222">
                  <c:v>747</c:v>
                </c:pt>
                <c:pt idx="223">
                  <c:v>748</c:v>
                </c:pt>
                <c:pt idx="224">
                  <c:v>749</c:v>
                </c:pt>
                <c:pt idx="225">
                  <c:v>750</c:v>
                </c:pt>
                <c:pt idx="226">
                  <c:v>751</c:v>
                </c:pt>
                <c:pt idx="227">
                  <c:v>752</c:v>
                </c:pt>
                <c:pt idx="228">
                  <c:v>753</c:v>
                </c:pt>
                <c:pt idx="229">
                  <c:v>754</c:v>
                </c:pt>
                <c:pt idx="230">
                  <c:v>755</c:v>
                </c:pt>
                <c:pt idx="231">
                  <c:v>756</c:v>
                </c:pt>
                <c:pt idx="232">
                  <c:v>757</c:v>
                </c:pt>
                <c:pt idx="233">
                  <c:v>758</c:v>
                </c:pt>
                <c:pt idx="234">
                  <c:v>759</c:v>
                </c:pt>
                <c:pt idx="235">
                  <c:v>760</c:v>
                </c:pt>
                <c:pt idx="236">
                  <c:v>761</c:v>
                </c:pt>
                <c:pt idx="237">
                  <c:v>762</c:v>
                </c:pt>
                <c:pt idx="238">
                  <c:v>763</c:v>
                </c:pt>
                <c:pt idx="239">
                  <c:v>764</c:v>
                </c:pt>
                <c:pt idx="240">
                  <c:v>765</c:v>
                </c:pt>
                <c:pt idx="241">
                  <c:v>766</c:v>
                </c:pt>
                <c:pt idx="242">
                  <c:v>767</c:v>
                </c:pt>
                <c:pt idx="243">
                  <c:v>768</c:v>
                </c:pt>
                <c:pt idx="244">
                  <c:v>769</c:v>
                </c:pt>
                <c:pt idx="245">
                  <c:v>770</c:v>
                </c:pt>
                <c:pt idx="246">
                  <c:v>771</c:v>
                </c:pt>
                <c:pt idx="247">
                  <c:v>772</c:v>
                </c:pt>
                <c:pt idx="248">
                  <c:v>773</c:v>
                </c:pt>
                <c:pt idx="249">
                  <c:v>774</c:v>
                </c:pt>
                <c:pt idx="250">
                  <c:v>775</c:v>
                </c:pt>
                <c:pt idx="251">
                  <c:v>776</c:v>
                </c:pt>
                <c:pt idx="252">
                  <c:v>777</c:v>
                </c:pt>
                <c:pt idx="253">
                  <c:v>778</c:v>
                </c:pt>
                <c:pt idx="254">
                  <c:v>779</c:v>
                </c:pt>
                <c:pt idx="255">
                  <c:v>780</c:v>
                </c:pt>
                <c:pt idx="256">
                  <c:v>781</c:v>
                </c:pt>
                <c:pt idx="257">
                  <c:v>782</c:v>
                </c:pt>
                <c:pt idx="258">
                  <c:v>783</c:v>
                </c:pt>
                <c:pt idx="259">
                  <c:v>784</c:v>
                </c:pt>
                <c:pt idx="260">
                  <c:v>785</c:v>
                </c:pt>
                <c:pt idx="261">
                  <c:v>786</c:v>
                </c:pt>
                <c:pt idx="262">
                  <c:v>787</c:v>
                </c:pt>
                <c:pt idx="263">
                  <c:v>788</c:v>
                </c:pt>
                <c:pt idx="264">
                  <c:v>789</c:v>
                </c:pt>
                <c:pt idx="265">
                  <c:v>790</c:v>
                </c:pt>
                <c:pt idx="266">
                  <c:v>791</c:v>
                </c:pt>
                <c:pt idx="267">
                  <c:v>792</c:v>
                </c:pt>
                <c:pt idx="268">
                  <c:v>793</c:v>
                </c:pt>
                <c:pt idx="269">
                  <c:v>794</c:v>
                </c:pt>
                <c:pt idx="270">
                  <c:v>795</c:v>
                </c:pt>
                <c:pt idx="271">
                  <c:v>796</c:v>
                </c:pt>
              </c:numCache>
            </c:numRef>
          </c:xVal>
          <c:yVal>
            <c:numRef>
              <c:f>Graph!$E$527:$E$796</c:f>
              <c:numCache>
                <c:formatCode>General</c:formatCode>
                <c:ptCount val="270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7-4074-BFC1-90341C418F2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Graph!$A$526:$A$797</c:f>
              <c:numCache>
                <c:formatCode>General</c:formatCode>
                <c:ptCount val="272"/>
                <c:pt idx="0">
                  <c:v>525</c:v>
                </c:pt>
                <c:pt idx="1">
                  <c:v>526</c:v>
                </c:pt>
                <c:pt idx="2">
                  <c:v>527</c:v>
                </c:pt>
                <c:pt idx="3">
                  <c:v>528</c:v>
                </c:pt>
                <c:pt idx="4">
                  <c:v>529</c:v>
                </c:pt>
                <c:pt idx="5">
                  <c:v>530</c:v>
                </c:pt>
                <c:pt idx="6">
                  <c:v>531</c:v>
                </c:pt>
                <c:pt idx="7">
                  <c:v>532</c:v>
                </c:pt>
                <c:pt idx="8">
                  <c:v>533</c:v>
                </c:pt>
                <c:pt idx="9">
                  <c:v>534</c:v>
                </c:pt>
                <c:pt idx="10">
                  <c:v>535</c:v>
                </c:pt>
                <c:pt idx="11">
                  <c:v>536</c:v>
                </c:pt>
                <c:pt idx="12">
                  <c:v>537</c:v>
                </c:pt>
                <c:pt idx="13">
                  <c:v>538</c:v>
                </c:pt>
                <c:pt idx="14">
                  <c:v>539</c:v>
                </c:pt>
                <c:pt idx="15">
                  <c:v>540</c:v>
                </c:pt>
                <c:pt idx="16">
                  <c:v>541</c:v>
                </c:pt>
                <c:pt idx="17">
                  <c:v>542</c:v>
                </c:pt>
                <c:pt idx="18">
                  <c:v>543</c:v>
                </c:pt>
                <c:pt idx="19">
                  <c:v>544</c:v>
                </c:pt>
                <c:pt idx="20">
                  <c:v>545</c:v>
                </c:pt>
                <c:pt idx="21">
                  <c:v>546</c:v>
                </c:pt>
                <c:pt idx="22">
                  <c:v>547</c:v>
                </c:pt>
                <c:pt idx="23">
                  <c:v>548</c:v>
                </c:pt>
                <c:pt idx="24">
                  <c:v>549</c:v>
                </c:pt>
                <c:pt idx="25">
                  <c:v>550</c:v>
                </c:pt>
                <c:pt idx="26">
                  <c:v>551</c:v>
                </c:pt>
                <c:pt idx="27">
                  <c:v>552</c:v>
                </c:pt>
                <c:pt idx="28">
                  <c:v>553</c:v>
                </c:pt>
                <c:pt idx="29">
                  <c:v>554</c:v>
                </c:pt>
                <c:pt idx="30">
                  <c:v>555</c:v>
                </c:pt>
                <c:pt idx="31">
                  <c:v>556</c:v>
                </c:pt>
                <c:pt idx="32">
                  <c:v>557</c:v>
                </c:pt>
                <c:pt idx="33">
                  <c:v>558</c:v>
                </c:pt>
                <c:pt idx="34">
                  <c:v>559</c:v>
                </c:pt>
                <c:pt idx="35">
                  <c:v>560</c:v>
                </c:pt>
                <c:pt idx="36">
                  <c:v>561</c:v>
                </c:pt>
                <c:pt idx="37">
                  <c:v>562</c:v>
                </c:pt>
                <c:pt idx="38">
                  <c:v>563</c:v>
                </c:pt>
                <c:pt idx="39">
                  <c:v>564</c:v>
                </c:pt>
                <c:pt idx="40">
                  <c:v>565</c:v>
                </c:pt>
                <c:pt idx="41">
                  <c:v>566</c:v>
                </c:pt>
                <c:pt idx="42">
                  <c:v>567</c:v>
                </c:pt>
                <c:pt idx="43">
                  <c:v>568</c:v>
                </c:pt>
                <c:pt idx="44">
                  <c:v>569</c:v>
                </c:pt>
                <c:pt idx="45">
                  <c:v>570</c:v>
                </c:pt>
                <c:pt idx="46">
                  <c:v>571</c:v>
                </c:pt>
                <c:pt idx="47">
                  <c:v>572</c:v>
                </c:pt>
                <c:pt idx="48">
                  <c:v>573</c:v>
                </c:pt>
                <c:pt idx="49">
                  <c:v>574</c:v>
                </c:pt>
                <c:pt idx="50">
                  <c:v>575</c:v>
                </c:pt>
                <c:pt idx="51">
                  <c:v>576</c:v>
                </c:pt>
                <c:pt idx="52">
                  <c:v>577</c:v>
                </c:pt>
                <c:pt idx="53">
                  <c:v>578</c:v>
                </c:pt>
                <c:pt idx="54">
                  <c:v>579</c:v>
                </c:pt>
                <c:pt idx="55">
                  <c:v>580</c:v>
                </c:pt>
                <c:pt idx="56">
                  <c:v>581</c:v>
                </c:pt>
                <c:pt idx="57">
                  <c:v>582</c:v>
                </c:pt>
                <c:pt idx="58">
                  <c:v>583</c:v>
                </c:pt>
                <c:pt idx="59">
                  <c:v>584</c:v>
                </c:pt>
                <c:pt idx="60">
                  <c:v>585</c:v>
                </c:pt>
                <c:pt idx="61">
                  <c:v>586</c:v>
                </c:pt>
                <c:pt idx="62">
                  <c:v>587</c:v>
                </c:pt>
                <c:pt idx="63">
                  <c:v>588</c:v>
                </c:pt>
                <c:pt idx="64">
                  <c:v>589</c:v>
                </c:pt>
                <c:pt idx="65">
                  <c:v>590</c:v>
                </c:pt>
                <c:pt idx="66">
                  <c:v>591</c:v>
                </c:pt>
                <c:pt idx="67">
                  <c:v>592</c:v>
                </c:pt>
                <c:pt idx="68">
                  <c:v>593</c:v>
                </c:pt>
                <c:pt idx="69">
                  <c:v>594</c:v>
                </c:pt>
                <c:pt idx="70">
                  <c:v>595</c:v>
                </c:pt>
                <c:pt idx="71">
                  <c:v>596</c:v>
                </c:pt>
                <c:pt idx="72">
                  <c:v>597</c:v>
                </c:pt>
                <c:pt idx="73">
                  <c:v>598</c:v>
                </c:pt>
                <c:pt idx="74">
                  <c:v>599</c:v>
                </c:pt>
                <c:pt idx="75">
                  <c:v>600</c:v>
                </c:pt>
                <c:pt idx="76">
                  <c:v>601</c:v>
                </c:pt>
                <c:pt idx="77">
                  <c:v>602</c:v>
                </c:pt>
                <c:pt idx="78">
                  <c:v>603</c:v>
                </c:pt>
                <c:pt idx="79">
                  <c:v>604</c:v>
                </c:pt>
                <c:pt idx="80">
                  <c:v>605</c:v>
                </c:pt>
                <c:pt idx="81">
                  <c:v>606</c:v>
                </c:pt>
                <c:pt idx="82">
                  <c:v>607</c:v>
                </c:pt>
                <c:pt idx="83">
                  <c:v>608</c:v>
                </c:pt>
                <c:pt idx="84">
                  <c:v>609</c:v>
                </c:pt>
                <c:pt idx="85">
                  <c:v>610</c:v>
                </c:pt>
                <c:pt idx="86">
                  <c:v>611</c:v>
                </c:pt>
                <c:pt idx="87">
                  <c:v>612</c:v>
                </c:pt>
                <c:pt idx="88">
                  <c:v>613</c:v>
                </c:pt>
                <c:pt idx="89">
                  <c:v>614</c:v>
                </c:pt>
                <c:pt idx="90">
                  <c:v>615</c:v>
                </c:pt>
                <c:pt idx="91">
                  <c:v>616</c:v>
                </c:pt>
                <c:pt idx="92">
                  <c:v>617</c:v>
                </c:pt>
                <c:pt idx="93">
                  <c:v>618</c:v>
                </c:pt>
                <c:pt idx="94">
                  <c:v>619</c:v>
                </c:pt>
                <c:pt idx="95">
                  <c:v>620</c:v>
                </c:pt>
                <c:pt idx="96">
                  <c:v>621</c:v>
                </c:pt>
                <c:pt idx="97">
                  <c:v>622</c:v>
                </c:pt>
                <c:pt idx="98">
                  <c:v>623</c:v>
                </c:pt>
                <c:pt idx="99">
                  <c:v>624</c:v>
                </c:pt>
                <c:pt idx="100">
                  <c:v>625</c:v>
                </c:pt>
                <c:pt idx="101">
                  <c:v>626</c:v>
                </c:pt>
                <c:pt idx="102">
                  <c:v>627</c:v>
                </c:pt>
                <c:pt idx="103">
                  <c:v>628</c:v>
                </c:pt>
                <c:pt idx="104">
                  <c:v>629</c:v>
                </c:pt>
                <c:pt idx="105">
                  <c:v>630</c:v>
                </c:pt>
                <c:pt idx="106">
                  <c:v>631</c:v>
                </c:pt>
                <c:pt idx="107">
                  <c:v>632</c:v>
                </c:pt>
                <c:pt idx="108">
                  <c:v>633</c:v>
                </c:pt>
                <c:pt idx="109">
                  <c:v>634</c:v>
                </c:pt>
                <c:pt idx="110">
                  <c:v>635</c:v>
                </c:pt>
                <c:pt idx="111">
                  <c:v>636</c:v>
                </c:pt>
                <c:pt idx="112">
                  <c:v>637</c:v>
                </c:pt>
                <c:pt idx="113">
                  <c:v>638</c:v>
                </c:pt>
                <c:pt idx="114">
                  <c:v>639</c:v>
                </c:pt>
                <c:pt idx="115">
                  <c:v>640</c:v>
                </c:pt>
                <c:pt idx="116">
                  <c:v>641</c:v>
                </c:pt>
                <c:pt idx="117">
                  <c:v>642</c:v>
                </c:pt>
                <c:pt idx="118">
                  <c:v>643</c:v>
                </c:pt>
                <c:pt idx="119">
                  <c:v>644</c:v>
                </c:pt>
                <c:pt idx="120">
                  <c:v>645</c:v>
                </c:pt>
                <c:pt idx="121">
                  <c:v>646</c:v>
                </c:pt>
                <c:pt idx="122">
                  <c:v>647</c:v>
                </c:pt>
                <c:pt idx="123">
                  <c:v>648</c:v>
                </c:pt>
                <c:pt idx="124">
                  <c:v>649</c:v>
                </c:pt>
                <c:pt idx="125">
                  <c:v>650</c:v>
                </c:pt>
                <c:pt idx="126">
                  <c:v>651</c:v>
                </c:pt>
                <c:pt idx="127">
                  <c:v>652</c:v>
                </c:pt>
                <c:pt idx="128">
                  <c:v>653</c:v>
                </c:pt>
                <c:pt idx="129">
                  <c:v>654</c:v>
                </c:pt>
                <c:pt idx="130">
                  <c:v>655</c:v>
                </c:pt>
                <c:pt idx="131">
                  <c:v>656</c:v>
                </c:pt>
                <c:pt idx="132">
                  <c:v>657</c:v>
                </c:pt>
                <c:pt idx="133">
                  <c:v>658</c:v>
                </c:pt>
                <c:pt idx="134">
                  <c:v>659</c:v>
                </c:pt>
                <c:pt idx="135">
                  <c:v>660</c:v>
                </c:pt>
                <c:pt idx="136">
                  <c:v>661</c:v>
                </c:pt>
                <c:pt idx="137">
                  <c:v>662</c:v>
                </c:pt>
                <c:pt idx="138">
                  <c:v>663</c:v>
                </c:pt>
                <c:pt idx="139">
                  <c:v>664</c:v>
                </c:pt>
                <c:pt idx="140">
                  <c:v>665</c:v>
                </c:pt>
                <c:pt idx="141">
                  <c:v>666</c:v>
                </c:pt>
                <c:pt idx="142">
                  <c:v>667</c:v>
                </c:pt>
                <c:pt idx="143">
                  <c:v>668</c:v>
                </c:pt>
                <c:pt idx="144">
                  <c:v>669</c:v>
                </c:pt>
                <c:pt idx="145">
                  <c:v>670</c:v>
                </c:pt>
                <c:pt idx="146">
                  <c:v>671</c:v>
                </c:pt>
                <c:pt idx="147">
                  <c:v>672</c:v>
                </c:pt>
                <c:pt idx="148">
                  <c:v>673</c:v>
                </c:pt>
                <c:pt idx="149">
                  <c:v>674</c:v>
                </c:pt>
                <c:pt idx="150">
                  <c:v>675</c:v>
                </c:pt>
                <c:pt idx="151">
                  <c:v>676</c:v>
                </c:pt>
                <c:pt idx="152">
                  <c:v>677</c:v>
                </c:pt>
                <c:pt idx="153">
                  <c:v>678</c:v>
                </c:pt>
                <c:pt idx="154">
                  <c:v>679</c:v>
                </c:pt>
                <c:pt idx="155">
                  <c:v>680</c:v>
                </c:pt>
                <c:pt idx="156">
                  <c:v>681</c:v>
                </c:pt>
                <c:pt idx="157">
                  <c:v>682</c:v>
                </c:pt>
                <c:pt idx="158">
                  <c:v>683</c:v>
                </c:pt>
                <c:pt idx="159">
                  <c:v>684</c:v>
                </c:pt>
                <c:pt idx="160">
                  <c:v>685</c:v>
                </c:pt>
                <c:pt idx="161">
                  <c:v>686</c:v>
                </c:pt>
                <c:pt idx="162">
                  <c:v>687</c:v>
                </c:pt>
                <c:pt idx="163">
                  <c:v>688</c:v>
                </c:pt>
                <c:pt idx="164">
                  <c:v>689</c:v>
                </c:pt>
                <c:pt idx="165">
                  <c:v>690</c:v>
                </c:pt>
                <c:pt idx="166">
                  <c:v>691</c:v>
                </c:pt>
                <c:pt idx="167">
                  <c:v>692</c:v>
                </c:pt>
                <c:pt idx="168">
                  <c:v>693</c:v>
                </c:pt>
                <c:pt idx="169">
                  <c:v>694</c:v>
                </c:pt>
                <c:pt idx="170">
                  <c:v>695</c:v>
                </c:pt>
                <c:pt idx="171">
                  <c:v>696</c:v>
                </c:pt>
                <c:pt idx="172">
                  <c:v>697</c:v>
                </c:pt>
                <c:pt idx="173">
                  <c:v>698</c:v>
                </c:pt>
                <c:pt idx="174">
                  <c:v>699</c:v>
                </c:pt>
                <c:pt idx="175">
                  <c:v>700</c:v>
                </c:pt>
                <c:pt idx="176">
                  <c:v>701</c:v>
                </c:pt>
                <c:pt idx="177">
                  <c:v>702</c:v>
                </c:pt>
                <c:pt idx="178">
                  <c:v>703</c:v>
                </c:pt>
                <c:pt idx="179">
                  <c:v>704</c:v>
                </c:pt>
                <c:pt idx="180">
                  <c:v>705</c:v>
                </c:pt>
                <c:pt idx="181">
                  <c:v>706</c:v>
                </c:pt>
                <c:pt idx="182">
                  <c:v>707</c:v>
                </c:pt>
                <c:pt idx="183">
                  <c:v>708</c:v>
                </c:pt>
                <c:pt idx="184">
                  <c:v>709</c:v>
                </c:pt>
                <c:pt idx="185">
                  <c:v>710</c:v>
                </c:pt>
                <c:pt idx="186">
                  <c:v>711</c:v>
                </c:pt>
                <c:pt idx="187">
                  <c:v>712</c:v>
                </c:pt>
                <c:pt idx="188">
                  <c:v>713</c:v>
                </c:pt>
                <c:pt idx="189">
                  <c:v>714</c:v>
                </c:pt>
                <c:pt idx="190">
                  <c:v>715</c:v>
                </c:pt>
                <c:pt idx="191">
                  <c:v>716</c:v>
                </c:pt>
                <c:pt idx="192">
                  <c:v>717</c:v>
                </c:pt>
                <c:pt idx="193">
                  <c:v>718</c:v>
                </c:pt>
                <c:pt idx="194">
                  <c:v>719</c:v>
                </c:pt>
                <c:pt idx="195">
                  <c:v>720</c:v>
                </c:pt>
                <c:pt idx="196">
                  <c:v>721</c:v>
                </c:pt>
                <c:pt idx="197">
                  <c:v>722</c:v>
                </c:pt>
                <c:pt idx="198">
                  <c:v>723</c:v>
                </c:pt>
                <c:pt idx="199">
                  <c:v>724</c:v>
                </c:pt>
                <c:pt idx="200">
                  <c:v>725</c:v>
                </c:pt>
                <c:pt idx="201">
                  <c:v>726</c:v>
                </c:pt>
                <c:pt idx="202">
                  <c:v>727</c:v>
                </c:pt>
                <c:pt idx="203">
                  <c:v>728</c:v>
                </c:pt>
                <c:pt idx="204">
                  <c:v>729</c:v>
                </c:pt>
                <c:pt idx="205">
                  <c:v>730</c:v>
                </c:pt>
                <c:pt idx="206">
                  <c:v>731</c:v>
                </c:pt>
                <c:pt idx="207">
                  <c:v>732</c:v>
                </c:pt>
                <c:pt idx="208">
                  <c:v>733</c:v>
                </c:pt>
                <c:pt idx="209">
                  <c:v>734</c:v>
                </c:pt>
                <c:pt idx="210">
                  <c:v>735</c:v>
                </c:pt>
                <c:pt idx="211">
                  <c:v>736</c:v>
                </c:pt>
                <c:pt idx="212">
                  <c:v>737</c:v>
                </c:pt>
                <c:pt idx="213">
                  <c:v>738</c:v>
                </c:pt>
                <c:pt idx="214">
                  <c:v>739</c:v>
                </c:pt>
                <c:pt idx="215">
                  <c:v>740</c:v>
                </c:pt>
                <c:pt idx="216">
                  <c:v>741</c:v>
                </c:pt>
                <c:pt idx="217">
                  <c:v>742</c:v>
                </c:pt>
                <c:pt idx="218">
                  <c:v>743</c:v>
                </c:pt>
                <c:pt idx="219">
                  <c:v>744</c:v>
                </c:pt>
                <c:pt idx="220">
                  <c:v>745</c:v>
                </c:pt>
                <c:pt idx="221">
                  <c:v>746</c:v>
                </c:pt>
                <c:pt idx="222">
                  <c:v>747</c:v>
                </c:pt>
                <c:pt idx="223">
                  <c:v>748</c:v>
                </c:pt>
                <c:pt idx="224">
                  <c:v>749</c:v>
                </c:pt>
                <c:pt idx="225">
                  <c:v>750</c:v>
                </c:pt>
                <c:pt idx="226">
                  <c:v>751</c:v>
                </c:pt>
                <c:pt idx="227">
                  <c:v>752</c:v>
                </c:pt>
                <c:pt idx="228">
                  <c:v>753</c:v>
                </c:pt>
                <c:pt idx="229">
                  <c:v>754</c:v>
                </c:pt>
                <c:pt idx="230">
                  <c:v>755</c:v>
                </c:pt>
                <c:pt idx="231">
                  <c:v>756</c:v>
                </c:pt>
                <c:pt idx="232">
                  <c:v>757</c:v>
                </c:pt>
                <c:pt idx="233">
                  <c:v>758</c:v>
                </c:pt>
                <c:pt idx="234">
                  <c:v>759</c:v>
                </c:pt>
                <c:pt idx="235">
                  <c:v>760</c:v>
                </c:pt>
                <c:pt idx="236">
                  <c:v>761</c:v>
                </c:pt>
                <c:pt idx="237">
                  <c:v>762</c:v>
                </c:pt>
                <c:pt idx="238">
                  <c:v>763</c:v>
                </c:pt>
                <c:pt idx="239">
                  <c:v>764</c:v>
                </c:pt>
                <c:pt idx="240">
                  <c:v>765</c:v>
                </c:pt>
                <c:pt idx="241">
                  <c:v>766</c:v>
                </c:pt>
                <c:pt idx="242">
                  <c:v>767</c:v>
                </c:pt>
                <c:pt idx="243">
                  <c:v>768</c:v>
                </c:pt>
                <c:pt idx="244">
                  <c:v>769</c:v>
                </c:pt>
                <c:pt idx="245">
                  <c:v>770</c:v>
                </c:pt>
                <c:pt idx="246">
                  <c:v>771</c:v>
                </c:pt>
                <c:pt idx="247">
                  <c:v>772</c:v>
                </c:pt>
                <c:pt idx="248">
                  <c:v>773</c:v>
                </c:pt>
                <c:pt idx="249">
                  <c:v>774</c:v>
                </c:pt>
                <c:pt idx="250">
                  <c:v>775</c:v>
                </c:pt>
                <c:pt idx="251">
                  <c:v>776</c:v>
                </c:pt>
                <c:pt idx="252">
                  <c:v>777</c:v>
                </c:pt>
                <c:pt idx="253">
                  <c:v>778</c:v>
                </c:pt>
                <c:pt idx="254">
                  <c:v>779</c:v>
                </c:pt>
                <c:pt idx="255">
                  <c:v>780</c:v>
                </c:pt>
                <c:pt idx="256">
                  <c:v>781</c:v>
                </c:pt>
                <c:pt idx="257">
                  <c:v>782</c:v>
                </c:pt>
                <c:pt idx="258">
                  <c:v>783</c:v>
                </c:pt>
                <c:pt idx="259">
                  <c:v>784</c:v>
                </c:pt>
                <c:pt idx="260">
                  <c:v>785</c:v>
                </c:pt>
                <c:pt idx="261">
                  <c:v>786</c:v>
                </c:pt>
                <c:pt idx="262">
                  <c:v>787</c:v>
                </c:pt>
                <c:pt idx="263">
                  <c:v>788</c:v>
                </c:pt>
                <c:pt idx="264">
                  <c:v>789</c:v>
                </c:pt>
                <c:pt idx="265">
                  <c:v>790</c:v>
                </c:pt>
                <c:pt idx="266">
                  <c:v>791</c:v>
                </c:pt>
                <c:pt idx="267">
                  <c:v>792</c:v>
                </c:pt>
                <c:pt idx="268">
                  <c:v>793</c:v>
                </c:pt>
                <c:pt idx="269">
                  <c:v>794</c:v>
                </c:pt>
                <c:pt idx="270">
                  <c:v>795</c:v>
                </c:pt>
                <c:pt idx="271">
                  <c:v>796</c:v>
                </c:pt>
              </c:numCache>
            </c:numRef>
          </c:xVal>
          <c:yVal>
            <c:numRef>
              <c:f>Graph!$G$527:$G$796</c:f>
              <c:numCache>
                <c:formatCode>General</c:formatCode>
                <c:ptCount val="27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B7-4074-BFC1-90341C418F2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Graph!$A$526:$A$797</c:f>
              <c:numCache>
                <c:formatCode>General</c:formatCode>
                <c:ptCount val="272"/>
                <c:pt idx="0">
                  <c:v>525</c:v>
                </c:pt>
                <c:pt idx="1">
                  <c:v>526</c:v>
                </c:pt>
                <c:pt idx="2">
                  <c:v>527</c:v>
                </c:pt>
                <c:pt idx="3">
                  <c:v>528</c:v>
                </c:pt>
                <c:pt idx="4">
                  <c:v>529</c:v>
                </c:pt>
                <c:pt idx="5">
                  <c:v>530</c:v>
                </c:pt>
                <c:pt idx="6">
                  <c:v>531</c:v>
                </c:pt>
                <c:pt idx="7">
                  <c:v>532</c:v>
                </c:pt>
                <c:pt idx="8">
                  <c:v>533</c:v>
                </c:pt>
                <c:pt idx="9">
                  <c:v>534</c:v>
                </c:pt>
                <c:pt idx="10">
                  <c:v>535</c:v>
                </c:pt>
                <c:pt idx="11">
                  <c:v>536</c:v>
                </c:pt>
                <c:pt idx="12">
                  <c:v>537</c:v>
                </c:pt>
                <c:pt idx="13">
                  <c:v>538</c:v>
                </c:pt>
                <c:pt idx="14">
                  <c:v>539</c:v>
                </c:pt>
                <c:pt idx="15">
                  <c:v>540</c:v>
                </c:pt>
                <c:pt idx="16">
                  <c:v>541</c:v>
                </c:pt>
                <c:pt idx="17">
                  <c:v>542</c:v>
                </c:pt>
                <c:pt idx="18">
                  <c:v>543</c:v>
                </c:pt>
                <c:pt idx="19">
                  <c:v>544</c:v>
                </c:pt>
                <c:pt idx="20">
                  <c:v>545</c:v>
                </c:pt>
                <c:pt idx="21">
                  <c:v>546</c:v>
                </c:pt>
                <c:pt idx="22">
                  <c:v>547</c:v>
                </c:pt>
                <c:pt idx="23">
                  <c:v>548</c:v>
                </c:pt>
                <c:pt idx="24">
                  <c:v>549</c:v>
                </c:pt>
                <c:pt idx="25">
                  <c:v>550</c:v>
                </c:pt>
                <c:pt idx="26">
                  <c:v>551</c:v>
                </c:pt>
                <c:pt idx="27">
                  <c:v>552</c:v>
                </c:pt>
                <c:pt idx="28">
                  <c:v>553</c:v>
                </c:pt>
                <c:pt idx="29">
                  <c:v>554</c:v>
                </c:pt>
                <c:pt idx="30">
                  <c:v>555</c:v>
                </c:pt>
                <c:pt idx="31">
                  <c:v>556</c:v>
                </c:pt>
                <c:pt idx="32">
                  <c:v>557</c:v>
                </c:pt>
                <c:pt idx="33">
                  <c:v>558</c:v>
                </c:pt>
                <c:pt idx="34">
                  <c:v>559</c:v>
                </c:pt>
                <c:pt idx="35">
                  <c:v>560</c:v>
                </c:pt>
                <c:pt idx="36">
                  <c:v>561</c:v>
                </c:pt>
                <c:pt idx="37">
                  <c:v>562</c:v>
                </c:pt>
                <c:pt idx="38">
                  <c:v>563</c:v>
                </c:pt>
                <c:pt idx="39">
                  <c:v>564</c:v>
                </c:pt>
                <c:pt idx="40">
                  <c:v>565</c:v>
                </c:pt>
                <c:pt idx="41">
                  <c:v>566</c:v>
                </c:pt>
                <c:pt idx="42">
                  <c:v>567</c:v>
                </c:pt>
                <c:pt idx="43">
                  <c:v>568</c:v>
                </c:pt>
                <c:pt idx="44">
                  <c:v>569</c:v>
                </c:pt>
                <c:pt idx="45">
                  <c:v>570</c:v>
                </c:pt>
                <c:pt idx="46">
                  <c:v>571</c:v>
                </c:pt>
                <c:pt idx="47">
                  <c:v>572</c:v>
                </c:pt>
                <c:pt idx="48">
                  <c:v>573</c:v>
                </c:pt>
                <c:pt idx="49">
                  <c:v>574</c:v>
                </c:pt>
                <c:pt idx="50">
                  <c:v>575</c:v>
                </c:pt>
                <c:pt idx="51">
                  <c:v>576</c:v>
                </c:pt>
                <c:pt idx="52">
                  <c:v>577</c:v>
                </c:pt>
                <c:pt idx="53">
                  <c:v>578</c:v>
                </c:pt>
                <c:pt idx="54">
                  <c:v>579</c:v>
                </c:pt>
                <c:pt idx="55">
                  <c:v>580</c:v>
                </c:pt>
                <c:pt idx="56">
                  <c:v>581</c:v>
                </c:pt>
                <c:pt idx="57">
                  <c:v>582</c:v>
                </c:pt>
                <c:pt idx="58">
                  <c:v>583</c:v>
                </c:pt>
                <c:pt idx="59">
                  <c:v>584</c:v>
                </c:pt>
                <c:pt idx="60">
                  <c:v>585</c:v>
                </c:pt>
                <c:pt idx="61">
                  <c:v>586</c:v>
                </c:pt>
                <c:pt idx="62">
                  <c:v>587</c:v>
                </c:pt>
                <c:pt idx="63">
                  <c:v>588</c:v>
                </c:pt>
                <c:pt idx="64">
                  <c:v>589</c:v>
                </c:pt>
                <c:pt idx="65">
                  <c:v>590</c:v>
                </c:pt>
                <c:pt idx="66">
                  <c:v>591</c:v>
                </c:pt>
                <c:pt idx="67">
                  <c:v>592</c:v>
                </c:pt>
                <c:pt idx="68">
                  <c:v>593</c:v>
                </c:pt>
                <c:pt idx="69">
                  <c:v>594</c:v>
                </c:pt>
                <c:pt idx="70">
                  <c:v>595</c:v>
                </c:pt>
                <c:pt idx="71">
                  <c:v>596</c:v>
                </c:pt>
                <c:pt idx="72">
                  <c:v>597</c:v>
                </c:pt>
                <c:pt idx="73">
                  <c:v>598</c:v>
                </c:pt>
                <c:pt idx="74">
                  <c:v>599</c:v>
                </c:pt>
                <c:pt idx="75">
                  <c:v>600</c:v>
                </c:pt>
                <c:pt idx="76">
                  <c:v>601</c:v>
                </c:pt>
                <c:pt idx="77">
                  <c:v>602</c:v>
                </c:pt>
                <c:pt idx="78">
                  <c:v>603</c:v>
                </c:pt>
                <c:pt idx="79">
                  <c:v>604</c:v>
                </c:pt>
                <c:pt idx="80">
                  <c:v>605</c:v>
                </c:pt>
                <c:pt idx="81">
                  <c:v>606</c:v>
                </c:pt>
                <c:pt idx="82">
                  <c:v>607</c:v>
                </c:pt>
                <c:pt idx="83">
                  <c:v>608</c:v>
                </c:pt>
                <c:pt idx="84">
                  <c:v>609</c:v>
                </c:pt>
                <c:pt idx="85">
                  <c:v>610</c:v>
                </c:pt>
                <c:pt idx="86">
                  <c:v>611</c:v>
                </c:pt>
                <c:pt idx="87">
                  <c:v>612</c:v>
                </c:pt>
                <c:pt idx="88">
                  <c:v>613</c:v>
                </c:pt>
                <c:pt idx="89">
                  <c:v>614</c:v>
                </c:pt>
                <c:pt idx="90">
                  <c:v>615</c:v>
                </c:pt>
                <c:pt idx="91">
                  <c:v>616</c:v>
                </c:pt>
                <c:pt idx="92">
                  <c:v>617</c:v>
                </c:pt>
                <c:pt idx="93">
                  <c:v>618</c:v>
                </c:pt>
                <c:pt idx="94">
                  <c:v>619</c:v>
                </c:pt>
                <c:pt idx="95">
                  <c:v>620</c:v>
                </c:pt>
                <c:pt idx="96">
                  <c:v>621</c:v>
                </c:pt>
                <c:pt idx="97">
                  <c:v>622</c:v>
                </c:pt>
                <c:pt idx="98">
                  <c:v>623</c:v>
                </c:pt>
                <c:pt idx="99">
                  <c:v>624</c:v>
                </c:pt>
                <c:pt idx="100">
                  <c:v>625</c:v>
                </c:pt>
                <c:pt idx="101">
                  <c:v>626</c:v>
                </c:pt>
                <c:pt idx="102">
                  <c:v>627</c:v>
                </c:pt>
                <c:pt idx="103">
                  <c:v>628</c:v>
                </c:pt>
                <c:pt idx="104">
                  <c:v>629</c:v>
                </c:pt>
                <c:pt idx="105">
                  <c:v>630</c:v>
                </c:pt>
                <c:pt idx="106">
                  <c:v>631</c:v>
                </c:pt>
                <c:pt idx="107">
                  <c:v>632</c:v>
                </c:pt>
                <c:pt idx="108">
                  <c:v>633</c:v>
                </c:pt>
                <c:pt idx="109">
                  <c:v>634</c:v>
                </c:pt>
                <c:pt idx="110">
                  <c:v>635</c:v>
                </c:pt>
                <c:pt idx="111">
                  <c:v>636</c:v>
                </c:pt>
                <c:pt idx="112">
                  <c:v>637</c:v>
                </c:pt>
                <c:pt idx="113">
                  <c:v>638</c:v>
                </c:pt>
                <c:pt idx="114">
                  <c:v>639</c:v>
                </c:pt>
                <c:pt idx="115">
                  <c:v>640</c:v>
                </c:pt>
                <c:pt idx="116">
                  <c:v>641</c:v>
                </c:pt>
                <c:pt idx="117">
                  <c:v>642</c:v>
                </c:pt>
                <c:pt idx="118">
                  <c:v>643</c:v>
                </c:pt>
                <c:pt idx="119">
                  <c:v>644</c:v>
                </c:pt>
                <c:pt idx="120">
                  <c:v>645</c:v>
                </c:pt>
                <c:pt idx="121">
                  <c:v>646</c:v>
                </c:pt>
                <c:pt idx="122">
                  <c:v>647</c:v>
                </c:pt>
                <c:pt idx="123">
                  <c:v>648</c:v>
                </c:pt>
                <c:pt idx="124">
                  <c:v>649</c:v>
                </c:pt>
                <c:pt idx="125">
                  <c:v>650</c:v>
                </c:pt>
                <c:pt idx="126">
                  <c:v>651</c:v>
                </c:pt>
                <c:pt idx="127">
                  <c:v>652</c:v>
                </c:pt>
                <c:pt idx="128">
                  <c:v>653</c:v>
                </c:pt>
                <c:pt idx="129">
                  <c:v>654</c:v>
                </c:pt>
                <c:pt idx="130">
                  <c:v>655</c:v>
                </c:pt>
                <c:pt idx="131">
                  <c:v>656</c:v>
                </c:pt>
                <c:pt idx="132">
                  <c:v>657</c:v>
                </c:pt>
                <c:pt idx="133">
                  <c:v>658</c:v>
                </c:pt>
                <c:pt idx="134">
                  <c:v>659</c:v>
                </c:pt>
                <c:pt idx="135">
                  <c:v>660</c:v>
                </c:pt>
                <c:pt idx="136">
                  <c:v>661</c:v>
                </c:pt>
                <c:pt idx="137">
                  <c:v>662</c:v>
                </c:pt>
                <c:pt idx="138">
                  <c:v>663</c:v>
                </c:pt>
                <c:pt idx="139">
                  <c:v>664</c:v>
                </c:pt>
                <c:pt idx="140">
                  <c:v>665</c:v>
                </c:pt>
                <c:pt idx="141">
                  <c:v>666</c:v>
                </c:pt>
                <c:pt idx="142">
                  <c:v>667</c:v>
                </c:pt>
                <c:pt idx="143">
                  <c:v>668</c:v>
                </c:pt>
                <c:pt idx="144">
                  <c:v>669</c:v>
                </c:pt>
                <c:pt idx="145">
                  <c:v>670</c:v>
                </c:pt>
                <c:pt idx="146">
                  <c:v>671</c:v>
                </c:pt>
                <c:pt idx="147">
                  <c:v>672</c:v>
                </c:pt>
                <c:pt idx="148">
                  <c:v>673</c:v>
                </c:pt>
                <c:pt idx="149">
                  <c:v>674</c:v>
                </c:pt>
                <c:pt idx="150">
                  <c:v>675</c:v>
                </c:pt>
                <c:pt idx="151">
                  <c:v>676</c:v>
                </c:pt>
                <c:pt idx="152">
                  <c:v>677</c:v>
                </c:pt>
                <c:pt idx="153">
                  <c:v>678</c:v>
                </c:pt>
                <c:pt idx="154">
                  <c:v>679</c:v>
                </c:pt>
                <c:pt idx="155">
                  <c:v>680</c:v>
                </c:pt>
                <c:pt idx="156">
                  <c:v>681</c:v>
                </c:pt>
                <c:pt idx="157">
                  <c:v>682</c:v>
                </c:pt>
                <c:pt idx="158">
                  <c:v>683</c:v>
                </c:pt>
                <c:pt idx="159">
                  <c:v>684</c:v>
                </c:pt>
                <c:pt idx="160">
                  <c:v>685</c:v>
                </c:pt>
                <c:pt idx="161">
                  <c:v>686</c:v>
                </c:pt>
                <c:pt idx="162">
                  <c:v>687</c:v>
                </c:pt>
                <c:pt idx="163">
                  <c:v>688</c:v>
                </c:pt>
                <c:pt idx="164">
                  <c:v>689</c:v>
                </c:pt>
                <c:pt idx="165">
                  <c:v>690</c:v>
                </c:pt>
                <c:pt idx="166">
                  <c:v>691</c:v>
                </c:pt>
                <c:pt idx="167">
                  <c:v>692</c:v>
                </c:pt>
                <c:pt idx="168">
                  <c:v>693</c:v>
                </c:pt>
                <c:pt idx="169">
                  <c:v>694</c:v>
                </c:pt>
                <c:pt idx="170">
                  <c:v>695</c:v>
                </c:pt>
                <c:pt idx="171">
                  <c:v>696</c:v>
                </c:pt>
                <c:pt idx="172">
                  <c:v>697</c:v>
                </c:pt>
                <c:pt idx="173">
                  <c:v>698</c:v>
                </c:pt>
                <c:pt idx="174">
                  <c:v>699</c:v>
                </c:pt>
                <c:pt idx="175">
                  <c:v>700</c:v>
                </c:pt>
                <c:pt idx="176">
                  <c:v>701</c:v>
                </c:pt>
                <c:pt idx="177">
                  <c:v>702</c:v>
                </c:pt>
                <c:pt idx="178">
                  <c:v>703</c:v>
                </c:pt>
                <c:pt idx="179">
                  <c:v>704</c:v>
                </c:pt>
                <c:pt idx="180">
                  <c:v>705</c:v>
                </c:pt>
                <c:pt idx="181">
                  <c:v>706</c:v>
                </c:pt>
                <c:pt idx="182">
                  <c:v>707</c:v>
                </c:pt>
                <c:pt idx="183">
                  <c:v>708</c:v>
                </c:pt>
                <c:pt idx="184">
                  <c:v>709</c:v>
                </c:pt>
                <c:pt idx="185">
                  <c:v>710</c:v>
                </c:pt>
                <c:pt idx="186">
                  <c:v>711</c:v>
                </c:pt>
                <c:pt idx="187">
                  <c:v>712</c:v>
                </c:pt>
                <c:pt idx="188">
                  <c:v>713</c:v>
                </c:pt>
                <c:pt idx="189">
                  <c:v>714</c:v>
                </c:pt>
                <c:pt idx="190">
                  <c:v>715</c:v>
                </c:pt>
                <c:pt idx="191">
                  <c:v>716</c:v>
                </c:pt>
                <c:pt idx="192">
                  <c:v>717</c:v>
                </c:pt>
                <c:pt idx="193">
                  <c:v>718</c:v>
                </c:pt>
                <c:pt idx="194">
                  <c:v>719</c:v>
                </c:pt>
                <c:pt idx="195">
                  <c:v>720</c:v>
                </c:pt>
                <c:pt idx="196">
                  <c:v>721</c:v>
                </c:pt>
                <c:pt idx="197">
                  <c:v>722</c:v>
                </c:pt>
                <c:pt idx="198">
                  <c:v>723</c:v>
                </c:pt>
                <c:pt idx="199">
                  <c:v>724</c:v>
                </c:pt>
                <c:pt idx="200">
                  <c:v>725</c:v>
                </c:pt>
                <c:pt idx="201">
                  <c:v>726</c:v>
                </c:pt>
                <c:pt idx="202">
                  <c:v>727</c:v>
                </c:pt>
                <c:pt idx="203">
                  <c:v>728</c:v>
                </c:pt>
                <c:pt idx="204">
                  <c:v>729</c:v>
                </c:pt>
                <c:pt idx="205">
                  <c:v>730</c:v>
                </c:pt>
                <c:pt idx="206">
                  <c:v>731</c:v>
                </c:pt>
                <c:pt idx="207">
                  <c:v>732</c:v>
                </c:pt>
                <c:pt idx="208">
                  <c:v>733</c:v>
                </c:pt>
                <c:pt idx="209">
                  <c:v>734</c:v>
                </c:pt>
                <c:pt idx="210">
                  <c:v>735</c:v>
                </c:pt>
                <c:pt idx="211">
                  <c:v>736</c:v>
                </c:pt>
                <c:pt idx="212">
                  <c:v>737</c:v>
                </c:pt>
                <c:pt idx="213">
                  <c:v>738</c:v>
                </c:pt>
                <c:pt idx="214">
                  <c:v>739</c:v>
                </c:pt>
                <c:pt idx="215">
                  <c:v>740</c:v>
                </c:pt>
                <c:pt idx="216">
                  <c:v>741</c:v>
                </c:pt>
                <c:pt idx="217">
                  <c:v>742</c:v>
                </c:pt>
                <c:pt idx="218">
                  <c:v>743</c:v>
                </c:pt>
                <c:pt idx="219">
                  <c:v>744</c:v>
                </c:pt>
                <c:pt idx="220">
                  <c:v>745</c:v>
                </c:pt>
                <c:pt idx="221">
                  <c:v>746</c:v>
                </c:pt>
                <c:pt idx="222">
                  <c:v>747</c:v>
                </c:pt>
                <c:pt idx="223">
                  <c:v>748</c:v>
                </c:pt>
                <c:pt idx="224">
                  <c:v>749</c:v>
                </c:pt>
                <c:pt idx="225">
                  <c:v>750</c:v>
                </c:pt>
                <c:pt idx="226">
                  <c:v>751</c:v>
                </c:pt>
                <c:pt idx="227">
                  <c:v>752</c:v>
                </c:pt>
                <c:pt idx="228">
                  <c:v>753</c:v>
                </c:pt>
                <c:pt idx="229">
                  <c:v>754</c:v>
                </c:pt>
                <c:pt idx="230">
                  <c:v>755</c:v>
                </c:pt>
                <c:pt idx="231">
                  <c:v>756</c:v>
                </c:pt>
                <c:pt idx="232">
                  <c:v>757</c:v>
                </c:pt>
                <c:pt idx="233">
                  <c:v>758</c:v>
                </c:pt>
                <c:pt idx="234">
                  <c:v>759</c:v>
                </c:pt>
                <c:pt idx="235">
                  <c:v>760</c:v>
                </c:pt>
                <c:pt idx="236">
                  <c:v>761</c:v>
                </c:pt>
                <c:pt idx="237">
                  <c:v>762</c:v>
                </c:pt>
                <c:pt idx="238">
                  <c:v>763</c:v>
                </c:pt>
                <c:pt idx="239">
                  <c:v>764</c:v>
                </c:pt>
                <c:pt idx="240">
                  <c:v>765</c:v>
                </c:pt>
                <c:pt idx="241">
                  <c:v>766</c:v>
                </c:pt>
                <c:pt idx="242">
                  <c:v>767</c:v>
                </c:pt>
                <c:pt idx="243">
                  <c:v>768</c:v>
                </c:pt>
                <c:pt idx="244">
                  <c:v>769</c:v>
                </c:pt>
                <c:pt idx="245">
                  <c:v>770</c:v>
                </c:pt>
                <c:pt idx="246">
                  <c:v>771</c:v>
                </c:pt>
                <c:pt idx="247">
                  <c:v>772</c:v>
                </c:pt>
                <c:pt idx="248">
                  <c:v>773</c:v>
                </c:pt>
                <c:pt idx="249">
                  <c:v>774</c:v>
                </c:pt>
                <c:pt idx="250">
                  <c:v>775</c:v>
                </c:pt>
                <c:pt idx="251">
                  <c:v>776</c:v>
                </c:pt>
                <c:pt idx="252">
                  <c:v>777</c:v>
                </c:pt>
                <c:pt idx="253">
                  <c:v>778</c:v>
                </c:pt>
                <c:pt idx="254">
                  <c:v>779</c:v>
                </c:pt>
                <c:pt idx="255">
                  <c:v>780</c:v>
                </c:pt>
                <c:pt idx="256">
                  <c:v>781</c:v>
                </c:pt>
                <c:pt idx="257">
                  <c:v>782</c:v>
                </c:pt>
                <c:pt idx="258">
                  <c:v>783</c:v>
                </c:pt>
                <c:pt idx="259">
                  <c:v>784</c:v>
                </c:pt>
                <c:pt idx="260">
                  <c:v>785</c:v>
                </c:pt>
                <c:pt idx="261">
                  <c:v>786</c:v>
                </c:pt>
                <c:pt idx="262">
                  <c:v>787</c:v>
                </c:pt>
                <c:pt idx="263">
                  <c:v>788</c:v>
                </c:pt>
                <c:pt idx="264">
                  <c:v>789</c:v>
                </c:pt>
                <c:pt idx="265">
                  <c:v>790</c:v>
                </c:pt>
                <c:pt idx="266">
                  <c:v>791</c:v>
                </c:pt>
                <c:pt idx="267">
                  <c:v>792</c:v>
                </c:pt>
                <c:pt idx="268">
                  <c:v>793</c:v>
                </c:pt>
                <c:pt idx="269">
                  <c:v>794</c:v>
                </c:pt>
                <c:pt idx="270">
                  <c:v>795</c:v>
                </c:pt>
                <c:pt idx="271">
                  <c:v>796</c:v>
                </c:pt>
              </c:numCache>
            </c:numRef>
          </c:xVal>
          <c:yVal>
            <c:numRef>
              <c:f>Graph!$H$527:$H$796</c:f>
              <c:numCache>
                <c:formatCode>General</c:formatCode>
                <c:ptCount val="27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B7-4074-BFC1-90341C41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785007"/>
        <c:axId val="1855862895"/>
      </c:scatterChart>
      <c:valAx>
        <c:axId val="1859785007"/>
        <c:scaling>
          <c:orientation val="minMax"/>
          <c:max val="796"/>
          <c:min val="525"/>
        </c:scaling>
        <c:delete val="0"/>
        <c:axPos val="b"/>
        <c:numFmt formatCode="General" sourceLinked="1"/>
        <c:majorTickMark val="out"/>
        <c:minorTickMark val="none"/>
        <c:tickLblPos val="nextTo"/>
        <c:crossAx val="1855862895"/>
        <c:crosses val="autoZero"/>
        <c:crossBetween val="midCat"/>
      </c:valAx>
      <c:valAx>
        <c:axId val="1855862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9785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Graph!$A$799:$A$1060</c:f>
              <c:numCache>
                <c:formatCode>General</c:formatCode>
                <c:ptCount val="262"/>
                <c:pt idx="0">
                  <c:v>798</c:v>
                </c:pt>
                <c:pt idx="1">
                  <c:v>799</c:v>
                </c:pt>
                <c:pt idx="2">
                  <c:v>800</c:v>
                </c:pt>
                <c:pt idx="3">
                  <c:v>801</c:v>
                </c:pt>
                <c:pt idx="4">
                  <c:v>802</c:v>
                </c:pt>
                <c:pt idx="5">
                  <c:v>803</c:v>
                </c:pt>
                <c:pt idx="6">
                  <c:v>804</c:v>
                </c:pt>
                <c:pt idx="7">
                  <c:v>805</c:v>
                </c:pt>
                <c:pt idx="8">
                  <c:v>806</c:v>
                </c:pt>
                <c:pt idx="9">
                  <c:v>807</c:v>
                </c:pt>
                <c:pt idx="10">
                  <c:v>808</c:v>
                </c:pt>
                <c:pt idx="11">
                  <c:v>809</c:v>
                </c:pt>
                <c:pt idx="12">
                  <c:v>810</c:v>
                </c:pt>
                <c:pt idx="13">
                  <c:v>811</c:v>
                </c:pt>
                <c:pt idx="14">
                  <c:v>812</c:v>
                </c:pt>
                <c:pt idx="15">
                  <c:v>813</c:v>
                </c:pt>
                <c:pt idx="16">
                  <c:v>814</c:v>
                </c:pt>
                <c:pt idx="17">
                  <c:v>815</c:v>
                </c:pt>
                <c:pt idx="18">
                  <c:v>816</c:v>
                </c:pt>
                <c:pt idx="19">
                  <c:v>817</c:v>
                </c:pt>
                <c:pt idx="20">
                  <c:v>818</c:v>
                </c:pt>
                <c:pt idx="21">
                  <c:v>819</c:v>
                </c:pt>
                <c:pt idx="22">
                  <c:v>820</c:v>
                </c:pt>
                <c:pt idx="23">
                  <c:v>821</c:v>
                </c:pt>
                <c:pt idx="24">
                  <c:v>822</c:v>
                </c:pt>
                <c:pt idx="25">
                  <c:v>823</c:v>
                </c:pt>
                <c:pt idx="26">
                  <c:v>824</c:v>
                </c:pt>
                <c:pt idx="27">
                  <c:v>825</c:v>
                </c:pt>
                <c:pt idx="28">
                  <c:v>826</c:v>
                </c:pt>
                <c:pt idx="29">
                  <c:v>827</c:v>
                </c:pt>
                <c:pt idx="30">
                  <c:v>828</c:v>
                </c:pt>
                <c:pt idx="31">
                  <c:v>829</c:v>
                </c:pt>
                <c:pt idx="32">
                  <c:v>830</c:v>
                </c:pt>
                <c:pt idx="33">
                  <c:v>831</c:v>
                </c:pt>
                <c:pt idx="34">
                  <c:v>832</c:v>
                </c:pt>
                <c:pt idx="35">
                  <c:v>833</c:v>
                </c:pt>
                <c:pt idx="36">
                  <c:v>834</c:v>
                </c:pt>
                <c:pt idx="37">
                  <c:v>835</c:v>
                </c:pt>
                <c:pt idx="38">
                  <c:v>836</c:v>
                </c:pt>
                <c:pt idx="39">
                  <c:v>837</c:v>
                </c:pt>
                <c:pt idx="40">
                  <c:v>838</c:v>
                </c:pt>
                <c:pt idx="41">
                  <c:v>839</c:v>
                </c:pt>
                <c:pt idx="42">
                  <c:v>840</c:v>
                </c:pt>
                <c:pt idx="43">
                  <c:v>841</c:v>
                </c:pt>
                <c:pt idx="44">
                  <c:v>842</c:v>
                </c:pt>
                <c:pt idx="45">
                  <c:v>843</c:v>
                </c:pt>
                <c:pt idx="46">
                  <c:v>844</c:v>
                </c:pt>
                <c:pt idx="47">
                  <c:v>845</c:v>
                </c:pt>
                <c:pt idx="48">
                  <c:v>846</c:v>
                </c:pt>
                <c:pt idx="49">
                  <c:v>847</c:v>
                </c:pt>
                <c:pt idx="50">
                  <c:v>848</c:v>
                </c:pt>
                <c:pt idx="51">
                  <c:v>849</c:v>
                </c:pt>
                <c:pt idx="52">
                  <c:v>850</c:v>
                </c:pt>
                <c:pt idx="53">
                  <c:v>851</c:v>
                </c:pt>
                <c:pt idx="54">
                  <c:v>852</c:v>
                </c:pt>
                <c:pt idx="55">
                  <c:v>853</c:v>
                </c:pt>
                <c:pt idx="56">
                  <c:v>854</c:v>
                </c:pt>
                <c:pt idx="57">
                  <c:v>855</c:v>
                </c:pt>
                <c:pt idx="58">
                  <c:v>856</c:v>
                </c:pt>
                <c:pt idx="59">
                  <c:v>857</c:v>
                </c:pt>
                <c:pt idx="60">
                  <c:v>858</c:v>
                </c:pt>
                <c:pt idx="61">
                  <c:v>859</c:v>
                </c:pt>
                <c:pt idx="62">
                  <c:v>860</c:v>
                </c:pt>
                <c:pt idx="63">
                  <c:v>861</c:v>
                </c:pt>
                <c:pt idx="64">
                  <c:v>862</c:v>
                </c:pt>
                <c:pt idx="65">
                  <c:v>863</c:v>
                </c:pt>
                <c:pt idx="66">
                  <c:v>864</c:v>
                </c:pt>
                <c:pt idx="67">
                  <c:v>865</c:v>
                </c:pt>
                <c:pt idx="68">
                  <c:v>866</c:v>
                </c:pt>
                <c:pt idx="69">
                  <c:v>867</c:v>
                </c:pt>
                <c:pt idx="70">
                  <c:v>868</c:v>
                </c:pt>
                <c:pt idx="71">
                  <c:v>869</c:v>
                </c:pt>
                <c:pt idx="72">
                  <c:v>870</c:v>
                </c:pt>
                <c:pt idx="73">
                  <c:v>871</c:v>
                </c:pt>
                <c:pt idx="74">
                  <c:v>872</c:v>
                </c:pt>
                <c:pt idx="75">
                  <c:v>873</c:v>
                </c:pt>
                <c:pt idx="76">
                  <c:v>874</c:v>
                </c:pt>
                <c:pt idx="77">
                  <c:v>875</c:v>
                </c:pt>
                <c:pt idx="78">
                  <c:v>876</c:v>
                </c:pt>
                <c:pt idx="79">
                  <c:v>877</c:v>
                </c:pt>
                <c:pt idx="80">
                  <c:v>878</c:v>
                </c:pt>
                <c:pt idx="81">
                  <c:v>879</c:v>
                </c:pt>
                <c:pt idx="82">
                  <c:v>880</c:v>
                </c:pt>
                <c:pt idx="83">
                  <c:v>881</c:v>
                </c:pt>
                <c:pt idx="84">
                  <c:v>882</c:v>
                </c:pt>
                <c:pt idx="85">
                  <c:v>883</c:v>
                </c:pt>
                <c:pt idx="86">
                  <c:v>884</c:v>
                </c:pt>
                <c:pt idx="87">
                  <c:v>885</c:v>
                </c:pt>
                <c:pt idx="88">
                  <c:v>886</c:v>
                </c:pt>
                <c:pt idx="89">
                  <c:v>887</c:v>
                </c:pt>
                <c:pt idx="90">
                  <c:v>888</c:v>
                </c:pt>
                <c:pt idx="91">
                  <c:v>889</c:v>
                </c:pt>
                <c:pt idx="92">
                  <c:v>890</c:v>
                </c:pt>
                <c:pt idx="93">
                  <c:v>891</c:v>
                </c:pt>
                <c:pt idx="94">
                  <c:v>892</c:v>
                </c:pt>
                <c:pt idx="95">
                  <c:v>893</c:v>
                </c:pt>
                <c:pt idx="96">
                  <c:v>894</c:v>
                </c:pt>
                <c:pt idx="97">
                  <c:v>895</c:v>
                </c:pt>
                <c:pt idx="98">
                  <c:v>896</c:v>
                </c:pt>
                <c:pt idx="99">
                  <c:v>897</c:v>
                </c:pt>
                <c:pt idx="100">
                  <c:v>898</c:v>
                </c:pt>
                <c:pt idx="101">
                  <c:v>899</c:v>
                </c:pt>
                <c:pt idx="102">
                  <c:v>900</c:v>
                </c:pt>
                <c:pt idx="103">
                  <c:v>901</c:v>
                </c:pt>
                <c:pt idx="104">
                  <c:v>902</c:v>
                </c:pt>
                <c:pt idx="105">
                  <c:v>903</c:v>
                </c:pt>
                <c:pt idx="106">
                  <c:v>904</c:v>
                </c:pt>
                <c:pt idx="107">
                  <c:v>905</c:v>
                </c:pt>
                <c:pt idx="108">
                  <c:v>906</c:v>
                </c:pt>
                <c:pt idx="109">
                  <c:v>907</c:v>
                </c:pt>
                <c:pt idx="110">
                  <c:v>908</c:v>
                </c:pt>
                <c:pt idx="111">
                  <c:v>909</c:v>
                </c:pt>
                <c:pt idx="112">
                  <c:v>910</c:v>
                </c:pt>
                <c:pt idx="113">
                  <c:v>911</c:v>
                </c:pt>
                <c:pt idx="114">
                  <c:v>912</c:v>
                </c:pt>
                <c:pt idx="115">
                  <c:v>913</c:v>
                </c:pt>
                <c:pt idx="116">
                  <c:v>914</c:v>
                </c:pt>
                <c:pt idx="117">
                  <c:v>915</c:v>
                </c:pt>
                <c:pt idx="118">
                  <c:v>916</c:v>
                </c:pt>
                <c:pt idx="119">
                  <c:v>917</c:v>
                </c:pt>
                <c:pt idx="120">
                  <c:v>918</c:v>
                </c:pt>
                <c:pt idx="121">
                  <c:v>919</c:v>
                </c:pt>
                <c:pt idx="122">
                  <c:v>920</c:v>
                </c:pt>
                <c:pt idx="123">
                  <c:v>921</c:v>
                </c:pt>
                <c:pt idx="124">
                  <c:v>922</c:v>
                </c:pt>
                <c:pt idx="125">
                  <c:v>923</c:v>
                </c:pt>
                <c:pt idx="126">
                  <c:v>924</c:v>
                </c:pt>
                <c:pt idx="127">
                  <c:v>925</c:v>
                </c:pt>
                <c:pt idx="128">
                  <c:v>926</c:v>
                </c:pt>
                <c:pt idx="129">
                  <c:v>927</c:v>
                </c:pt>
                <c:pt idx="130">
                  <c:v>928</c:v>
                </c:pt>
                <c:pt idx="131">
                  <c:v>929</c:v>
                </c:pt>
                <c:pt idx="132">
                  <c:v>930</c:v>
                </c:pt>
                <c:pt idx="133">
                  <c:v>931</c:v>
                </c:pt>
                <c:pt idx="134">
                  <c:v>932</c:v>
                </c:pt>
                <c:pt idx="135">
                  <c:v>933</c:v>
                </c:pt>
                <c:pt idx="136">
                  <c:v>934</c:v>
                </c:pt>
                <c:pt idx="137">
                  <c:v>935</c:v>
                </c:pt>
                <c:pt idx="138">
                  <c:v>936</c:v>
                </c:pt>
                <c:pt idx="139">
                  <c:v>937</c:v>
                </c:pt>
                <c:pt idx="140">
                  <c:v>938</c:v>
                </c:pt>
                <c:pt idx="141">
                  <c:v>939</c:v>
                </c:pt>
                <c:pt idx="142">
                  <c:v>940</c:v>
                </c:pt>
                <c:pt idx="143">
                  <c:v>941</c:v>
                </c:pt>
                <c:pt idx="144">
                  <c:v>942</c:v>
                </c:pt>
                <c:pt idx="145">
                  <c:v>943</c:v>
                </c:pt>
                <c:pt idx="146">
                  <c:v>944</c:v>
                </c:pt>
                <c:pt idx="147">
                  <c:v>945</c:v>
                </c:pt>
                <c:pt idx="148">
                  <c:v>946</c:v>
                </c:pt>
                <c:pt idx="149">
                  <c:v>947</c:v>
                </c:pt>
                <c:pt idx="150">
                  <c:v>948</c:v>
                </c:pt>
                <c:pt idx="151">
                  <c:v>949</c:v>
                </c:pt>
                <c:pt idx="152">
                  <c:v>950</c:v>
                </c:pt>
                <c:pt idx="153">
                  <c:v>951</c:v>
                </c:pt>
                <c:pt idx="154">
                  <c:v>952</c:v>
                </c:pt>
                <c:pt idx="155">
                  <c:v>953</c:v>
                </c:pt>
                <c:pt idx="156">
                  <c:v>954</c:v>
                </c:pt>
                <c:pt idx="157">
                  <c:v>955</c:v>
                </c:pt>
                <c:pt idx="158">
                  <c:v>956</c:v>
                </c:pt>
                <c:pt idx="159">
                  <c:v>957</c:v>
                </c:pt>
                <c:pt idx="160">
                  <c:v>958</c:v>
                </c:pt>
                <c:pt idx="161">
                  <c:v>959</c:v>
                </c:pt>
                <c:pt idx="162">
                  <c:v>960</c:v>
                </c:pt>
                <c:pt idx="163">
                  <c:v>961</c:v>
                </c:pt>
                <c:pt idx="164">
                  <c:v>962</c:v>
                </c:pt>
                <c:pt idx="165">
                  <c:v>963</c:v>
                </c:pt>
                <c:pt idx="166">
                  <c:v>964</c:v>
                </c:pt>
                <c:pt idx="167">
                  <c:v>965</c:v>
                </c:pt>
                <c:pt idx="168">
                  <c:v>966</c:v>
                </c:pt>
                <c:pt idx="169">
                  <c:v>967</c:v>
                </c:pt>
                <c:pt idx="170">
                  <c:v>968</c:v>
                </c:pt>
                <c:pt idx="171">
                  <c:v>969</c:v>
                </c:pt>
                <c:pt idx="172">
                  <c:v>970</c:v>
                </c:pt>
                <c:pt idx="173">
                  <c:v>971</c:v>
                </c:pt>
                <c:pt idx="174">
                  <c:v>972</c:v>
                </c:pt>
                <c:pt idx="175">
                  <c:v>973</c:v>
                </c:pt>
                <c:pt idx="176">
                  <c:v>974</c:v>
                </c:pt>
                <c:pt idx="177">
                  <c:v>975</c:v>
                </c:pt>
                <c:pt idx="178">
                  <c:v>976</c:v>
                </c:pt>
                <c:pt idx="179">
                  <c:v>977</c:v>
                </c:pt>
                <c:pt idx="180">
                  <c:v>978</c:v>
                </c:pt>
                <c:pt idx="181">
                  <c:v>979</c:v>
                </c:pt>
                <c:pt idx="182">
                  <c:v>980</c:v>
                </c:pt>
                <c:pt idx="183">
                  <c:v>981</c:v>
                </c:pt>
                <c:pt idx="184">
                  <c:v>982</c:v>
                </c:pt>
                <c:pt idx="185">
                  <c:v>983</c:v>
                </c:pt>
                <c:pt idx="186">
                  <c:v>984</c:v>
                </c:pt>
                <c:pt idx="187">
                  <c:v>985</c:v>
                </c:pt>
                <c:pt idx="188">
                  <c:v>986</c:v>
                </c:pt>
                <c:pt idx="189">
                  <c:v>987</c:v>
                </c:pt>
                <c:pt idx="190">
                  <c:v>988</c:v>
                </c:pt>
                <c:pt idx="191">
                  <c:v>989</c:v>
                </c:pt>
                <c:pt idx="192">
                  <c:v>990</c:v>
                </c:pt>
                <c:pt idx="193">
                  <c:v>991</c:v>
                </c:pt>
                <c:pt idx="194">
                  <c:v>992</c:v>
                </c:pt>
                <c:pt idx="195">
                  <c:v>993</c:v>
                </c:pt>
                <c:pt idx="196">
                  <c:v>994</c:v>
                </c:pt>
                <c:pt idx="197">
                  <c:v>995</c:v>
                </c:pt>
                <c:pt idx="198">
                  <c:v>996</c:v>
                </c:pt>
                <c:pt idx="199">
                  <c:v>997</c:v>
                </c:pt>
                <c:pt idx="200">
                  <c:v>998</c:v>
                </c:pt>
                <c:pt idx="201">
                  <c:v>999</c:v>
                </c:pt>
                <c:pt idx="202">
                  <c:v>1000</c:v>
                </c:pt>
                <c:pt idx="203">
                  <c:v>1001</c:v>
                </c:pt>
                <c:pt idx="204">
                  <c:v>1002</c:v>
                </c:pt>
                <c:pt idx="205">
                  <c:v>1003</c:v>
                </c:pt>
                <c:pt idx="206">
                  <c:v>1004</c:v>
                </c:pt>
                <c:pt idx="207">
                  <c:v>1005</c:v>
                </c:pt>
                <c:pt idx="208">
                  <c:v>1006</c:v>
                </c:pt>
                <c:pt idx="209">
                  <c:v>1007</c:v>
                </c:pt>
                <c:pt idx="210">
                  <c:v>1008</c:v>
                </c:pt>
                <c:pt idx="211">
                  <c:v>1009</c:v>
                </c:pt>
                <c:pt idx="212">
                  <c:v>1010</c:v>
                </c:pt>
                <c:pt idx="213">
                  <c:v>1011</c:v>
                </c:pt>
                <c:pt idx="214">
                  <c:v>1012</c:v>
                </c:pt>
                <c:pt idx="215">
                  <c:v>1013</c:v>
                </c:pt>
                <c:pt idx="216">
                  <c:v>1014</c:v>
                </c:pt>
                <c:pt idx="217">
                  <c:v>1015</c:v>
                </c:pt>
                <c:pt idx="218">
                  <c:v>1016</c:v>
                </c:pt>
                <c:pt idx="219">
                  <c:v>1017</c:v>
                </c:pt>
                <c:pt idx="220">
                  <c:v>1018</c:v>
                </c:pt>
                <c:pt idx="221">
                  <c:v>1019</c:v>
                </c:pt>
                <c:pt idx="222">
                  <c:v>1020</c:v>
                </c:pt>
                <c:pt idx="223">
                  <c:v>1021</c:v>
                </c:pt>
                <c:pt idx="224">
                  <c:v>1022</c:v>
                </c:pt>
                <c:pt idx="225">
                  <c:v>1023</c:v>
                </c:pt>
                <c:pt idx="226">
                  <c:v>1024</c:v>
                </c:pt>
                <c:pt idx="227">
                  <c:v>1025</c:v>
                </c:pt>
                <c:pt idx="228">
                  <c:v>1026</c:v>
                </c:pt>
                <c:pt idx="229">
                  <c:v>1027</c:v>
                </c:pt>
                <c:pt idx="230">
                  <c:v>1028</c:v>
                </c:pt>
                <c:pt idx="231">
                  <c:v>1029</c:v>
                </c:pt>
                <c:pt idx="232">
                  <c:v>1030</c:v>
                </c:pt>
                <c:pt idx="233">
                  <c:v>1031</c:v>
                </c:pt>
                <c:pt idx="234">
                  <c:v>1032</c:v>
                </c:pt>
                <c:pt idx="235">
                  <c:v>1033</c:v>
                </c:pt>
                <c:pt idx="236">
                  <c:v>1034</c:v>
                </c:pt>
                <c:pt idx="237">
                  <c:v>1035</c:v>
                </c:pt>
                <c:pt idx="238">
                  <c:v>1036</c:v>
                </c:pt>
                <c:pt idx="239">
                  <c:v>1037</c:v>
                </c:pt>
                <c:pt idx="240">
                  <c:v>1038</c:v>
                </c:pt>
                <c:pt idx="241">
                  <c:v>1039</c:v>
                </c:pt>
                <c:pt idx="242">
                  <c:v>1040</c:v>
                </c:pt>
                <c:pt idx="243">
                  <c:v>1041</c:v>
                </c:pt>
                <c:pt idx="244">
                  <c:v>1042</c:v>
                </c:pt>
                <c:pt idx="245">
                  <c:v>1043</c:v>
                </c:pt>
                <c:pt idx="246">
                  <c:v>1044</c:v>
                </c:pt>
                <c:pt idx="247">
                  <c:v>1045</c:v>
                </c:pt>
                <c:pt idx="248">
                  <c:v>1046</c:v>
                </c:pt>
                <c:pt idx="249">
                  <c:v>1047</c:v>
                </c:pt>
                <c:pt idx="250">
                  <c:v>1048</c:v>
                </c:pt>
                <c:pt idx="251">
                  <c:v>1049</c:v>
                </c:pt>
                <c:pt idx="252">
                  <c:v>1050</c:v>
                </c:pt>
                <c:pt idx="253">
                  <c:v>1051</c:v>
                </c:pt>
                <c:pt idx="254">
                  <c:v>1052</c:v>
                </c:pt>
                <c:pt idx="255">
                  <c:v>1053</c:v>
                </c:pt>
                <c:pt idx="256">
                  <c:v>1054</c:v>
                </c:pt>
                <c:pt idx="257">
                  <c:v>1055</c:v>
                </c:pt>
                <c:pt idx="258">
                  <c:v>1056</c:v>
                </c:pt>
                <c:pt idx="259">
                  <c:v>1057</c:v>
                </c:pt>
                <c:pt idx="260">
                  <c:v>1058</c:v>
                </c:pt>
                <c:pt idx="261">
                  <c:v>1059</c:v>
                </c:pt>
              </c:numCache>
            </c:numRef>
          </c:xVal>
          <c:yVal>
            <c:numRef>
              <c:f>Graph!$D$800:$D$1059</c:f>
              <c:numCache>
                <c:formatCode>General</c:formatCode>
                <c:ptCount val="260"/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6-4AF5-A703-1940CCA4A81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Graph!$A$799:$A$1060</c:f>
              <c:numCache>
                <c:formatCode>General</c:formatCode>
                <c:ptCount val="262"/>
                <c:pt idx="0">
                  <c:v>798</c:v>
                </c:pt>
                <c:pt idx="1">
                  <c:v>799</c:v>
                </c:pt>
                <c:pt idx="2">
                  <c:v>800</c:v>
                </c:pt>
                <c:pt idx="3">
                  <c:v>801</c:v>
                </c:pt>
                <c:pt idx="4">
                  <c:v>802</c:v>
                </c:pt>
                <c:pt idx="5">
                  <c:v>803</c:v>
                </c:pt>
                <c:pt idx="6">
                  <c:v>804</c:v>
                </c:pt>
                <c:pt idx="7">
                  <c:v>805</c:v>
                </c:pt>
                <c:pt idx="8">
                  <c:v>806</c:v>
                </c:pt>
                <c:pt idx="9">
                  <c:v>807</c:v>
                </c:pt>
                <c:pt idx="10">
                  <c:v>808</c:v>
                </c:pt>
                <c:pt idx="11">
                  <c:v>809</c:v>
                </c:pt>
                <c:pt idx="12">
                  <c:v>810</c:v>
                </c:pt>
                <c:pt idx="13">
                  <c:v>811</c:v>
                </c:pt>
                <c:pt idx="14">
                  <c:v>812</c:v>
                </c:pt>
                <c:pt idx="15">
                  <c:v>813</c:v>
                </c:pt>
                <c:pt idx="16">
                  <c:v>814</c:v>
                </c:pt>
                <c:pt idx="17">
                  <c:v>815</c:v>
                </c:pt>
                <c:pt idx="18">
                  <c:v>816</c:v>
                </c:pt>
                <c:pt idx="19">
                  <c:v>817</c:v>
                </c:pt>
                <c:pt idx="20">
                  <c:v>818</c:v>
                </c:pt>
                <c:pt idx="21">
                  <c:v>819</c:v>
                </c:pt>
                <c:pt idx="22">
                  <c:v>820</c:v>
                </c:pt>
                <c:pt idx="23">
                  <c:v>821</c:v>
                </c:pt>
                <c:pt idx="24">
                  <c:v>822</c:v>
                </c:pt>
                <c:pt idx="25">
                  <c:v>823</c:v>
                </c:pt>
                <c:pt idx="26">
                  <c:v>824</c:v>
                </c:pt>
                <c:pt idx="27">
                  <c:v>825</c:v>
                </c:pt>
                <c:pt idx="28">
                  <c:v>826</c:v>
                </c:pt>
                <c:pt idx="29">
                  <c:v>827</c:v>
                </c:pt>
                <c:pt idx="30">
                  <c:v>828</c:v>
                </c:pt>
                <c:pt idx="31">
                  <c:v>829</c:v>
                </c:pt>
                <c:pt idx="32">
                  <c:v>830</c:v>
                </c:pt>
                <c:pt idx="33">
                  <c:v>831</c:v>
                </c:pt>
                <c:pt idx="34">
                  <c:v>832</c:v>
                </c:pt>
                <c:pt idx="35">
                  <c:v>833</c:v>
                </c:pt>
                <c:pt idx="36">
                  <c:v>834</c:v>
                </c:pt>
                <c:pt idx="37">
                  <c:v>835</c:v>
                </c:pt>
                <c:pt idx="38">
                  <c:v>836</c:v>
                </c:pt>
                <c:pt idx="39">
                  <c:v>837</c:v>
                </c:pt>
                <c:pt idx="40">
                  <c:v>838</c:v>
                </c:pt>
                <c:pt idx="41">
                  <c:v>839</c:v>
                </c:pt>
                <c:pt idx="42">
                  <c:v>840</c:v>
                </c:pt>
                <c:pt idx="43">
                  <c:v>841</c:v>
                </c:pt>
                <c:pt idx="44">
                  <c:v>842</c:v>
                </c:pt>
                <c:pt idx="45">
                  <c:v>843</c:v>
                </c:pt>
                <c:pt idx="46">
                  <c:v>844</c:v>
                </c:pt>
                <c:pt idx="47">
                  <c:v>845</c:v>
                </c:pt>
                <c:pt idx="48">
                  <c:v>846</c:v>
                </c:pt>
                <c:pt idx="49">
                  <c:v>847</c:v>
                </c:pt>
                <c:pt idx="50">
                  <c:v>848</c:v>
                </c:pt>
                <c:pt idx="51">
                  <c:v>849</c:v>
                </c:pt>
                <c:pt idx="52">
                  <c:v>850</c:v>
                </c:pt>
                <c:pt idx="53">
                  <c:v>851</c:v>
                </c:pt>
                <c:pt idx="54">
                  <c:v>852</c:v>
                </c:pt>
                <c:pt idx="55">
                  <c:v>853</c:v>
                </c:pt>
                <c:pt idx="56">
                  <c:v>854</c:v>
                </c:pt>
                <c:pt idx="57">
                  <c:v>855</c:v>
                </c:pt>
                <c:pt idx="58">
                  <c:v>856</c:v>
                </c:pt>
                <c:pt idx="59">
                  <c:v>857</c:v>
                </c:pt>
                <c:pt idx="60">
                  <c:v>858</c:v>
                </c:pt>
                <c:pt idx="61">
                  <c:v>859</c:v>
                </c:pt>
                <c:pt idx="62">
                  <c:v>860</c:v>
                </c:pt>
                <c:pt idx="63">
                  <c:v>861</c:v>
                </c:pt>
                <c:pt idx="64">
                  <c:v>862</c:v>
                </c:pt>
                <c:pt idx="65">
                  <c:v>863</c:v>
                </c:pt>
                <c:pt idx="66">
                  <c:v>864</c:v>
                </c:pt>
                <c:pt idx="67">
                  <c:v>865</c:v>
                </c:pt>
                <c:pt idx="68">
                  <c:v>866</c:v>
                </c:pt>
                <c:pt idx="69">
                  <c:v>867</c:v>
                </c:pt>
                <c:pt idx="70">
                  <c:v>868</c:v>
                </c:pt>
                <c:pt idx="71">
                  <c:v>869</c:v>
                </c:pt>
                <c:pt idx="72">
                  <c:v>870</c:v>
                </c:pt>
                <c:pt idx="73">
                  <c:v>871</c:v>
                </c:pt>
                <c:pt idx="74">
                  <c:v>872</c:v>
                </c:pt>
                <c:pt idx="75">
                  <c:v>873</c:v>
                </c:pt>
                <c:pt idx="76">
                  <c:v>874</c:v>
                </c:pt>
                <c:pt idx="77">
                  <c:v>875</c:v>
                </c:pt>
                <c:pt idx="78">
                  <c:v>876</c:v>
                </c:pt>
                <c:pt idx="79">
                  <c:v>877</c:v>
                </c:pt>
                <c:pt idx="80">
                  <c:v>878</c:v>
                </c:pt>
                <c:pt idx="81">
                  <c:v>879</c:v>
                </c:pt>
                <c:pt idx="82">
                  <c:v>880</c:v>
                </c:pt>
                <c:pt idx="83">
                  <c:v>881</c:v>
                </c:pt>
                <c:pt idx="84">
                  <c:v>882</c:v>
                </c:pt>
                <c:pt idx="85">
                  <c:v>883</c:v>
                </c:pt>
                <c:pt idx="86">
                  <c:v>884</c:v>
                </c:pt>
                <c:pt idx="87">
                  <c:v>885</c:v>
                </c:pt>
                <c:pt idx="88">
                  <c:v>886</c:v>
                </c:pt>
                <c:pt idx="89">
                  <c:v>887</c:v>
                </c:pt>
                <c:pt idx="90">
                  <c:v>888</c:v>
                </c:pt>
                <c:pt idx="91">
                  <c:v>889</c:v>
                </c:pt>
                <c:pt idx="92">
                  <c:v>890</c:v>
                </c:pt>
                <c:pt idx="93">
                  <c:v>891</c:v>
                </c:pt>
                <c:pt idx="94">
                  <c:v>892</c:v>
                </c:pt>
                <c:pt idx="95">
                  <c:v>893</c:v>
                </c:pt>
                <c:pt idx="96">
                  <c:v>894</c:v>
                </c:pt>
                <c:pt idx="97">
                  <c:v>895</c:v>
                </c:pt>
                <c:pt idx="98">
                  <c:v>896</c:v>
                </c:pt>
                <c:pt idx="99">
                  <c:v>897</c:v>
                </c:pt>
                <c:pt idx="100">
                  <c:v>898</c:v>
                </c:pt>
                <c:pt idx="101">
                  <c:v>899</c:v>
                </c:pt>
                <c:pt idx="102">
                  <c:v>900</c:v>
                </c:pt>
                <c:pt idx="103">
                  <c:v>901</c:v>
                </c:pt>
                <c:pt idx="104">
                  <c:v>902</c:v>
                </c:pt>
                <c:pt idx="105">
                  <c:v>903</c:v>
                </c:pt>
                <c:pt idx="106">
                  <c:v>904</c:v>
                </c:pt>
                <c:pt idx="107">
                  <c:v>905</c:v>
                </c:pt>
                <c:pt idx="108">
                  <c:v>906</c:v>
                </c:pt>
                <c:pt idx="109">
                  <c:v>907</c:v>
                </c:pt>
                <c:pt idx="110">
                  <c:v>908</c:v>
                </c:pt>
                <c:pt idx="111">
                  <c:v>909</c:v>
                </c:pt>
                <c:pt idx="112">
                  <c:v>910</c:v>
                </c:pt>
                <c:pt idx="113">
                  <c:v>911</c:v>
                </c:pt>
                <c:pt idx="114">
                  <c:v>912</c:v>
                </c:pt>
                <c:pt idx="115">
                  <c:v>913</c:v>
                </c:pt>
                <c:pt idx="116">
                  <c:v>914</c:v>
                </c:pt>
                <c:pt idx="117">
                  <c:v>915</c:v>
                </c:pt>
                <c:pt idx="118">
                  <c:v>916</c:v>
                </c:pt>
                <c:pt idx="119">
                  <c:v>917</c:v>
                </c:pt>
                <c:pt idx="120">
                  <c:v>918</c:v>
                </c:pt>
                <c:pt idx="121">
                  <c:v>919</c:v>
                </c:pt>
                <c:pt idx="122">
                  <c:v>920</c:v>
                </c:pt>
                <c:pt idx="123">
                  <c:v>921</c:v>
                </c:pt>
                <c:pt idx="124">
                  <c:v>922</c:v>
                </c:pt>
                <c:pt idx="125">
                  <c:v>923</c:v>
                </c:pt>
                <c:pt idx="126">
                  <c:v>924</c:v>
                </c:pt>
                <c:pt idx="127">
                  <c:v>925</c:v>
                </c:pt>
                <c:pt idx="128">
                  <c:v>926</c:v>
                </c:pt>
                <c:pt idx="129">
                  <c:v>927</c:v>
                </c:pt>
                <c:pt idx="130">
                  <c:v>928</c:v>
                </c:pt>
                <c:pt idx="131">
                  <c:v>929</c:v>
                </c:pt>
                <c:pt idx="132">
                  <c:v>930</c:v>
                </c:pt>
                <c:pt idx="133">
                  <c:v>931</c:v>
                </c:pt>
                <c:pt idx="134">
                  <c:v>932</c:v>
                </c:pt>
                <c:pt idx="135">
                  <c:v>933</c:v>
                </c:pt>
                <c:pt idx="136">
                  <c:v>934</c:v>
                </c:pt>
                <c:pt idx="137">
                  <c:v>935</c:v>
                </c:pt>
                <c:pt idx="138">
                  <c:v>936</c:v>
                </c:pt>
                <c:pt idx="139">
                  <c:v>937</c:v>
                </c:pt>
                <c:pt idx="140">
                  <c:v>938</c:v>
                </c:pt>
                <c:pt idx="141">
                  <c:v>939</c:v>
                </c:pt>
                <c:pt idx="142">
                  <c:v>940</c:v>
                </c:pt>
                <c:pt idx="143">
                  <c:v>941</c:v>
                </c:pt>
                <c:pt idx="144">
                  <c:v>942</c:v>
                </c:pt>
                <c:pt idx="145">
                  <c:v>943</c:v>
                </c:pt>
                <c:pt idx="146">
                  <c:v>944</c:v>
                </c:pt>
                <c:pt idx="147">
                  <c:v>945</c:v>
                </c:pt>
                <c:pt idx="148">
                  <c:v>946</c:v>
                </c:pt>
                <c:pt idx="149">
                  <c:v>947</c:v>
                </c:pt>
                <c:pt idx="150">
                  <c:v>948</c:v>
                </c:pt>
                <c:pt idx="151">
                  <c:v>949</c:v>
                </c:pt>
                <c:pt idx="152">
                  <c:v>950</c:v>
                </c:pt>
                <c:pt idx="153">
                  <c:v>951</c:v>
                </c:pt>
                <c:pt idx="154">
                  <c:v>952</c:v>
                </c:pt>
                <c:pt idx="155">
                  <c:v>953</c:v>
                </c:pt>
                <c:pt idx="156">
                  <c:v>954</c:v>
                </c:pt>
                <c:pt idx="157">
                  <c:v>955</c:v>
                </c:pt>
                <c:pt idx="158">
                  <c:v>956</c:v>
                </c:pt>
                <c:pt idx="159">
                  <c:v>957</c:v>
                </c:pt>
                <c:pt idx="160">
                  <c:v>958</c:v>
                </c:pt>
                <c:pt idx="161">
                  <c:v>959</c:v>
                </c:pt>
                <c:pt idx="162">
                  <c:v>960</c:v>
                </c:pt>
                <c:pt idx="163">
                  <c:v>961</c:v>
                </c:pt>
                <c:pt idx="164">
                  <c:v>962</c:v>
                </c:pt>
                <c:pt idx="165">
                  <c:v>963</c:v>
                </c:pt>
                <c:pt idx="166">
                  <c:v>964</c:v>
                </c:pt>
                <c:pt idx="167">
                  <c:v>965</c:v>
                </c:pt>
                <c:pt idx="168">
                  <c:v>966</c:v>
                </c:pt>
                <c:pt idx="169">
                  <c:v>967</c:v>
                </c:pt>
                <c:pt idx="170">
                  <c:v>968</c:v>
                </c:pt>
                <c:pt idx="171">
                  <c:v>969</c:v>
                </c:pt>
                <c:pt idx="172">
                  <c:v>970</c:v>
                </c:pt>
                <c:pt idx="173">
                  <c:v>971</c:v>
                </c:pt>
                <c:pt idx="174">
                  <c:v>972</c:v>
                </c:pt>
                <c:pt idx="175">
                  <c:v>973</c:v>
                </c:pt>
                <c:pt idx="176">
                  <c:v>974</c:v>
                </c:pt>
                <c:pt idx="177">
                  <c:v>975</c:v>
                </c:pt>
                <c:pt idx="178">
                  <c:v>976</c:v>
                </c:pt>
                <c:pt idx="179">
                  <c:v>977</c:v>
                </c:pt>
                <c:pt idx="180">
                  <c:v>978</c:v>
                </c:pt>
                <c:pt idx="181">
                  <c:v>979</c:v>
                </c:pt>
                <c:pt idx="182">
                  <c:v>980</c:v>
                </c:pt>
                <c:pt idx="183">
                  <c:v>981</c:v>
                </c:pt>
                <c:pt idx="184">
                  <c:v>982</c:v>
                </c:pt>
                <c:pt idx="185">
                  <c:v>983</c:v>
                </c:pt>
                <c:pt idx="186">
                  <c:v>984</c:v>
                </c:pt>
                <c:pt idx="187">
                  <c:v>985</c:v>
                </c:pt>
                <c:pt idx="188">
                  <c:v>986</c:v>
                </c:pt>
                <c:pt idx="189">
                  <c:v>987</c:v>
                </c:pt>
                <c:pt idx="190">
                  <c:v>988</c:v>
                </c:pt>
                <c:pt idx="191">
                  <c:v>989</c:v>
                </c:pt>
                <c:pt idx="192">
                  <c:v>990</c:v>
                </c:pt>
                <c:pt idx="193">
                  <c:v>991</c:v>
                </c:pt>
                <c:pt idx="194">
                  <c:v>992</c:v>
                </c:pt>
                <c:pt idx="195">
                  <c:v>993</c:v>
                </c:pt>
                <c:pt idx="196">
                  <c:v>994</c:v>
                </c:pt>
                <c:pt idx="197">
                  <c:v>995</c:v>
                </c:pt>
                <c:pt idx="198">
                  <c:v>996</c:v>
                </c:pt>
                <c:pt idx="199">
                  <c:v>997</c:v>
                </c:pt>
                <c:pt idx="200">
                  <c:v>998</c:v>
                </c:pt>
                <c:pt idx="201">
                  <c:v>999</c:v>
                </c:pt>
                <c:pt idx="202">
                  <c:v>1000</c:v>
                </c:pt>
                <c:pt idx="203">
                  <c:v>1001</c:v>
                </c:pt>
                <c:pt idx="204">
                  <c:v>1002</c:v>
                </c:pt>
                <c:pt idx="205">
                  <c:v>1003</c:v>
                </c:pt>
                <c:pt idx="206">
                  <c:v>1004</c:v>
                </c:pt>
                <c:pt idx="207">
                  <c:v>1005</c:v>
                </c:pt>
                <c:pt idx="208">
                  <c:v>1006</c:v>
                </c:pt>
                <c:pt idx="209">
                  <c:v>1007</c:v>
                </c:pt>
                <c:pt idx="210">
                  <c:v>1008</c:v>
                </c:pt>
                <c:pt idx="211">
                  <c:v>1009</c:v>
                </c:pt>
                <c:pt idx="212">
                  <c:v>1010</c:v>
                </c:pt>
                <c:pt idx="213">
                  <c:v>1011</c:v>
                </c:pt>
                <c:pt idx="214">
                  <c:v>1012</c:v>
                </c:pt>
                <c:pt idx="215">
                  <c:v>1013</c:v>
                </c:pt>
                <c:pt idx="216">
                  <c:v>1014</c:v>
                </c:pt>
                <c:pt idx="217">
                  <c:v>1015</c:v>
                </c:pt>
                <c:pt idx="218">
                  <c:v>1016</c:v>
                </c:pt>
                <c:pt idx="219">
                  <c:v>1017</c:v>
                </c:pt>
                <c:pt idx="220">
                  <c:v>1018</c:v>
                </c:pt>
                <c:pt idx="221">
                  <c:v>1019</c:v>
                </c:pt>
                <c:pt idx="222">
                  <c:v>1020</c:v>
                </c:pt>
                <c:pt idx="223">
                  <c:v>1021</c:v>
                </c:pt>
                <c:pt idx="224">
                  <c:v>1022</c:v>
                </c:pt>
                <c:pt idx="225">
                  <c:v>1023</c:v>
                </c:pt>
                <c:pt idx="226">
                  <c:v>1024</c:v>
                </c:pt>
                <c:pt idx="227">
                  <c:v>1025</c:v>
                </c:pt>
                <c:pt idx="228">
                  <c:v>1026</c:v>
                </c:pt>
                <c:pt idx="229">
                  <c:v>1027</c:v>
                </c:pt>
                <c:pt idx="230">
                  <c:v>1028</c:v>
                </c:pt>
                <c:pt idx="231">
                  <c:v>1029</c:v>
                </c:pt>
                <c:pt idx="232">
                  <c:v>1030</c:v>
                </c:pt>
                <c:pt idx="233">
                  <c:v>1031</c:v>
                </c:pt>
                <c:pt idx="234">
                  <c:v>1032</c:v>
                </c:pt>
                <c:pt idx="235">
                  <c:v>1033</c:v>
                </c:pt>
                <c:pt idx="236">
                  <c:v>1034</c:v>
                </c:pt>
                <c:pt idx="237">
                  <c:v>1035</c:v>
                </c:pt>
                <c:pt idx="238">
                  <c:v>1036</c:v>
                </c:pt>
                <c:pt idx="239">
                  <c:v>1037</c:v>
                </c:pt>
                <c:pt idx="240">
                  <c:v>1038</c:v>
                </c:pt>
                <c:pt idx="241">
                  <c:v>1039</c:v>
                </c:pt>
                <c:pt idx="242">
                  <c:v>1040</c:v>
                </c:pt>
                <c:pt idx="243">
                  <c:v>1041</c:v>
                </c:pt>
                <c:pt idx="244">
                  <c:v>1042</c:v>
                </c:pt>
                <c:pt idx="245">
                  <c:v>1043</c:v>
                </c:pt>
                <c:pt idx="246">
                  <c:v>1044</c:v>
                </c:pt>
                <c:pt idx="247">
                  <c:v>1045</c:v>
                </c:pt>
                <c:pt idx="248">
                  <c:v>1046</c:v>
                </c:pt>
                <c:pt idx="249">
                  <c:v>1047</c:v>
                </c:pt>
                <c:pt idx="250">
                  <c:v>1048</c:v>
                </c:pt>
                <c:pt idx="251">
                  <c:v>1049</c:v>
                </c:pt>
                <c:pt idx="252">
                  <c:v>1050</c:v>
                </c:pt>
                <c:pt idx="253">
                  <c:v>1051</c:v>
                </c:pt>
                <c:pt idx="254">
                  <c:v>1052</c:v>
                </c:pt>
                <c:pt idx="255">
                  <c:v>1053</c:v>
                </c:pt>
                <c:pt idx="256">
                  <c:v>1054</c:v>
                </c:pt>
                <c:pt idx="257">
                  <c:v>1055</c:v>
                </c:pt>
                <c:pt idx="258">
                  <c:v>1056</c:v>
                </c:pt>
                <c:pt idx="259">
                  <c:v>1057</c:v>
                </c:pt>
                <c:pt idx="260">
                  <c:v>1058</c:v>
                </c:pt>
                <c:pt idx="261">
                  <c:v>1059</c:v>
                </c:pt>
              </c:numCache>
            </c:numRef>
          </c:xVal>
          <c:yVal>
            <c:numRef>
              <c:f>Graph!$B$800:$B$1059</c:f>
              <c:numCache>
                <c:formatCode>General</c:formatCode>
                <c:ptCount val="260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6-4AF5-A703-1940CCA4A81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Graph!$A$799:$A$1060</c:f>
              <c:numCache>
                <c:formatCode>General</c:formatCode>
                <c:ptCount val="262"/>
                <c:pt idx="0">
                  <c:v>798</c:v>
                </c:pt>
                <c:pt idx="1">
                  <c:v>799</c:v>
                </c:pt>
                <c:pt idx="2">
                  <c:v>800</c:v>
                </c:pt>
                <c:pt idx="3">
                  <c:v>801</c:v>
                </c:pt>
                <c:pt idx="4">
                  <c:v>802</c:v>
                </c:pt>
                <c:pt idx="5">
                  <c:v>803</c:v>
                </c:pt>
                <c:pt idx="6">
                  <c:v>804</c:v>
                </c:pt>
                <c:pt idx="7">
                  <c:v>805</c:v>
                </c:pt>
                <c:pt idx="8">
                  <c:v>806</c:v>
                </c:pt>
                <c:pt idx="9">
                  <c:v>807</c:v>
                </c:pt>
                <c:pt idx="10">
                  <c:v>808</c:v>
                </c:pt>
                <c:pt idx="11">
                  <c:v>809</c:v>
                </c:pt>
                <c:pt idx="12">
                  <c:v>810</c:v>
                </c:pt>
                <c:pt idx="13">
                  <c:v>811</c:v>
                </c:pt>
                <c:pt idx="14">
                  <c:v>812</c:v>
                </c:pt>
                <c:pt idx="15">
                  <c:v>813</c:v>
                </c:pt>
                <c:pt idx="16">
                  <c:v>814</c:v>
                </c:pt>
                <c:pt idx="17">
                  <c:v>815</c:v>
                </c:pt>
                <c:pt idx="18">
                  <c:v>816</c:v>
                </c:pt>
                <c:pt idx="19">
                  <c:v>817</c:v>
                </c:pt>
                <c:pt idx="20">
                  <c:v>818</c:v>
                </c:pt>
                <c:pt idx="21">
                  <c:v>819</c:v>
                </c:pt>
                <c:pt idx="22">
                  <c:v>820</c:v>
                </c:pt>
                <c:pt idx="23">
                  <c:v>821</c:v>
                </c:pt>
                <c:pt idx="24">
                  <c:v>822</c:v>
                </c:pt>
                <c:pt idx="25">
                  <c:v>823</c:v>
                </c:pt>
                <c:pt idx="26">
                  <c:v>824</c:v>
                </c:pt>
                <c:pt idx="27">
                  <c:v>825</c:v>
                </c:pt>
                <c:pt idx="28">
                  <c:v>826</c:v>
                </c:pt>
                <c:pt idx="29">
                  <c:v>827</c:v>
                </c:pt>
                <c:pt idx="30">
                  <c:v>828</c:v>
                </c:pt>
                <c:pt idx="31">
                  <c:v>829</c:v>
                </c:pt>
                <c:pt idx="32">
                  <c:v>830</c:v>
                </c:pt>
                <c:pt idx="33">
                  <c:v>831</c:v>
                </c:pt>
                <c:pt idx="34">
                  <c:v>832</c:v>
                </c:pt>
                <c:pt idx="35">
                  <c:v>833</c:v>
                </c:pt>
                <c:pt idx="36">
                  <c:v>834</c:v>
                </c:pt>
                <c:pt idx="37">
                  <c:v>835</c:v>
                </c:pt>
                <c:pt idx="38">
                  <c:v>836</c:v>
                </c:pt>
                <c:pt idx="39">
                  <c:v>837</c:v>
                </c:pt>
                <c:pt idx="40">
                  <c:v>838</c:v>
                </c:pt>
                <c:pt idx="41">
                  <c:v>839</c:v>
                </c:pt>
                <c:pt idx="42">
                  <c:v>840</c:v>
                </c:pt>
                <c:pt idx="43">
                  <c:v>841</c:v>
                </c:pt>
                <c:pt idx="44">
                  <c:v>842</c:v>
                </c:pt>
                <c:pt idx="45">
                  <c:v>843</c:v>
                </c:pt>
                <c:pt idx="46">
                  <c:v>844</c:v>
                </c:pt>
                <c:pt idx="47">
                  <c:v>845</c:v>
                </c:pt>
                <c:pt idx="48">
                  <c:v>846</c:v>
                </c:pt>
                <c:pt idx="49">
                  <c:v>847</c:v>
                </c:pt>
                <c:pt idx="50">
                  <c:v>848</c:v>
                </c:pt>
                <c:pt idx="51">
                  <c:v>849</c:v>
                </c:pt>
                <c:pt idx="52">
                  <c:v>850</c:v>
                </c:pt>
                <c:pt idx="53">
                  <c:v>851</c:v>
                </c:pt>
                <c:pt idx="54">
                  <c:v>852</c:v>
                </c:pt>
                <c:pt idx="55">
                  <c:v>853</c:v>
                </c:pt>
                <c:pt idx="56">
                  <c:v>854</c:v>
                </c:pt>
                <c:pt idx="57">
                  <c:v>855</c:v>
                </c:pt>
                <c:pt idx="58">
                  <c:v>856</c:v>
                </c:pt>
                <c:pt idx="59">
                  <c:v>857</c:v>
                </c:pt>
                <c:pt idx="60">
                  <c:v>858</c:v>
                </c:pt>
                <c:pt idx="61">
                  <c:v>859</c:v>
                </c:pt>
                <c:pt idx="62">
                  <c:v>860</c:v>
                </c:pt>
                <c:pt idx="63">
                  <c:v>861</c:v>
                </c:pt>
                <c:pt idx="64">
                  <c:v>862</c:v>
                </c:pt>
                <c:pt idx="65">
                  <c:v>863</c:v>
                </c:pt>
                <c:pt idx="66">
                  <c:v>864</c:v>
                </c:pt>
                <c:pt idx="67">
                  <c:v>865</c:v>
                </c:pt>
                <c:pt idx="68">
                  <c:v>866</c:v>
                </c:pt>
                <c:pt idx="69">
                  <c:v>867</c:v>
                </c:pt>
                <c:pt idx="70">
                  <c:v>868</c:v>
                </c:pt>
                <c:pt idx="71">
                  <c:v>869</c:v>
                </c:pt>
                <c:pt idx="72">
                  <c:v>870</c:v>
                </c:pt>
                <c:pt idx="73">
                  <c:v>871</c:v>
                </c:pt>
                <c:pt idx="74">
                  <c:v>872</c:v>
                </c:pt>
                <c:pt idx="75">
                  <c:v>873</c:v>
                </c:pt>
                <c:pt idx="76">
                  <c:v>874</c:v>
                </c:pt>
                <c:pt idx="77">
                  <c:v>875</c:v>
                </c:pt>
                <c:pt idx="78">
                  <c:v>876</c:v>
                </c:pt>
                <c:pt idx="79">
                  <c:v>877</c:v>
                </c:pt>
                <c:pt idx="80">
                  <c:v>878</c:v>
                </c:pt>
                <c:pt idx="81">
                  <c:v>879</c:v>
                </c:pt>
                <c:pt idx="82">
                  <c:v>880</c:v>
                </c:pt>
                <c:pt idx="83">
                  <c:v>881</c:v>
                </c:pt>
                <c:pt idx="84">
                  <c:v>882</c:v>
                </c:pt>
                <c:pt idx="85">
                  <c:v>883</c:v>
                </c:pt>
                <c:pt idx="86">
                  <c:v>884</c:v>
                </c:pt>
                <c:pt idx="87">
                  <c:v>885</c:v>
                </c:pt>
                <c:pt idx="88">
                  <c:v>886</c:v>
                </c:pt>
                <c:pt idx="89">
                  <c:v>887</c:v>
                </c:pt>
                <c:pt idx="90">
                  <c:v>888</c:v>
                </c:pt>
                <c:pt idx="91">
                  <c:v>889</c:v>
                </c:pt>
                <c:pt idx="92">
                  <c:v>890</c:v>
                </c:pt>
                <c:pt idx="93">
                  <c:v>891</c:v>
                </c:pt>
                <c:pt idx="94">
                  <c:v>892</c:v>
                </c:pt>
                <c:pt idx="95">
                  <c:v>893</c:v>
                </c:pt>
                <c:pt idx="96">
                  <c:v>894</c:v>
                </c:pt>
                <c:pt idx="97">
                  <c:v>895</c:v>
                </c:pt>
                <c:pt idx="98">
                  <c:v>896</c:v>
                </c:pt>
                <c:pt idx="99">
                  <c:v>897</c:v>
                </c:pt>
                <c:pt idx="100">
                  <c:v>898</c:v>
                </c:pt>
                <c:pt idx="101">
                  <c:v>899</c:v>
                </c:pt>
                <c:pt idx="102">
                  <c:v>900</c:v>
                </c:pt>
                <c:pt idx="103">
                  <c:v>901</c:v>
                </c:pt>
                <c:pt idx="104">
                  <c:v>902</c:v>
                </c:pt>
                <c:pt idx="105">
                  <c:v>903</c:v>
                </c:pt>
                <c:pt idx="106">
                  <c:v>904</c:v>
                </c:pt>
                <c:pt idx="107">
                  <c:v>905</c:v>
                </c:pt>
                <c:pt idx="108">
                  <c:v>906</c:v>
                </c:pt>
                <c:pt idx="109">
                  <c:v>907</c:v>
                </c:pt>
                <c:pt idx="110">
                  <c:v>908</c:v>
                </c:pt>
                <c:pt idx="111">
                  <c:v>909</c:v>
                </c:pt>
                <c:pt idx="112">
                  <c:v>910</c:v>
                </c:pt>
                <c:pt idx="113">
                  <c:v>911</c:v>
                </c:pt>
                <c:pt idx="114">
                  <c:v>912</c:v>
                </c:pt>
                <c:pt idx="115">
                  <c:v>913</c:v>
                </c:pt>
                <c:pt idx="116">
                  <c:v>914</c:v>
                </c:pt>
                <c:pt idx="117">
                  <c:v>915</c:v>
                </c:pt>
                <c:pt idx="118">
                  <c:v>916</c:v>
                </c:pt>
                <c:pt idx="119">
                  <c:v>917</c:v>
                </c:pt>
                <c:pt idx="120">
                  <c:v>918</c:v>
                </c:pt>
                <c:pt idx="121">
                  <c:v>919</c:v>
                </c:pt>
                <c:pt idx="122">
                  <c:v>920</c:v>
                </c:pt>
                <c:pt idx="123">
                  <c:v>921</c:v>
                </c:pt>
                <c:pt idx="124">
                  <c:v>922</c:v>
                </c:pt>
                <c:pt idx="125">
                  <c:v>923</c:v>
                </c:pt>
                <c:pt idx="126">
                  <c:v>924</c:v>
                </c:pt>
                <c:pt idx="127">
                  <c:v>925</c:v>
                </c:pt>
                <c:pt idx="128">
                  <c:v>926</c:v>
                </c:pt>
                <c:pt idx="129">
                  <c:v>927</c:v>
                </c:pt>
                <c:pt idx="130">
                  <c:v>928</c:v>
                </c:pt>
                <c:pt idx="131">
                  <c:v>929</c:v>
                </c:pt>
                <c:pt idx="132">
                  <c:v>930</c:v>
                </c:pt>
                <c:pt idx="133">
                  <c:v>931</c:v>
                </c:pt>
                <c:pt idx="134">
                  <c:v>932</c:v>
                </c:pt>
                <c:pt idx="135">
                  <c:v>933</c:v>
                </c:pt>
                <c:pt idx="136">
                  <c:v>934</c:v>
                </c:pt>
                <c:pt idx="137">
                  <c:v>935</c:v>
                </c:pt>
                <c:pt idx="138">
                  <c:v>936</c:v>
                </c:pt>
                <c:pt idx="139">
                  <c:v>937</c:v>
                </c:pt>
                <c:pt idx="140">
                  <c:v>938</c:v>
                </c:pt>
                <c:pt idx="141">
                  <c:v>939</c:v>
                </c:pt>
                <c:pt idx="142">
                  <c:v>940</c:v>
                </c:pt>
                <c:pt idx="143">
                  <c:v>941</c:v>
                </c:pt>
                <c:pt idx="144">
                  <c:v>942</c:v>
                </c:pt>
                <c:pt idx="145">
                  <c:v>943</c:v>
                </c:pt>
                <c:pt idx="146">
                  <c:v>944</c:v>
                </c:pt>
                <c:pt idx="147">
                  <c:v>945</c:v>
                </c:pt>
                <c:pt idx="148">
                  <c:v>946</c:v>
                </c:pt>
                <c:pt idx="149">
                  <c:v>947</c:v>
                </c:pt>
                <c:pt idx="150">
                  <c:v>948</c:v>
                </c:pt>
                <c:pt idx="151">
                  <c:v>949</c:v>
                </c:pt>
                <c:pt idx="152">
                  <c:v>950</c:v>
                </c:pt>
                <c:pt idx="153">
                  <c:v>951</c:v>
                </c:pt>
                <c:pt idx="154">
                  <c:v>952</c:v>
                </c:pt>
                <c:pt idx="155">
                  <c:v>953</c:v>
                </c:pt>
                <c:pt idx="156">
                  <c:v>954</c:v>
                </c:pt>
                <c:pt idx="157">
                  <c:v>955</c:v>
                </c:pt>
                <c:pt idx="158">
                  <c:v>956</c:v>
                </c:pt>
                <c:pt idx="159">
                  <c:v>957</c:v>
                </c:pt>
                <c:pt idx="160">
                  <c:v>958</c:v>
                </c:pt>
                <c:pt idx="161">
                  <c:v>959</c:v>
                </c:pt>
                <c:pt idx="162">
                  <c:v>960</c:v>
                </c:pt>
                <c:pt idx="163">
                  <c:v>961</c:v>
                </c:pt>
                <c:pt idx="164">
                  <c:v>962</c:v>
                </c:pt>
                <c:pt idx="165">
                  <c:v>963</c:v>
                </c:pt>
                <c:pt idx="166">
                  <c:v>964</c:v>
                </c:pt>
                <c:pt idx="167">
                  <c:v>965</c:v>
                </c:pt>
                <c:pt idx="168">
                  <c:v>966</c:v>
                </c:pt>
                <c:pt idx="169">
                  <c:v>967</c:v>
                </c:pt>
                <c:pt idx="170">
                  <c:v>968</c:v>
                </c:pt>
                <c:pt idx="171">
                  <c:v>969</c:v>
                </c:pt>
                <c:pt idx="172">
                  <c:v>970</c:v>
                </c:pt>
                <c:pt idx="173">
                  <c:v>971</c:v>
                </c:pt>
                <c:pt idx="174">
                  <c:v>972</c:v>
                </c:pt>
                <c:pt idx="175">
                  <c:v>973</c:v>
                </c:pt>
                <c:pt idx="176">
                  <c:v>974</c:v>
                </c:pt>
                <c:pt idx="177">
                  <c:v>975</c:v>
                </c:pt>
                <c:pt idx="178">
                  <c:v>976</c:v>
                </c:pt>
                <c:pt idx="179">
                  <c:v>977</c:v>
                </c:pt>
                <c:pt idx="180">
                  <c:v>978</c:v>
                </c:pt>
                <c:pt idx="181">
                  <c:v>979</c:v>
                </c:pt>
                <c:pt idx="182">
                  <c:v>980</c:v>
                </c:pt>
                <c:pt idx="183">
                  <c:v>981</c:v>
                </c:pt>
                <c:pt idx="184">
                  <c:v>982</c:v>
                </c:pt>
                <c:pt idx="185">
                  <c:v>983</c:v>
                </c:pt>
                <c:pt idx="186">
                  <c:v>984</c:v>
                </c:pt>
                <c:pt idx="187">
                  <c:v>985</c:v>
                </c:pt>
                <c:pt idx="188">
                  <c:v>986</c:v>
                </c:pt>
                <c:pt idx="189">
                  <c:v>987</c:v>
                </c:pt>
                <c:pt idx="190">
                  <c:v>988</c:v>
                </c:pt>
                <c:pt idx="191">
                  <c:v>989</c:v>
                </c:pt>
                <c:pt idx="192">
                  <c:v>990</c:v>
                </c:pt>
                <c:pt idx="193">
                  <c:v>991</c:v>
                </c:pt>
                <c:pt idx="194">
                  <c:v>992</c:v>
                </c:pt>
                <c:pt idx="195">
                  <c:v>993</c:v>
                </c:pt>
                <c:pt idx="196">
                  <c:v>994</c:v>
                </c:pt>
                <c:pt idx="197">
                  <c:v>995</c:v>
                </c:pt>
                <c:pt idx="198">
                  <c:v>996</c:v>
                </c:pt>
                <c:pt idx="199">
                  <c:v>997</c:v>
                </c:pt>
                <c:pt idx="200">
                  <c:v>998</c:v>
                </c:pt>
                <c:pt idx="201">
                  <c:v>999</c:v>
                </c:pt>
                <c:pt idx="202">
                  <c:v>1000</c:v>
                </c:pt>
                <c:pt idx="203">
                  <c:v>1001</c:v>
                </c:pt>
                <c:pt idx="204">
                  <c:v>1002</c:v>
                </c:pt>
                <c:pt idx="205">
                  <c:v>1003</c:v>
                </c:pt>
                <c:pt idx="206">
                  <c:v>1004</c:v>
                </c:pt>
                <c:pt idx="207">
                  <c:v>1005</c:v>
                </c:pt>
                <c:pt idx="208">
                  <c:v>1006</c:v>
                </c:pt>
                <c:pt idx="209">
                  <c:v>1007</c:v>
                </c:pt>
                <c:pt idx="210">
                  <c:v>1008</c:v>
                </c:pt>
                <c:pt idx="211">
                  <c:v>1009</c:v>
                </c:pt>
                <c:pt idx="212">
                  <c:v>1010</c:v>
                </c:pt>
                <c:pt idx="213">
                  <c:v>1011</c:v>
                </c:pt>
                <c:pt idx="214">
                  <c:v>1012</c:v>
                </c:pt>
                <c:pt idx="215">
                  <c:v>1013</c:v>
                </c:pt>
                <c:pt idx="216">
                  <c:v>1014</c:v>
                </c:pt>
                <c:pt idx="217">
                  <c:v>1015</c:v>
                </c:pt>
                <c:pt idx="218">
                  <c:v>1016</c:v>
                </c:pt>
                <c:pt idx="219">
                  <c:v>1017</c:v>
                </c:pt>
                <c:pt idx="220">
                  <c:v>1018</c:v>
                </c:pt>
                <c:pt idx="221">
                  <c:v>1019</c:v>
                </c:pt>
                <c:pt idx="222">
                  <c:v>1020</c:v>
                </c:pt>
                <c:pt idx="223">
                  <c:v>1021</c:v>
                </c:pt>
                <c:pt idx="224">
                  <c:v>1022</c:v>
                </c:pt>
                <c:pt idx="225">
                  <c:v>1023</c:v>
                </c:pt>
                <c:pt idx="226">
                  <c:v>1024</c:v>
                </c:pt>
                <c:pt idx="227">
                  <c:v>1025</c:v>
                </c:pt>
                <c:pt idx="228">
                  <c:v>1026</c:v>
                </c:pt>
                <c:pt idx="229">
                  <c:v>1027</c:v>
                </c:pt>
                <c:pt idx="230">
                  <c:v>1028</c:v>
                </c:pt>
                <c:pt idx="231">
                  <c:v>1029</c:v>
                </c:pt>
                <c:pt idx="232">
                  <c:v>1030</c:v>
                </c:pt>
                <c:pt idx="233">
                  <c:v>1031</c:v>
                </c:pt>
                <c:pt idx="234">
                  <c:v>1032</c:v>
                </c:pt>
                <c:pt idx="235">
                  <c:v>1033</c:v>
                </c:pt>
                <c:pt idx="236">
                  <c:v>1034</c:v>
                </c:pt>
                <c:pt idx="237">
                  <c:v>1035</c:v>
                </c:pt>
                <c:pt idx="238">
                  <c:v>1036</c:v>
                </c:pt>
                <c:pt idx="239">
                  <c:v>1037</c:v>
                </c:pt>
                <c:pt idx="240">
                  <c:v>1038</c:v>
                </c:pt>
                <c:pt idx="241">
                  <c:v>1039</c:v>
                </c:pt>
                <c:pt idx="242">
                  <c:v>1040</c:v>
                </c:pt>
                <c:pt idx="243">
                  <c:v>1041</c:v>
                </c:pt>
                <c:pt idx="244">
                  <c:v>1042</c:v>
                </c:pt>
                <c:pt idx="245">
                  <c:v>1043</c:v>
                </c:pt>
                <c:pt idx="246">
                  <c:v>1044</c:v>
                </c:pt>
                <c:pt idx="247">
                  <c:v>1045</c:v>
                </c:pt>
                <c:pt idx="248">
                  <c:v>1046</c:v>
                </c:pt>
                <c:pt idx="249">
                  <c:v>1047</c:v>
                </c:pt>
                <c:pt idx="250">
                  <c:v>1048</c:v>
                </c:pt>
                <c:pt idx="251">
                  <c:v>1049</c:v>
                </c:pt>
                <c:pt idx="252">
                  <c:v>1050</c:v>
                </c:pt>
                <c:pt idx="253">
                  <c:v>1051</c:v>
                </c:pt>
                <c:pt idx="254">
                  <c:v>1052</c:v>
                </c:pt>
                <c:pt idx="255">
                  <c:v>1053</c:v>
                </c:pt>
                <c:pt idx="256">
                  <c:v>1054</c:v>
                </c:pt>
                <c:pt idx="257">
                  <c:v>1055</c:v>
                </c:pt>
                <c:pt idx="258">
                  <c:v>1056</c:v>
                </c:pt>
                <c:pt idx="259">
                  <c:v>1057</c:v>
                </c:pt>
                <c:pt idx="260">
                  <c:v>1058</c:v>
                </c:pt>
                <c:pt idx="261">
                  <c:v>1059</c:v>
                </c:pt>
              </c:numCache>
            </c:numRef>
          </c:xVal>
          <c:yVal>
            <c:numRef>
              <c:f>Graph!$C$800:$C$1059</c:f>
              <c:numCache>
                <c:formatCode>General</c:formatCode>
                <c:ptCount val="2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6-4AF5-A703-1940CCA4A81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Graph!$A$799:$A$1060</c:f>
              <c:numCache>
                <c:formatCode>General</c:formatCode>
                <c:ptCount val="262"/>
                <c:pt idx="0">
                  <c:v>798</c:v>
                </c:pt>
                <c:pt idx="1">
                  <c:v>799</c:v>
                </c:pt>
                <c:pt idx="2">
                  <c:v>800</c:v>
                </c:pt>
                <c:pt idx="3">
                  <c:v>801</c:v>
                </c:pt>
                <c:pt idx="4">
                  <c:v>802</c:v>
                </c:pt>
                <c:pt idx="5">
                  <c:v>803</c:v>
                </c:pt>
                <c:pt idx="6">
                  <c:v>804</c:v>
                </c:pt>
                <c:pt idx="7">
                  <c:v>805</c:v>
                </c:pt>
                <c:pt idx="8">
                  <c:v>806</c:v>
                </c:pt>
                <c:pt idx="9">
                  <c:v>807</c:v>
                </c:pt>
                <c:pt idx="10">
                  <c:v>808</c:v>
                </c:pt>
                <c:pt idx="11">
                  <c:v>809</c:v>
                </c:pt>
                <c:pt idx="12">
                  <c:v>810</c:v>
                </c:pt>
                <c:pt idx="13">
                  <c:v>811</c:v>
                </c:pt>
                <c:pt idx="14">
                  <c:v>812</c:v>
                </c:pt>
                <c:pt idx="15">
                  <c:v>813</c:v>
                </c:pt>
                <c:pt idx="16">
                  <c:v>814</c:v>
                </c:pt>
                <c:pt idx="17">
                  <c:v>815</c:v>
                </c:pt>
                <c:pt idx="18">
                  <c:v>816</c:v>
                </c:pt>
                <c:pt idx="19">
                  <c:v>817</c:v>
                </c:pt>
                <c:pt idx="20">
                  <c:v>818</c:v>
                </c:pt>
                <c:pt idx="21">
                  <c:v>819</c:v>
                </c:pt>
                <c:pt idx="22">
                  <c:v>820</c:v>
                </c:pt>
                <c:pt idx="23">
                  <c:v>821</c:v>
                </c:pt>
                <c:pt idx="24">
                  <c:v>822</c:v>
                </c:pt>
                <c:pt idx="25">
                  <c:v>823</c:v>
                </c:pt>
                <c:pt idx="26">
                  <c:v>824</c:v>
                </c:pt>
                <c:pt idx="27">
                  <c:v>825</c:v>
                </c:pt>
                <c:pt idx="28">
                  <c:v>826</c:v>
                </c:pt>
                <c:pt idx="29">
                  <c:v>827</c:v>
                </c:pt>
                <c:pt idx="30">
                  <c:v>828</c:v>
                </c:pt>
                <c:pt idx="31">
                  <c:v>829</c:v>
                </c:pt>
                <c:pt idx="32">
                  <c:v>830</c:v>
                </c:pt>
                <c:pt idx="33">
                  <c:v>831</c:v>
                </c:pt>
                <c:pt idx="34">
                  <c:v>832</c:v>
                </c:pt>
                <c:pt idx="35">
                  <c:v>833</c:v>
                </c:pt>
                <c:pt idx="36">
                  <c:v>834</c:v>
                </c:pt>
                <c:pt idx="37">
                  <c:v>835</c:v>
                </c:pt>
                <c:pt idx="38">
                  <c:v>836</c:v>
                </c:pt>
                <c:pt idx="39">
                  <c:v>837</c:v>
                </c:pt>
                <c:pt idx="40">
                  <c:v>838</c:v>
                </c:pt>
                <c:pt idx="41">
                  <c:v>839</c:v>
                </c:pt>
                <c:pt idx="42">
                  <c:v>840</c:v>
                </c:pt>
                <c:pt idx="43">
                  <c:v>841</c:v>
                </c:pt>
                <c:pt idx="44">
                  <c:v>842</c:v>
                </c:pt>
                <c:pt idx="45">
                  <c:v>843</c:v>
                </c:pt>
                <c:pt idx="46">
                  <c:v>844</c:v>
                </c:pt>
                <c:pt idx="47">
                  <c:v>845</c:v>
                </c:pt>
                <c:pt idx="48">
                  <c:v>846</c:v>
                </c:pt>
                <c:pt idx="49">
                  <c:v>847</c:v>
                </c:pt>
                <c:pt idx="50">
                  <c:v>848</c:v>
                </c:pt>
                <c:pt idx="51">
                  <c:v>849</c:v>
                </c:pt>
                <c:pt idx="52">
                  <c:v>850</c:v>
                </c:pt>
                <c:pt idx="53">
                  <c:v>851</c:v>
                </c:pt>
                <c:pt idx="54">
                  <c:v>852</c:v>
                </c:pt>
                <c:pt idx="55">
                  <c:v>853</c:v>
                </c:pt>
                <c:pt idx="56">
                  <c:v>854</c:v>
                </c:pt>
                <c:pt idx="57">
                  <c:v>855</c:v>
                </c:pt>
                <c:pt idx="58">
                  <c:v>856</c:v>
                </c:pt>
                <c:pt idx="59">
                  <c:v>857</c:v>
                </c:pt>
                <c:pt idx="60">
                  <c:v>858</c:v>
                </c:pt>
                <c:pt idx="61">
                  <c:v>859</c:v>
                </c:pt>
                <c:pt idx="62">
                  <c:v>860</c:v>
                </c:pt>
                <c:pt idx="63">
                  <c:v>861</c:v>
                </c:pt>
                <c:pt idx="64">
                  <c:v>862</c:v>
                </c:pt>
                <c:pt idx="65">
                  <c:v>863</c:v>
                </c:pt>
                <c:pt idx="66">
                  <c:v>864</c:v>
                </c:pt>
                <c:pt idx="67">
                  <c:v>865</c:v>
                </c:pt>
                <c:pt idx="68">
                  <c:v>866</c:v>
                </c:pt>
                <c:pt idx="69">
                  <c:v>867</c:v>
                </c:pt>
                <c:pt idx="70">
                  <c:v>868</c:v>
                </c:pt>
                <c:pt idx="71">
                  <c:v>869</c:v>
                </c:pt>
                <c:pt idx="72">
                  <c:v>870</c:v>
                </c:pt>
                <c:pt idx="73">
                  <c:v>871</c:v>
                </c:pt>
                <c:pt idx="74">
                  <c:v>872</c:v>
                </c:pt>
                <c:pt idx="75">
                  <c:v>873</c:v>
                </c:pt>
                <c:pt idx="76">
                  <c:v>874</c:v>
                </c:pt>
                <c:pt idx="77">
                  <c:v>875</c:v>
                </c:pt>
                <c:pt idx="78">
                  <c:v>876</c:v>
                </c:pt>
                <c:pt idx="79">
                  <c:v>877</c:v>
                </c:pt>
                <c:pt idx="80">
                  <c:v>878</c:v>
                </c:pt>
                <c:pt idx="81">
                  <c:v>879</c:v>
                </c:pt>
                <c:pt idx="82">
                  <c:v>880</c:v>
                </c:pt>
                <c:pt idx="83">
                  <c:v>881</c:v>
                </c:pt>
                <c:pt idx="84">
                  <c:v>882</c:v>
                </c:pt>
                <c:pt idx="85">
                  <c:v>883</c:v>
                </c:pt>
                <c:pt idx="86">
                  <c:v>884</c:v>
                </c:pt>
                <c:pt idx="87">
                  <c:v>885</c:v>
                </c:pt>
                <c:pt idx="88">
                  <c:v>886</c:v>
                </c:pt>
                <c:pt idx="89">
                  <c:v>887</c:v>
                </c:pt>
                <c:pt idx="90">
                  <c:v>888</c:v>
                </c:pt>
                <c:pt idx="91">
                  <c:v>889</c:v>
                </c:pt>
                <c:pt idx="92">
                  <c:v>890</c:v>
                </c:pt>
                <c:pt idx="93">
                  <c:v>891</c:v>
                </c:pt>
                <c:pt idx="94">
                  <c:v>892</c:v>
                </c:pt>
                <c:pt idx="95">
                  <c:v>893</c:v>
                </c:pt>
                <c:pt idx="96">
                  <c:v>894</c:v>
                </c:pt>
                <c:pt idx="97">
                  <c:v>895</c:v>
                </c:pt>
                <c:pt idx="98">
                  <c:v>896</c:v>
                </c:pt>
                <c:pt idx="99">
                  <c:v>897</c:v>
                </c:pt>
                <c:pt idx="100">
                  <c:v>898</c:v>
                </c:pt>
                <c:pt idx="101">
                  <c:v>899</c:v>
                </c:pt>
                <c:pt idx="102">
                  <c:v>900</c:v>
                </c:pt>
                <c:pt idx="103">
                  <c:v>901</c:v>
                </c:pt>
                <c:pt idx="104">
                  <c:v>902</c:v>
                </c:pt>
                <c:pt idx="105">
                  <c:v>903</c:v>
                </c:pt>
                <c:pt idx="106">
                  <c:v>904</c:v>
                </c:pt>
                <c:pt idx="107">
                  <c:v>905</c:v>
                </c:pt>
                <c:pt idx="108">
                  <c:v>906</c:v>
                </c:pt>
                <c:pt idx="109">
                  <c:v>907</c:v>
                </c:pt>
                <c:pt idx="110">
                  <c:v>908</c:v>
                </c:pt>
                <c:pt idx="111">
                  <c:v>909</c:v>
                </c:pt>
                <c:pt idx="112">
                  <c:v>910</c:v>
                </c:pt>
                <c:pt idx="113">
                  <c:v>911</c:v>
                </c:pt>
                <c:pt idx="114">
                  <c:v>912</c:v>
                </c:pt>
                <c:pt idx="115">
                  <c:v>913</c:v>
                </c:pt>
                <c:pt idx="116">
                  <c:v>914</c:v>
                </c:pt>
                <c:pt idx="117">
                  <c:v>915</c:v>
                </c:pt>
                <c:pt idx="118">
                  <c:v>916</c:v>
                </c:pt>
                <c:pt idx="119">
                  <c:v>917</c:v>
                </c:pt>
                <c:pt idx="120">
                  <c:v>918</c:v>
                </c:pt>
                <c:pt idx="121">
                  <c:v>919</c:v>
                </c:pt>
                <c:pt idx="122">
                  <c:v>920</c:v>
                </c:pt>
                <c:pt idx="123">
                  <c:v>921</c:v>
                </c:pt>
                <c:pt idx="124">
                  <c:v>922</c:v>
                </c:pt>
                <c:pt idx="125">
                  <c:v>923</c:v>
                </c:pt>
                <c:pt idx="126">
                  <c:v>924</c:v>
                </c:pt>
                <c:pt idx="127">
                  <c:v>925</c:v>
                </c:pt>
                <c:pt idx="128">
                  <c:v>926</c:v>
                </c:pt>
                <c:pt idx="129">
                  <c:v>927</c:v>
                </c:pt>
                <c:pt idx="130">
                  <c:v>928</c:v>
                </c:pt>
                <c:pt idx="131">
                  <c:v>929</c:v>
                </c:pt>
                <c:pt idx="132">
                  <c:v>930</c:v>
                </c:pt>
                <c:pt idx="133">
                  <c:v>931</c:v>
                </c:pt>
                <c:pt idx="134">
                  <c:v>932</c:v>
                </c:pt>
                <c:pt idx="135">
                  <c:v>933</c:v>
                </c:pt>
                <c:pt idx="136">
                  <c:v>934</c:v>
                </c:pt>
                <c:pt idx="137">
                  <c:v>935</c:v>
                </c:pt>
                <c:pt idx="138">
                  <c:v>936</c:v>
                </c:pt>
                <c:pt idx="139">
                  <c:v>937</c:v>
                </c:pt>
                <c:pt idx="140">
                  <c:v>938</c:v>
                </c:pt>
                <c:pt idx="141">
                  <c:v>939</c:v>
                </c:pt>
                <c:pt idx="142">
                  <c:v>940</c:v>
                </c:pt>
                <c:pt idx="143">
                  <c:v>941</c:v>
                </c:pt>
                <c:pt idx="144">
                  <c:v>942</c:v>
                </c:pt>
                <c:pt idx="145">
                  <c:v>943</c:v>
                </c:pt>
                <c:pt idx="146">
                  <c:v>944</c:v>
                </c:pt>
                <c:pt idx="147">
                  <c:v>945</c:v>
                </c:pt>
                <c:pt idx="148">
                  <c:v>946</c:v>
                </c:pt>
                <c:pt idx="149">
                  <c:v>947</c:v>
                </c:pt>
                <c:pt idx="150">
                  <c:v>948</c:v>
                </c:pt>
                <c:pt idx="151">
                  <c:v>949</c:v>
                </c:pt>
                <c:pt idx="152">
                  <c:v>950</c:v>
                </c:pt>
                <c:pt idx="153">
                  <c:v>951</c:v>
                </c:pt>
                <c:pt idx="154">
                  <c:v>952</c:v>
                </c:pt>
                <c:pt idx="155">
                  <c:v>953</c:v>
                </c:pt>
                <c:pt idx="156">
                  <c:v>954</c:v>
                </c:pt>
                <c:pt idx="157">
                  <c:v>955</c:v>
                </c:pt>
                <c:pt idx="158">
                  <c:v>956</c:v>
                </c:pt>
                <c:pt idx="159">
                  <c:v>957</c:v>
                </c:pt>
                <c:pt idx="160">
                  <c:v>958</c:v>
                </c:pt>
                <c:pt idx="161">
                  <c:v>959</c:v>
                </c:pt>
                <c:pt idx="162">
                  <c:v>960</c:v>
                </c:pt>
                <c:pt idx="163">
                  <c:v>961</c:v>
                </c:pt>
                <c:pt idx="164">
                  <c:v>962</c:v>
                </c:pt>
                <c:pt idx="165">
                  <c:v>963</c:v>
                </c:pt>
                <c:pt idx="166">
                  <c:v>964</c:v>
                </c:pt>
                <c:pt idx="167">
                  <c:v>965</c:v>
                </c:pt>
                <c:pt idx="168">
                  <c:v>966</c:v>
                </c:pt>
                <c:pt idx="169">
                  <c:v>967</c:v>
                </c:pt>
                <c:pt idx="170">
                  <c:v>968</c:v>
                </c:pt>
                <c:pt idx="171">
                  <c:v>969</c:v>
                </c:pt>
                <c:pt idx="172">
                  <c:v>970</c:v>
                </c:pt>
                <c:pt idx="173">
                  <c:v>971</c:v>
                </c:pt>
                <c:pt idx="174">
                  <c:v>972</c:v>
                </c:pt>
                <c:pt idx="175">
                  <c:v>973</c:v>
                </c:pt>
                <c:pt idx="176">
                  <c:v>974</c:v>
                </c:pt>
                <c:pt idx="177">
                  <c:v>975</c:v>
                </c:pt>
                <c:pt idx="178">
                  <c:v>976</c:v>
                </c:pt>
                <c:pt idx="179">
                  <c:v>977</c:v>
                </c:pt>
                <c:pt idx="180">
                  <c:v>978</c:v>
                </c:pt>
                <c:pt idx="181">
                  <c:v>979</c:v>
                </c:pt>
                <c:pt idx="182">
                  <c:v>980</c:v>
                </c:pt>
                <c:pt idx="183">
                  <c:v>981</c:v>
                </c:pt>
                <c:pt idx="184">
                  <c:v>982</c:v>
                </c:pt>
                <c:pt idx="185">
                  <c:v>983</c:v>
                </c:pt>
                <c:pt idx="186">
                  <c:v>984</c:v>
                </c:pt>
                <c:pt idx="187">
                  <c:v>985</c:v>
                </c:pt>
                <c:pt idx="188">
                  <c:v>986</c:v>
                </c:pt>
                <c:pt idx="189">
                  <c:v>987</c:v>
                </c:pt>
                <c:pt idx="190">
                  <c:v>988</c:v>
                </c:pt>
                <c:pt idx="191">
                  <c:v>989</c:v>
                </c:pt>
                <c:pt idx="192">
                  <c:v>990</c:v>
                </c:pt>
                <c:pt idx="193">
                  <c:v>991</c:v>
                </c:pt>
                <c:pt idx="194">
                  <c:v>992</c:v>
                </c:pt>
                <c:pt idx="195">
                  <c:v>993</c:v>
                </c:pt>
                <c:pt idx="196">
                  <c:v>994</c:v>
                </c:pt>
                <c:pt idx="197">
                  <c:v>995</c:v>
                </c:pt>
                <c:pt idx="198">
                  <c:v>996</c:v>
                </c:pt>
                <c:pt idx="199">
                  <c:v>997</c:v>
                </c:pt>
                <c:pt idx="200">
                  <c:v>998</c:v>
                </c:pt>
                <c:pt idx="201">
                  <c:v>999</c:v>
                </c:pt>
                <c:pt idx="202">
                  <c:v>1000</c:v>
                </c:pt>
                <c:pt idx="203">
                  <c:v>1001</c:v>
                </c:pt>
                <c:pt idx="204">
                  <c:v>1002</c:v>
                </c:pt>
                <c:pt idx="205">
                  <c:v>1003</c:v>
                </c:pt>
                <c:pt idx="206">
                  <c:v>1004</c:v>
                </c:pt>
                <c:pt idx="207">
                  <c:v>1005</c:v>
                </c:pt>
                <c:pt idx="208">
                  <c:v>1006</c:v>
                </c:pt>
                <c:pt idx="209">
                  <c:v>1007</c:v>
                </c:pt>
                <c:pt idx="210">
                  <c:v>1008</c:v>
                </c:pt>
                <c:pt idx="211">
                  <c:v>1009</c:v>
                </c:pt>
                <c:pt idx="212">
                  <c:v>1010</c:v>
                </c:pt>
                <c:pt idx="213">
                  <c:v>1011</c:v>
                </c:pt>
                <c:pt idx="214">
                  <c:v>1012</c:v>
                </c:pt>
                <c:pt idx="215">
                  <c:v>1013</c:v>
                </c:pt>
                <c:pt idx="216">
                  <c:v>1014</c:v>
                </c:pt>
                <c:pt idx="217">
                  <c:v>1015</c:v>
                </c:pt>
                <c:pt idx="218">
                  <c:v>1016</c:v>
                </c:pt>
                <c:pt idx="219">
                  <c:v>1017</c:v>
                </c:pt>
                <c:pt idx="220">
                  <c:v>1018</c:v>
                </c:pt>
                <c:pt idx="221">
                  <c:v>1019</c:v>
                </c:pt>
                <c:pt idx="222">
                  <c:v>1020</c:v>
                </c:pt>
                <c:pt idx="223">
                  <c:v>1021</c:v>
                </c:pt>
                <c:pt idx="224">
                  <c:v>1022</c:v>
                </c:pt>
                <c:pt idx="225">
                  <c:v>1023</c:v>
                </c:pt>
                <c:pt idx="226">
                  <c:v>1024</c:v>
                </c:pt>
                <c:pt idx="227">
                  <c:v>1025</c:v>
                </c:pt>
                <c:pt idx="228">
                  <c:v>1026</c:v>
                </c:pt>
                <c:pt idx="229">
                  <c:v>1027</c:v>
                </c:pt>
                <c:pt idx="230">
                  <c:v>1028</c:v>
                </c:pt>
                <c:pt idx="231">
                  <c:v>1029</c:v>
                </c:pt>
                <c:pt idx="232">
                  <c:v>1030</c:v>
                </c:pt>
                <c:pt idx="233">
                  <c:v>1031</c:v>
                </c:pt>
                <c:pt idx="234">
                  <c:v>1032</c:v>
                </c:pt>
                <c:pt idx="235">
                  <c:v>1033</c:v>
                </c:pt>
                <c:pt idx="236">
                  <c:v>1034</c:v>
                </c:pt>
                <c:pt idx="237">
                  <c:v>1035</c:v>
                </c:pt>
                <c:pt idx="238">
                  <c:v>1036</c:v>
                </c:pt>
                <c:pt idx="239">
                  <c:v>1037</c:v>
                </c:pt>
                <c:pt idx="240">
                  <c:v>1038</c:v>
                </c:pt>
                <c:pt idx="241">
                  <c:v>1039</c:v>
                </c:pt>
                <c:pt idx="242">
                  <c:v>1040</c:v>
                </c:pt>
                <c:pt idx="243">
                  <c:v>1041</c:v>
                </c:pt>
                <c:pt idx="244">
                  <c:v>1042</c:v>
                </c:pt>
                <c:pt idx="245">
                  <c:v>1043</c:v>
                </c:pt>
                <c:pt idx="246">
                  <c:v>1044</c:v>
                </c:pt>
                <c:pt idx="247">
                  <c:v>1045</c:v>
                </c:pt>
                <c:pt idx="248">
                  <c:v>1046</c:v>
                </c:pt>
                <c:pt idx="249">
                  <c:v>1047</c:v>
                </c:pt>
                <c:pt idx="250">
                  <c:v>1048</c:v>
                </c:pt>
                <c:pt idx="251">
                  <c:v>1049</c:v>
                </c:pt>
                <c:pt idx="252">
                  <c:v>1050</c:v>
                </c:pt>
                <c:pt idx="253">
                  <c:v>1051</c:v>
                </c:pt>
                <c:pt idx="254">
                  <c:v>1052</c:v>
                </c:pt>
                <c:pt idx="255">
                  <c:v>1053</c:v>
                </c:pt>
                <c:pt idx="256">
                  <c:v>1054</c:v>
                </c:pt>
                <c:pt idx="257">
                  <c:v>1055</c:v>
                </c:pt>
                <c:pt idx="258">
                  <c:v>1056</c:v>
                </c:pt>
                <c:pt idx="259">
                  <c:v>1057</c:v>
                </c:pt>
                <c:pt idx="260">
                  <c:v>1058</c:v>
                </c:pt>
                <c:pt idx="261">
                  <c:v>1059</c:v>
                </c:pt>
              </c:numCache>
            </c:numRef>
          </c:xVal>
          <c:yVal>
            <c:numRef>
              <c:f>Graph!$E$800:$E$1059</c:f>
              <c:numCache>
                <c:formatCode>General</c:formatCode>
                <c:ptCount val="260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6-4AF5-A703-1940CCA4A81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Graph!$A$799:$A$1060</c:f>
              <c:numCache>
                <c:formatCode>General</c:formatCode>
                <c:ptCount val="262"/>
                <c:pt idx="0">
                  <c:v>798</c:v>
                </c:pt>
                <c:pt idx="1">
                  <c:v>799</c:v>
                </c:pt>
                <c:pt idx="2">
                  <c:v>800</c:v>
                </c:pt>
                <c:pt idx="3">
                  <c:v>801</c:v>
                </c:pt>
                <c:pt idx="4">
                  <c:v>802</c:v>
                </c:pt>
                <c:pt idx="5">
                  <c:v>803</c:v>
                </c:pt>
                <c:pt idx="6">
                  <c:v>804</c:v>
                </c:pt>
                <c:pt idx="7">
                  <c:v>805</c:v>
                </c:pt>
                <c:pt idx="8">
                  <c:v>806</c:v>
                </c:pt>
                <c:pt idx="9">
                  <c:v>807</c:v>
                </c:pt>
                <c:pt idx="10">
                  <c:v>808</c:v>
                </c:pt>
                <c:pt idx="11">
                  <c:v>809</c:v>
                </c:pt>
                <c:pt idx="12">
                  <c:v>810</c:v>
                </c:pt>
                <c:pt idx="13">
                  <c:v>811</c:v>
                </c:pt>
                <c:pt idx="14">
                  <c:v>812</c:v>
                </c:pt>
                <c:pt idx="15">
                  <c:v>813</c:v>
                </c:pt>
                <c:pt idx="16">
                  <c:v>814</c:v>
                </c:pt>
                <c:pt idx="17">
                  <c:v>815</c:v>
                </c:pt>
                <c:pt idx="18">
                  <c:v>816</c:v>
                </c:pt>
                <c:pt idx="19">
                  <c:v>817</c:v>
                </c:pt>
                <c:pt idx="20">
                  <c:v>818</c:v>
                </c:pt>
                <c:pt idx="21">
                  <c:v>819</c:v>
                </c:pt>
                <c:pt idx="22">
                  <c:v>820</c:v>
                </c:pt>
                <c:pt idx="23">
                  <c:v>821</c:v>
                </c:pt>
                <c:pt idx="24">
                  <c:v>822</c:v>
                </c:pt>
                <c:pt idx="25">
                  <c:v>823</c:v>
                </c:pt>
                <c:pt idx="26">
                  <c:v>824</c:v>
                </c:pt>
                <c:pt idx="27">
                  <c:v>825</c:v>
                </c:pt>
                <c:pt idx="28">
                  <c:v>826</c:v>
                </c:pt>
                <c:pt idx="29">
                  <c:v>827</c:v>
                </c:pt>
                <c:pt idx="30">
                  <c:v>828</c:v>
                </c:pt>
                <c:pt idx="31">
                  <c:v>829</c:v>
                </c:pt>
                <c:pt idx="32">
                  <c:v>830</c:v>
                </c:pt>
                <c:pt idx="33">
                  <c:v>831</c:v>
                </c:pt>
                <c:pt idx="34">
                  <c:v>832</c:v>
                </c:pt>
                <c:pt idx="35">
                  <c:v>833</c:v>
                </c:pt>
                <c:pt idx="36">
                  <c:v>834</c:v>
                </c:pt>
                <c:pt idx="37">
                  <c:v>835</c:v>
                </c:pt>
                <c:pt idx="38">
                  <c:v>836</c:v>
                </c:pt>
                <c:pt idx="39">
                  <c:v>837</c:v>
                </c:pt>
                <c:pt idx="40">
                  <c:v>838</c:v>
                </c:pt>
                <c:pt idx="41">
                  <c:v>839</c:v>
                </c:pt>
                <c:pt idx="42">
                  <c:v>840</c:v>
                </c:pt>
                <c:pt idx="43">
                  <c:v>841</c:v>
                </c:pt>
                <c:pt idx="44">
                  <c:v>842</c:v>
                </c:pt>
                <c:pt idx="45">
                  <c:v>843</c:v>
                </c:pt>
                <c:pt idx="46">
                  <c:v>844</c:v>
                </c:pt>
                <c:pt idx="47">
                  <c:v>845</c:v>
                </c:pt>
                <c:pt idx="48">
                  <c:v>846</c:v>
                </c:pt>
                <c:pt idx="49">
                  <c:v>847</c:v>
                </c:pt>
                <c:pt idx="50">
                  <c:v>848</c:v>
                </c:pt>
                <c:pt idx="51">
                  <c:v>849</c:v>
                </c:pt>
                <c:pt idx="52">
                  <c:v>850</c:v>
                </c:pt>
                <c:pt idx="53">
                  <c:v>851</c:v>
                </c:pt>
                <c:pt idx="54">
                  <c:v>852</c:v>
                </c:pt>
                <c:pt idx="55">
                  <c:v>853</c:v>
                </c:pt>
                <c:pt idx="56">
                  <c:v>854</c:v>
                </c:pt>
                <c:pt idx="57">
                  <c:v>855</c:v>
                </c:pt>
                <c:pt idx="58">
                  <c:v>856</c:v>
                </c:pt>
                <c:pt idx="59">
                  <c:v>857</c:v>
                </c:pt>
                <c:pt idx="60">
                  <c:v>858</c:v>
                </c:pt>
                <c:pt idx="61">
                  <c:v>859</c:v>
                </c:pt>
                <c:pt idx="62">
                  <c:v>860</c:v>
                </c:pt>
                <c:pt idx="63">
                  <c:v>861</c:v>
                </c:pt>
                <c:pt idx="64">
                  <c:v>862</c:v>
                </c:pt>
                <c:pt idx="65">
                  <c:v>863</c:v>
                </c:pt>
                <c:pt idx="66">
                  <c:v>864</c:v>
                </c:pt>
                <c:pt idx="67">
                  <c:v>865</c:v>
                </c:pt>
                <c:pt idx="68">
                  <c:v>866</c:v>
                </c:pt>
                <c:pt idx="69">
                  <c:v>867</c:v>
                </c:pt>
                <c:pt idx="70">
                  <c:v>868</c:v>
                </c:pt>
                <c:pt idx="71">
                  <c:v>869</c:v>
                </c:pt>
                <c:pt idx="72">
                  <c:v>870</c:v>
                </c:pt>
                <c:pt idx="73">
                  <c:v>871</c:v>
                </c:pt>
                <c:pt idx="74">
                  <c:v>872</c:v>
                </c:pt>
                <c:pt idx="75">
                  <c:v>873</c:v>
                </c:pt>
                <c:pt idx="76">
                  <c:v>874</c:v>
                </c:pt>
                <c:pt idx="77">
                  <c:v>875</c:v>
                </c:pt>
                <c:pt idx="78">
                  <c:v>876</c:v>
                </c:pt>
                <c:pt idx="79">
                  <c:v>877</c:v>
                </c:pt>
                <c:pt idx="80">
                  <c:v>878</c:v>
                </c:pt>
                <c:pt idx="81">
                  <c:v>879</c:v>
                </c:pt>
                <c:pt idx="82">
                  <c:v>880</c:v>
                </c:pt>
                <c:pt idx="83">
                  <c:v>881</c:v>
                </c:pt>
                <c:pt idx="84">
                  <c:v>882</c:v>
                </c:pt>
                <c:pt idx="85">
                  <c:v>883</c:v>
                </c:pt>
                <c:pt idx="86">
                  <c:v>884</c:v>
                </c:pt>
                <c:pt idx="87">
                  <c:v>885</c:v>
                </c:pt>
                <c:pt idx="88">
                  <c:v>886</c:v>
                </c:pt>
                <c:pt idx="89">
                  <c:v>887</c:v>
                </c:pt>
                <c:pt idx="90">
                  <c:v>888</c:v>
                </c:pt>
                <c:pt idx="91">
                  <c:v>889</c:v>
                </c:pt>
                <c:pt idx="92">
                  <c:v>890</c:v>
                </c:pt>
                <c:pt idx="93">
                  <c:v>891</c:v>
                </c:pt>
                <c:pt idx="94">
                  <c:v>892</c:v>
                </c:pt>
                <c:pt idx="95">
                  <c:v>893</c:v>
                </c:pt>
                <c:pt idx="96">
                  <c:v>894</c:v>
                </c:pt>
                <c:pt idx="97">
                  <c:v>895</c:v>
                </c:pt>
                <c:pt idx="98">
                  <c:v>896</c:v>
                </c:pt>
                <c:pt idx="99">
                  <c:v>897</c:v>
                </c:pt>
                <c:pt idx="100">
                  <c:v>898</c:v>
                </c:pt>
                <c:pt idx="101">
                  <c:v>899</c:v>
                </c:pt>
                <c:pt idx="102">
                  <c:v>900</c:v>
                </c:pt>
                <c:pt idx="103">
                  <c:v>901</c:v>
                </c:pt>
                <c:pt idx="104">
                  <c:v>902</c:v>
                </c:pt>
                <c:pt idx="105">
                  <c:v>903</c:v>
                </c:pt>
                <c:pt idx="106">
                  <c:v>904</c:v>
                </c:pt>
                <c:pt idx="107">
                  <c:v>905</c:v>
                </c:pt>
                <c:pt idx="108">
                  <c:v>906</c:v>
                </c:pt>
                <c:pt idx="109">
                  <c:v>907</c:v>
                </c:pt>
                <c:pt idx="110">
                  <c:v>908</c:v>
                </c:pt>
                <c:pt idx="111">
                  <c:v>909</c:v>
                </c:pt>
                <c:pt idx="112">
                  <c:v>910</c:v>
                </c:pt>
                <c:pt idx="113">
                  <c:v>911</c:v>
                </c:pt>
                <c:pt idx="114">
                  <c:v>912</c:v>
                </c:pt>
                <c:pt idx="115">
                  <c:v>913</c:v>
                </c:pt>
                <c:pt idx="116">
                  <c:v>914</c:v>
                </c:pt>
                <c:pt idx="117">
                  <c:v>915</c:v>
                </c:pt>
                <c:pt idx="118">
                  <c:v>916</c:v>
                </c:pt>
                <c:pt idx="119">
                  <c:v>917</c:v>
                </c:pt>
                <c:pt idx="120">
                  <c:v>918</c:v>
                </c:pt>
                <c:pt idx="121">
                  <c:v>919</c:v>
                </c:pt>
                <c:pt idx="122">
                  <c:v>920</c:v>
                </c:pt>
                <c:pt idx="123">
                  <c:v>921</c:v>
                </c:pt>
                <c:pt idx="124">
                  <c:v>922</c:v>
                </c:pt>
                <c:pt idx="125">
                  <c:v>923</c:v>
                </c:pt>
                <c:pt idx="126">
                  <c:v>924</c:v>
                </c:pt>
                <c:pt idx="127">
                  <c:v>925</c:v>
                </c:pt>
                <c:pt idx="128">
                  <c:v>926</c:v>
                </c:pt>
                <c:pt idx="129">
                  <c:v>927</c:v>
                </c:pt>
                <c:pt idx="130">
                  <c:v>928</c:v>
                </c:pt>
                <c:pt idx="131">
                  <c:v>929</c:v>
                </c:pt>
                <c:pt idx="132">
                  <c:v>930</c:v>
                </c:pt>
                <c:pt idx="133">
                  <c:v>931</c:v>
                </c:pt>
                <c:pt idx="134">
                  <c:v>932</c:v>
                </c:pt>
                <c:pt idx="135">
                  <c:v>933</c:v>
                </c:pt>
                <c:pt idx="136">
                  <c:v>934</c:v>
                </c:pt>
                <c:pt idx="137">
                  <c:v>935</c:v>
                </c:pt>
                <c:pt idx="138">
                  <c:v>936</c:v>
                </c:pt>
                <c:pt idx="139">
                  <c:v>937</c:v>
                </c:pt>
                <c:pt idx="140">
                  <c:v>938</c:v>
                </c:pt>
                <c:pt idx="141">
                  <c:v>939</c:v>
                </c:pt>
                <c:pt idx="142">
                  <c:v>940</c:v>
                </c:pt>
                <c:pt idx="143">
                  <c:v>941</c:v>
                </c:pt>
                <c:pt idx="144">
                  <c:v>942</c:v>
                </c:pt>
                <c:pt idx="145">
                  <c:v>943</c:v>
                </c:pt>
                <c:pt idx="146">
                  <c:v>944</c:v>
                </c:pt>
                <c:pt idx="147">
                  <c:v>945</c:v>
                </c:pt>
                <c:pt idx="148">
                  <c:v>946</c:v>
                </c:pt>
                <c:pt idx="149">
                  <c:v>947</c:v>
                </c:pt>
                <c:pt idx="150">
                  <c:v>948</c:v>
                </c:pt>
                <c:pt idx="151">
                  <c:v>949</c:v>
                </c:pt>
                <c:pt idx="152">
                  <c:v>950</c:v>
                </c:pt>
                <c:pt idx="153">
                  <c:v>951</c:v>
                </c:pt>
                <c:pt idx="154">
                  <c:v>952</c:v>
                </c:pt>
                <c:pt idx="155">
                  <c:v>953</c:v>
                </c:pt>
                <c:pt idx="156">
                  <c:v>954</c:v>
                </c:pt>
                <c:pt idx="157">
                  <c:v>955</c:v>
                </c:pt>
                <c:pt idx="158">
                  <c:v>956</c:v>
                </c:pt>
                <c:pt idx="159">
                  <c:v>957</c:v>
                </c:pt>
                <c:pt idx="160">
                  <c:v>958</c:v>
                </c:pt>
                <c:pt idx="161">
                  <c:v>959</c:v>
                </c:pt>
                <c:pt idx="162">
                  <c:v>960</c:v>
                </c:pt>
                <c:pt idx="163">
                  <c:v>961</c:v>
                </c:pt>
                <c:pt idx="164">
                  <c:v>962</c:v>
                </c:pt>
                <c:pt idx="165">
                  <c:v>963</c:v>
                </c:pt>
                <c:pt idx="166">
                  <c:v>964</c:v>
                </c:pt>
                <c:pt idx="167">
                  <c:v>965</c:v>
                </c:pt>
                <c:pt idx="168">
                  <c:v>966</c:v>
                </c:pt>
                <c:pt idx="169">
                  <c:v>967</c:v>
                </c:pt>
                <c:pt idx="170">
                  <c:v>968</c:v>
                </c:pt>
                <c:pt idx="171">
                  <c:v>969</c:v>
                </c:pt>
                <c:pt idx="172">
                  <c:v>970</c:v>
                </c:pt>
                <c:pt idx="173">
                  <c:v>971</c:v>
                </c:pt>
                <c:pt idx="174">
                  <c:v>972</c:v>
                </c:pt>
                <c:pt idx="175">
                  <c:v>973</c:v>
                </c:pt>
                <c:pt idx="176">
                  <c:v>974</c:v>
                </c:pt>
                <c:pt idx="177">
                  <c:v>975</c:v>
                </c:pt>
                <c:pt idx="178">
                  <c:v>976</c:v>
                </c:pt>
                <c:pt idx="179">
                  <c:v>977</c:v>
                </c:pt>
                <c:pt idx="180">
                  <c:v>978</c:v>
                </c:pt>
                <c:pt idx="181">
                  <c:v>979</c:v>
                </c:pt>
                <c:pt idx="182">
                  <c:v>980</c:v>
                </c:pt>
                <c:pt idx="183">
                  <c:v>981</c:v>
                </c:pt>
                <c:pt idx="184">
                  <c:v>982</c:v>
                </c:pt>
                <c:pt idx="185">
                  <c:v>983</c:v>
                </c:pt>
                <c:pt idx="186">
                  <c:v>984</c:v>
                </c:pt>
                <c:pt idx="187">
                  <c:v>985</c:v>
                </c:pt>
                <c:pt idx="188">
                  <c:v>986</c:v>
                </c:pt>
                <c:pt idx="189">
                  <c:v>987</c:v>
                </c:pt>
                <c:pt idx="190">
                  <c:v>988</c:v>
                </c:pt>
                <c:pt idx="191">
                  <c:v>989</c:v>
                </c:pt>
                <c:pt idx="192">
                  <c:v>990</c:v>
                </c:pt>
                <c:pt idx="193">
                  <c:v>991</c:v>
                </c:pt>
                <c:pt idx="194">
                  <c:v>992</c:v>
                </c:pt>
                <c:pt idx="195">
                  <c:v>993</c:v>
                </c:pt>
                <c:pt idx="196">
                  <c:v>994</c:v>
                </c:pt>
                <c:pt idx="197">
                  <c:v>995</c:v>
                </c:pt>
                <c:pt idx="198">
                  <c:v>996</c:v>
                </c:pt>
                <c:pt idx="199">
                  <c:v>997</c:v>
                </c:pt>
                <c:pt idx="200">
                  <c:v>998</c:v>
                </c:pt>
                <c:pt idx="201">
                  <c:v>999</c:v>
                </c:pt>
                <c:pt idx="202">
                  <c:v>1000</c:v>
                </c:pt>
                <c:pt idx="203">
                  <c:v>1001</c:v>
                </c:pt>
                <c:pt idx="204">
                  <c:v>1002</c:v>
                </c:pt>
                <c:pt idx="205">
                  <c:v>1003</c:v>
                </c:pt>
                <c:pt idx="206">
                  <c:v>1004</c:v>
                </c:pt>
                <c:pt idx="207">
                  <c:v>1005</c:v>
                </c:pt>
                <c:pt idx="208">
                  <c:v>1006</c:v>
                </c:pt>
                <c:pt idx="209">
                  <c:v>1007</c:v>
                </c:pt>
                <c:pt idx="210">
                  <c:v>1008</c:v>
                </c:pt>
                <c:pt idx="211">
                  <c:v>1009</c:v>
                </c:pt>
                <c:pt idx="212">
                  <c:v>1010</c:v>
                </c:pt>
                <c:pt idx="213">
                  <c:v>1011</c:v>
                </c:pt>
                <c:pt idx="214">
                  <c:v>1012</c:v>
                </c:pt>
                <c:pt idx="215">
                  <c:v>1013</c:v>
                </c:pt>
                <c:pt idx="216">
                  <c:v>1014</c:v>
                </c:pt>
                <c:pt idx="217">
                  <c:v>1015</c:v>
                </c:pt>
                <c:pt idx="218">
                  <c:v>1016</c:v>
                </c:pt>
                <c:pt idx="219">
                  <c:v>1017</c:v>
                </c:pt>
                <c:pt idx="220">
                  <c:v>1018</c:v>
                </c:pt>
                <c:pt idx="221">
                  <c:v>1019</c:v>
                </c:pt>
                <c:pt idx="222">
                  <c:v>1020</c:v>
                </c:pt>
                <c:pt idx="223">
                  <c:v>1021</c:v>
                </c:pt>
                <c:pt idx="224">
                  <c:v>1022</c:v>
                </c:pt>
                <c:pt idx="225">
                  <c:v>1023</c:v>
                </c:pt>
                <c:pt idx="226">
                  <c:v>1024</c:v>
                </c:pt>
                <c:pt idx="227">
                  <c:v>1025</c:v>
                </c:pt>
                <c:pt idx="228">
                  <c:v>1026</c:v>
                </c:pt>
                <c:pt idx="229">
                  <c:v>1027</c:v>
                </c:pt>
                <c:pt idx="230">
                  <c:v>1028</c:v>
                </c:pt>
                <c:pt idx="231">
                  <c:v>1029</c:v>
                </c:pt>
                <c:pt idx="232">
                  <c:v>1030</c:v>
                </c:pt>
                <c:pt idx="233">
                  <c:v>1031</c:v>
                </c:pt>
                <c:pt idx="234">
                  <c:v>1032</c:v>
                </c:pt>
                <c:pt idx="235">
                  <c:v>1033</c:v>
                </c:pt>
                <c:pt idx="236">
                  <c:v>1034</c:v>
                </c:pt>
                <c:pt idx="237">
                  <c:v>1035</c:v>
                </c:pt>
                <c:pt idx="238">
                  <c:v>1036</c:v>
                </c:pt>
                <c:pt idx="239">
                  <c:v>1037</c:v>
                </c:pt>
                <c:pt idx="240">
                  <c:v>1038</c:v>
                </c:pt>
                <c:pt idx="241">
                  <c:v>1039</c:v>
                </c:pt>
                <c:pt idx="242">
                  <c:v>1040</c:v>
                </c:pt>
                <c:pt idx="243">
                  <c:v>1041</c:v>
                </c:pt>
                <c:pt idx="244">
                  <c:v>1042</c:v>
                </c:pt>
                <c:pt idx="245">
                  <c:v>1043</c:v>
                </c:pt>
                <c:pt idx="246">
                  <c:v>1044</c:v>
                </c:pt>
                <c:pt idx="247">
                  <c:v>1045</c:v>
                </c:pt>
                <c:pt idx="248">
                  <c:v>1046</c:v>
                </c:pt>
                <c:pt idx="249">
                  <c:v>1047</c:v>
                </c:pt>
                <c:pt idx="250">
                  <c:v>1048</c:v>
                </c:pt>
                <c:pt idx="251">
                  <c:v>1049</c:v>
                </c:pt>
                <c:pt idx="252">
                  <c:v>1050</c:v>
                </c:pt>
                <c:pt idx="253">
                  <c:v>1051</c:v>
                </c:pt>
                <c:pt idx="254">
                  <c:v>1052</c:v>
                </c:pt>
                <c:pt idx="255">
                  <c:v>1053</c:v>
                </c:pt>
                <c:pt idx="256">
                  <c:v>1054</c:v>
                </c:pt>
                <c:pt idx="257">
                  <c:v>1055</c:v>
                </c:pt>
                <c:pt idx="258">
                  <c:v>1056</c:v>
                </c:pt>
                <c:pt idx="259">
                  <c:v>1057</c:v>
                </c:pt>
                <c:pt idx="260">
                  <c:v>1058</c:v>
                </c:pt>
                <c:pt idx="261">
                  <c:v>1059</c:v>
                </c:pt>
              </c:numCache>
            </c:numRef>
          </c:xVal>
          <c:yVal>
            <c:numRef>
              <c:f>Graph!$G$800:$G$1059</c:f>
              <c:numCache>
                <c:formatCode>General</c:formatCode>
                <c:ptCount val="2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56-4AF5-A703-1940CCA4A81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Graph!$A$799:$A$1060</c:f>
              <c:numCache>
                <c:formatCode>General</c:formatCode>
                <c:ptCount val="262"/>
                <c:pt idx="0">
                  <c:v>798</c:v>
                </c:pt>
                <c:pt idx="1">
                  <c:v>799</c:v>
                </c:pt>
                <c:pt idx="2">
                  <c:v>800</c:v>
                </c:pt>
                <c:pt idx="3">
                  <c:v>801</c:v>
                </c:pt>
                <c:pt idx="4">
                  <c:v>802</c:v>
                </c:pt>
                <c:pt idx="5">
                  <c:v>803</c:v>
                </c:pt>
                <c:pt idx="6">
                  <c:v>804</c:v>
                </c:pt>
                <c:pt idx="7">
                  <c:v>805</c:v>
                </c:pt>
                <c:pt idx="8">
                  <c:v>806</c:v>
                </c:pt>
                <c:pt idx="9">
                  <c:v>807</c:v>
                </c:pt>
                <c:pt idx="10">
                  <c:v>808</c:v>
                </c:pt>
                <c:pt idx="11">
                  <c:v>809</c:v>
                </c:pt>
                <c:pt idx="12">
                  <c:v>810</c:v>
                </c:pt>
                <c:pt idx="13">
                  <c:v>811</c:v>
                </c:pt>
                <c:pt idx="14">
                  <c:v>812</c:v>
                </c:pt>
                <c:pt idx="15">
                  <c:v>813</c:v>
                </c:pt>
                <c:pt idx="16">
                  <c:v>814</c:v>
                </c:pt>
                <c:pt idx="17">
                  <c:v>815</c:v>
                </c:pt>
                <c:pt idx="18">
                  <c:v>816</c:v>
                </c:pt>
                <c:pt idx="19">
                  <c:v>817</c:v>
                </c:pt>
                <c:pt idx="20">
                  <c:v>818</c:v>
                </c:pt>
                <c:pt idx="21">
                  <c:v>819</c:v>
                </c:pt>
                <c:pt idx="22">
                  <c:v>820</c:v>
                </c:pt>
                <c:pt idx="23">
                  <c:v>821</c:v>
                </c:pt>
                <c:pt idx="24">
                  <c:v>822</c:v>
                </c:pt>
                <c:pt idx="25">
                  <c:v>823</c:v>
                </c:pt>
                <c:pt idx="26">
                  <c:v>824</c:v>
                </c:pt>
                <c:pt idx="27">
                  <c:v>825</c:v>
                </c:pt>
                <c:pt idx="28">
                  <c:v>826</c:v>
                </c:pt>
                <c:pt idx="29">
                  <c:v>827</c:v>
                </c:pt>
                <c:pt idx="30">
                  <c:v>828</c:v>
                </c:pt>
                <c:pt idx="31">
                  <c:v>829</c:v>
                </c:pt>
                <c:pt idx="32">
                  <c:v>830</c:v>
                </c:pt>
                <c:pt idx="33">
                  <c:v>831</c:v>
                </c:pt>
                <c:pt idx="34">
                  <c:v>832</c:v>
                </c:pt>
                <c:pt idx="35">
                  <c:v>833</c:v>
                </c:pt>
                <c:pt idx="36">
                  <c:v>834</c:v>
                </c:pt>
                <c:pt idx="37">
                  <c:v>835</c:v>
                </c:pt>
                <c:pt idx="38">
                  <c:v>836</c:v>
                </c:pt>
                <c:pt idx="39">
                  <c:v>837</c:v>
                </c:pt>
                <c:pt idx="40">
                  <c:v>838</c:v>
                </c:pt>
                <c:pt idx="41">
                  <c:v>839</c:v>
                </c:pt>
                <c:pt idx="42">
                  <c:v>840</c:v>
                </c:pt>
                <c:pt idx="43">
                  <c:v>841</c:v>
                </c:pt>
                <c:pt idx="44">
                  <c:v>842</c:v>
                </c:pt>
                <c:pt idx="45">
                  <c:v>843</c:v>
                </c:pt>
                <c:pt idx="46">
                  <c:v>844</c:v>
                </c:pt>
                <c:pt idx="47">
                  <c:v>845</c:v>
                </c:pt>
                <c:pt idx="48">
                  <c:v>846</c:v>
                </c:pt>
                <c:pt idx="49">
                  <c:v>847</c:v>
                </c:pt>
                <c:pt idx="50">
                  <c:v>848</c:v>
                </c:pt>
                <c:pt idx="51">
                  <c:v>849</c:v>
                </c:pt>
                <c:pt idx="52">
                  <c:v>850</c:v>
                </c:pt>
                <c:pt idx="53">
                  <c:v>851</c:v>
                </c:pt>
                <c:pt idx="54">
                  <c:v>852</c:v>
                </c:pt>
                <c:pt idx="55">
                  <c:v>853</c:v>
                </c:pt>
                <c:pt idx="56">
                  <c:v>854</c:v>
                </c:pt>
                <c:pt idx="57">
                  <c:v>855</c:v>
                </c:pt>
                <c:pt idx="58">
                  <c:v>856</c:v>
                </c:pt>
                <c:pt idx="59">
                  <c:v>857</c:v>
                </c:pt>
                <c:pt idx="60">
                  <c:v>858</c:v>
                </c:pt>
                <c:pt idx="61">
                  <c:v>859</c:v>
                </c:pt>
                <c:pt idx="62">
                  <c:v>860</c:v>
                </c:pt>
                <c:pt idx="63">
                  <c:v>861</c:v>
                </c:pt>
                <c:pt idx="64">
                  <c:v>862</c:v>
                </c:pt>
                <c:pt idx="65">
                  <c:v>863</c:v>
                </c:pt>
                <c:pt idx="66">
                  <c:v>864</c:v>
                </c:pt>
                <c:pt idx="67">
                  <c:v>865</c:v>
                </c:pt>
                <c:pt idx="68">
                  <c:v>866</c:v>
                </c:pt>
                <c:pt idx="69">
                  <c:v>867</c:v>
                </c:pt>
                <c:pt idx="70">
                  <c:v>868</c:v>
                </c:pt>
                <c:pt idx="71">
                  <c:v>869</c:v>
                </c:pt>
                <c:pt idx="72">
                  <c:v>870</c:v>
                </c:pt>
                <c:pt idx="73">
                  <c:v>871</c:v>
                </c:pt>
                <c:pt idx="74">
                  <c:v>872</c:v>
                </c:pt>
                <c:pt idx="75">
                  <c:v>873</c:v>
                </c:pt>
                <c:pt idx="76">
                  <c:v>874</c:v>
                </c:pt>
                <c:pt idx="77">
                  <c:v>875</c:v>
                </c:pt>
                <c:pt idx="78">
                  <c:v>876</c:v>
                </c:pt>
                <c:pt idx="79">
                  <c:v>877</c:v>
                </c:pt>
                <c:pt idx="80">
                  <c:v>878</c:v>
                </c:pt>
                <c:pt idx="81">
                  <c:v>879</c:v>
                </c:pt>
                <c:pt idx="82">
                  <c:v>880</c:v>
                </c:pt>
                <c:pt idx="83">
                  <c:v>881</c:v>
                </c:pt>
                <c:pt idx="84">
                  <c:v>882</c:v>
                </c:pt>
                <c:pt idx="85">
                  <c:v>883</c:v>
                </c:pt>
                <c:pt idx="86">
                  <c:v>884</c:v>
                </c:pt>
                <c:pt idx="87">
                  <c:v>885</c:v>
                </c:pt>
                <c:pt idx="88">
                  <c:v>886</c:v>
                </c:pt>
                <c:pt idx="89">
                  <c:v>887</c:v>
                </c:pt>
                <c:pt idx="90">
                  <c:v>888</c:v>
                </c:pt>
                <c:pt idx="91">
                  <c:v>889</c:v>
                </c:pt>
                <c:pt idx="92">
                  <c:v>890</c:v>
                </c:pt>
                <c:pt idx="93">
                  <c:v>891</c:v>
                </c:pt>
                <c:pt idx="94">
                  <c:v>892</c:v>
                </c:pt>
                <c:pt idx="95">
                  <c:v>893</c:v>
                </c:pt>
                <c:pt idx="96">
                  <c:v>894</c:v>
                </c:pt>
                <c:pt idx="97">
                  <c:v>895</c:v>
                </c:pt>
                <c:pt idx="98">
                  <c:v>896</c:v>
                </c:pt>
                <c:pt idx="99">
                  <c:v>897</c:v>
                </c:pt>
                <c:pt idx="100">
                  <c:v>898</c:v>
                </c:pt>
                <c:pt idx="101">
                  <c:v>899</c:v>
                </c:pt>
                <c:pt idx="102">
                  <c:v>900</c:v>
                </c:pt>
                <c:pt idx="103">
                  <c:v>901</c:v>
                </c:pt>
                <c:pt idx="104">
                  <c:v>902</c:v>
                </c:pt>
                <c:pt idx="105">
                  <c:v>903</c:v>
                </c:pt>
                <c:pt idx="106">
                  <c:v>904</c:v>
                </c:pt>
                <c:pt idx="107">
                  <c:v>905</c:v>
                </c:pt>
                <c:pt idx="108">
                  <c:v>906</c:v>
                </c:pt>
                <c:pt idx="109">
                  <c:v>907</c:v>
                </c:pt>
                <c:pt idx="110">
                  <c:v>908</c:v>
                </c:pt>
                <c:pt idx="111">
                  <c:v>909</c:v>
                </c:pt>
                <c:pt idx="112">
                  <c:v>910</c:v>
                </c:pt>
                <c:pt idx="113">
                  <c:v>911</c:v>
                </c:pt>
                <c:pt idx="114">
                  <c:v>912</c:v>
                </c:pt>
                <c:pt idx="115">
                  <c:v>913</c:v>
                </c:pt>
                <c:pt idx="116">
                  <c:v>914</c:v>
                </c:pt>
                <c:pt idx="117">
                  <c:v>915</c:v>
                </c:pt>
                <c:pt idx="118">
                  <c:v>916</c:v>
                </c:pt>
                <c:pt idx="119">
                  <c:v>917</c:v>
                </c:pt>
                <c:pt idx="120">
                  <c:v>918</c:v>
                </c:pt>
                <c:pt idx="121">
                  <c:v>919</c:v>
                </c:pt>
                <c:pt idx="122">
                  <c:v>920</c:v>
                </c:pt>
                <c:pt idx="123">
                  <c:v>921</c:v>
                </c:pt>
                <c:pt idx="124">
                  <c:v>922</c:v>
                </c:pt>
                <c:pt idx="125">
                  <c:v>923</c:v>
                </c:pt>
                <c:pt idx="126">
                  <c:v>924</c:v>
                </c:pt>
                <c:pt idx="127">
                  <c:v>925</c:v>
                </c:pt>
                <c:pt idx="128">
                  <c:v>926</c:v>
                </c:pt>
                <c:pt idx="129">
                  <c:v>927</c:v>
                </c:pt>
                <c:pt idx="130">
                  <c:v>928</c:v>
                </c:pt>
                <c:pt idx="131">
                  <c:v>929</c:v>
                </c:pt>
                <c:pt idx="132">
                  <c:v>930</c:v>
                </c:pt>
                <c:pt idx="133">
                  <c:v>931</c:v>
                </c:pt>
                <c:pt idx="134">
                  <c:v>932</c:v>
                </c:pt>
                <c:pt idx="135">
                  <c:v>933</c:v>
                </c:pt>
                <c:pt idx="136">
                  <c:v>934</c:v>
                </c:pt>
                <c:pt idx="137">
                  <c:v>935</c:v>
                </c:pt>
                <c:pt idx="138">
                  <c:v>936</c:v>
                </c:pt>
                <c:pt idx="139">
                  <c:v>937</c:v>
                </c:pt>
                <c:pt idx="140">
                  <c:v>938</c:v>
                </c:pt>
                <c:pt idx="141">
                  <c:v>939</c:v>
                </c:pt>
                <c:pt idx="142">
                  <c:v>940</c:v>
                </c:pt>
                <c:pt idx="143">
                  <c:v>941</c:v>
                </c:pt>
                <c:pt idx="144">
                  <c:v>942</c:v>
                </c:pt>
                <c:pt idx="145">
                  <c:v>943</c:v>
                </c:pt>
                <c:pt idx="146">
                  <c:v>944</c:v>
                </c:pt>
                <c:pt idx="147">
                  <c:v>945</c:v>
                </c:pt>
                <c:pt idx="148">
                  <c:v>946</c:v>
                </c:pt>
                <c:pt idx="149">
                  <c:v>947</c:v>
                </c:pt>
                <c:pt idx="150">
                  <c:v>948</c:v>
                </c:pt>
                <c:pt idx="151">
                  <c:v>949</c:v>
                </c:pt>
                <c:pt idx="152">
                  <c:v>950</c:v>
                </c:pt>
                <c:pt idx="153">
                  <c:v>951</c:v>
                </c:pt>
                <c:pt idx="154">
                  <c:v>952</c:v>
                </c:pt>
                <c:pt idx="155">
                  <c:v>953</c:v>
                </c:pt>
                <c:pt idx="156">
                  <c:v>954</c:v>
                </c:pt>
                <c:pt idx="157">
                  <c:v>955</c:v>
                </c:pt>
                <c:pt idx="158">
                  <c:v>956</c:v>
                </c:pt>
                <c:pt idx="159">
                  <c:v>957</c:v>
                </c:pt>
                <c:pt idx="160">
                  <c:v>958</c:v>
                </c:pt>
                <c:pt idx="161">
                  <c:v>959</c:v>
                </c:pt>
                <c:pt idx="162">
                  <c:v>960</c:v>
                </c:pt>
                <c:pt idx="163">
                  <c:v>961</c:v>
                </c:pt>
                <c:pt idx="164">
                  <c:v>962</c:v>
                </c:pt>
                <c:pt idx="165">
                  <c:v>963</c:v>
                </c:pt>
                <c:pt idx="166">
                  <c:v>964</c:v>
                </c:pt>
                <c:pt idx="167">
                  <c:v>965</c:v>
                </c:pt>
                <c:pt idx="168">
                  <c:v>966</c:v>
                </c:pt>
                <c:pt idx="169">
                  <c:v>967</c:v>
                </c:pt>
                <c:pt idx="170">
                  <c:v>968</c:v>
                </c:pt>
                <c:pt idx="171">
                  <c:v>969</c:v>
                </c:pt>
                <c:pt idx="172">
                  <c:v>970</c:v>
                </c:pt>
                <c:pt idx="173">
                  <c:v>971</c:v>
                </c:pt>
                <c:pt idx="174">
                  <c:v>972</c:v>
                </c:pt>
                <c:pt idx="175">
                  <c:v>973</c:v>
                </c:pt>
                <c:pt idx="176">
                  <c:v>974</c:v>
                </c:pt>
                <c:pt idx="177">
                  <c:v>975</c:v>
                </c:pt>
                <c:pt idx="178">
                  <c:v>976</c:v>
                </c:pt>
                <c:pt idx="179">
                  <c:v>977</c:v>
                </c:pt>
                <c:pt idx="180">
                  <c:v>978</c:v>
                </c:pt>
                <c:pt idx="181">
                  <c:v>979</c:v>
                </c:pt>
                <c:pt idx="182">
                  <c:v>980</c:v>
                </c:pt>
                <c:pt idx="183">
                  <c:v>981</c:v>
                </c:pt>
                <c:pt idx="184">
                  <c:v>982</c:v>
                </c:pt>
                <c:pt idx="185">
                  <c:v>983</c:v>
                </c:pt>
                <c:pt idx="186">
                  <c:v>984</c:v>
                </c:pt>
                <c:pt idx="187">
                  <c:v>985</c:v>
                </c:pt>
                <c:pt idx="188">
                  <c:v>986</c:v>
                </c:pt>
                <c:pt idx="189">
                  <c:v>987</c:v>
                </c:pt>
                <c:pt idx="190">
                  <c:v>988</c:v>
                </c:pt>
                <c:pt idx="191">
                  <c:v>989</c:v>
                </c:pt>
                <c:pt idx="192">
                  <c:v>990</c:v>
                </c:pt>
                <c:pt idx="193">
                  <c:v>991</c:v>
                </c:pt>
                <c:pt idx="194">
                  <c:v>992</c:v>
                </c:pt>
                <c:pt idx="195">
                  <c:v>993</c:v>
                </c:pt>
                <c:pt idx="196">
                  <c:v>994</c:v>
                </c:pt>
                <c:pt idx="197">
                  <c:v>995</c:v>
                </c:pt>
                <c:pt idx="198">
                  <c:v>996</c:v>
                </c:pt>
                <c:pt idx="199">
                  <c:v>997</c:v>
                </c:pt>
                <c:pt idx="200">
                  <c:v>998</c:v>
                </c:pt>
                <c:pt idx="201">
                  <c:v>999</c:v>
                </c:pt>
                <c:pt idx="202">
                  <c:v>1000</c:v>
                </c:pt>
                <c:pt idx="203">
                  <c:v>1001</c:v>
                </c:pt>
                <c:pt idx="204">
                  <c:v>1002</c:v>
                </c:pt>
                <c:pt idx="205">
                  <c:v>1003</c:v>
                </c:pt>
                <c:pt idx="206">
                  <c:v>1004</c:v>
                </c:pt>
                <c:pt idx="207">
                  <c:v>1005</c:v>
                </c:pt>
                <c:pt idx="208">
                  <c:v>1006</c:v>
                </c:pt>
                <c:pt idx="209">
                  <c:v>1007</c:v>
                </c:pt>
                <c:pt idx="210">
                  <c:v>1008</c:v>
                </c:pt>
                <c:pt idx="211">
                  <c:v>1009</c:v>
                </c:pt>
                <c:pt idx="212">
                  <c:v>1010</c:v>
                </c:pt>
                <c:pt idx="213">
                  <c:v>1011</c:v>
                </c:pt>
                <c:pt idx="214">
                  <c:v>1012</c:v>
                </c:pt>
                <c:pt idx="215">
                  <c:v>1013</c:v>
                </c:pt>
                <c:pt idx="216">
                  <c:v>1014</c:v>
                </c:pt>
                <c:pt idx="217">
                  <c:v>1015</c:v>
                </c:pt>
                <c:pt idx="218">
                  <c:v>1016</c:v>
                </c:pt>
                <c:pt idx="219">
                  <c:v>1017</c:v>
                </c:pt>
                <c:pt idx="220">
                  <c:v>1018</c:v>
                </c:pt>
                <c:pt idx="221">
                  <c:v>1019</c:v>
                </c:pt>
                <c:pt idx="222">
                  <c:v>1020</c:v>
                </c:pt>
                <c:pt idx="223">
                  <c:v>1021</c:v>
                </c:pt>
                <c:pt idx="224">
                  <c:v>1022</c:v>
                </c:pt>
                <c:pt idx="225">
                  <c:v>1023</c:v>
                </c:pt>
                <c:pt idx="226">
                  <c:v>1024</c:v>
                </c:pt>
                <c:pt idx="227">
                  <c:v>1025</c:v>
                </c:pt>
                <c:pt idx="228">
                  <c:v>1026</c:v>
                </c:pt>
                <c:pt idx="229">
                  <c:v>1027</c:v>
                </c:pt>
                <c:pt idx="230">
                  <c:v>1028</c:v>
                </c:pt>
                <c:pt idx="231">
                  <c:v>1029</c:v>
                </c:pt>
                <c:pt idx="232">
                  <c:v>1030</c:v>
                </c:pt>
                <c:pt idx="233">
                  <c:v>1031</c:v>
                </c:pt>
                <c:pt idx="234">
                  <c:v>1032</c:v>
                </c:pt>
                <c:pt idx="235">
                  <c:v>1033</c:v>
                </c:pt>
                <c:pt idx="236">
                  <c:v>1034</c:v>
                </c:pt>
                <c:pt idx="237">
                  <c:v>1035</c:v>
                </c:pt>
                <c:pt idx="238">
                  <c:v>1036</c:v>
                </c:pt>
                <c:pt idx="239">
                  <c:v>1037</c:v>
                </c:pt>
                <c:pt idx="240">
                  <c:v>1038</c:v>
                </c:pt>
                <c:pt idx="241">
                  <c:v>1039</c:v>
                </c:pt>
                <c:pt idx="242">
                  <c:v>1040</c:v>
                </c:pt>
                <c:pt idx="243">
                  <c:v>1041</c:v>
                </c:pt>
                <c:pt idx="244">
                  <c:v>1042</c:v>
                </c:pt>
                <c:pt idx="245">
                  <c:v>1043</c:v>
                </c:pt>
                <c:pt idx="246">
                  <c:v>1044</c:v>
                </c:pt>
                <c:pt idx="247">
                  <c:v>1045</c:v>
                </c:pt>
                <c:pt idx="248">
                  <c:v>1046</c:v>
                </c:pt>
                <c:pt idx="249">
                  <c:v>1047</c:v>
                </c:pt>
                <c:pt idx="250">
                  <c:v>1048</c:v>
                </c:pt>
                <c:pt idx="251">
                  <c:v>1049</c:v>
                </c:pt>
                <c:pt idx="252">
                  <c:v>1050</c:v>
                </c:pt>
                <c:pt idx="253">
                  <c:v>1051</c:v>
                </c:pt>
                <c:pt idx="254">
                  <c:v>1052</c:v>
                </c:pt>
                <c:pt idx="255">
                  <c:v>1053</c:v>
                </c:pt>
                <c:pt idx="256">
                  <c:v>1054</c:v>
                </c:pt>
                <c:pt idx="257">
                  <c:v>1055</c:v>
                </c:pt>
                <c:pt idx="258">
                  <c:v>1056</c:v>
                </c:pt>
                <c:pt idx="259">
                  <c:v>1057</c:v>
                </c:pt>
                <c:pt idx="260">
                  <c:v>1058</c:v>
                </c:pt>
                <c:pt idx="261">
                  <c:v>1059</c:v>
                </c:pt>
              </c:numCache>
            </c:numRef>
          </c:xVal>
          <c:yVal>
            <c:numRef>
              <c:f>Graph!$H$800:$H$1059</c:f>
              <c:numCache>
                <c:formatCode>General</c:formatCode>
                <c:ptCount val="2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56-4AF5-A703-1940CCA4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75327"/>
        <c:axId val="1534077247"/>
      </c:scatterChart>
      <c:valAx>
        <c:axId val="1534075327"/>
        <c:scaling>
          <c:orientation val="minMax"/>
          <c:max val="1059"/>
          <c:min val="798"/>
        </c:scaling>
        <c:delete val="0"/>
        <c:axPos val="b"/>
        <c:numFmt formatCode="General" sourceLinked="1"/>
        <c:majorTickMark val="out"/>
        <c:minorTickMark val="none"/>
        <c:tickLblPos val="nextTo"/>
        <c:crossAx val="1534077247"/>
        <c:crosses val="autoZero"/>
        <c:crossBetween val="midCat"/>
      </c:valAx>
      <c:valAx>
        <c:axId val="1534077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4075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AB85B-3303-4064-6221-E41FA97E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14</xdr:col>
      <xdr:colOff>304800</xdr:colOff>
      <xdr:row>274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A7FB9-9E84-F1E6-D035-8F54093B1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525</xdr:row>
      <xdr:rowOff>0</xdr:rowOff>
    </xdr:from>
    <xdr:to>
      <xdr:col>14</xdr:col>
      <xdr:colOff>304800</xdr:colOff>
      <xdr:row>539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71FCCA-6CA4-C76E-B489-65E66B58A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4CD41-F0E1-B1B7-433B-B4DB48892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F2C1-E1D3-4A3E-8128-5BB15109C18E}">
  <dimension ref="A1:BH1070"/>
  <sheetViews>
    <sheetView topLeftCell="A784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9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38.106456000000016</v>
      </c>
      <c r="K3">
        <v>13.57878</v>
      </c>
    </row>
    <row r="4" spans="1:60" x14ac:dyDescent="0.25">
      <c r="A4">
        <v>3</v>
      </c>
      <c r="D4">
        <v>53.756622000000014</v>
      </c>
      <c r="E4">
        <v>8.2294929999999997</v>
      </c>
    </row>
    <row r="5" spans="1:60" x14ac:dyDescent="0.25">
      <c r="A5">
        <v>4</v>
      </c>
      <c r="D5">
        <v>53.756622000000014</v>
      </c>
      <c r="E5">
        <v>8.2294929999999997</v>
      </c>
    </row>
    <row r="6" spans="1:60" x14ac:dyDescent="0.25">
      <c r="A6">
        <v>5</v>
      </c>
      <c r="D6">
        <v>53.760990000000014</v>
      </c>
      <c r="E6">
        <v>8.1534040000000001</v>
      </c>
    </row>
    <row r="7" spans="1:60" x14ac:dyDescent="0.25">
      <c r="A7">
        <v>6</v>
      </c>
      <c r="D7">
        <v>53.739418000000015</v>
      </c>
      <c r="E7">
        <v>8.1885010000000005</v>
      </c>
    </row>
    <row r="8" spans="1:60" x14ac:dyDescent="0.25">
      <c r="A8">
        <v>7</v>
      </c>
      <c r="D8">
        <v>53.713893000000013</v>
      </c>
      <c r="E8">
        <v>8.1946049999999993</v>
      </c>
    </row>
    <row r="9" spans="1:60" x14ac:dyDescent="0.25">
      <c r="A9">
        <v>8</v>
      </c>
      <c r="D9">
        <v>53.74110000000001</v>
      </c>
      <c r="E9">
        <v>8.2027619999999999</v>
      </c>
    </row>
    <row r="10" spans="1:60" x14ac:dyDescent="0.25">
      <c r="A10">
        <v>9</v>
      </c>
      <c r="D10">
        <v>53.781250000000014</v>
      </c>
      <c r="E10">
        <v>8.1785029999999992</v>
      </c>
    </row>
    <row r="11" spans="1:60" x14ac:dyDescent="0.25">
      <c r="A11">
        <v>10</v>
      </c>
      <c r="D11">
        <v>53.776722000000014</v>
      </c>
      <c r="E11">
        <v>8.1739259999999998</v>
      </c>
    </row>
    <row r="12" spans="1:60" x14ac:dyDescent="0.25">
      <c r="A12">
        <v>11</v>
      </c>
      <c r="B12">
        <v>61.011856000000016</v>
      </c>
      <c r="C12">
        <v>8.9873250000000002</v>
      </c>
      <c r="D12">
        <v>53.892540000000011</v>
      </c>
      <c r="E12">
        <v>8.1605080000000001</v>
      </c>
    </row>
    <row r="13" spans="1:60" x14ac:dyDescent="0.25">
      <c r="A13">
        <v>12</v>
      </c>
      <c r="B13">
        <v>61.018066000000012</v>
      </c>
      <c r="C13">
        <v>8.9705390000000005</v>
      </c>
      <c r="D13">
        <v>53.756622000000014</v>
      </c>
      <c r="E13">
        <v>8.2294929999999997</v>
      </c>
    </row>
    <row r="14" spans="1:60" x14ac:dyDescent="0.25">
      <c r="A14">
        <v>13</v>
      </c>
      <c r="B14">
        <v>61.025638000000015</v>
      </c>
      <c r="C14">
        <v>8.9822729999999993</v>
      </c>
    </row>
    <row r="15" spans="1:60" x14ac:dyDescent="0.25">
      <c r="A15">
        <v>14</v>
      </c>
      <c r="B15">
        <v>61.009330000000013</v>
      </c>
      <c r="C15">
        <v>8.9845360000000003</v>
      </c>
    </row>
    <row r="16" spans="1:60" x14ac:dyDescent="0.25">
      <c r="A16">
        <v>15</v>
      </c>
      <c r="B16">
        <v>61.012748000000016</v>
      </c>
      <c r="C16">
        <v>8.9927440000000001</v>
      </c>
    </row>
    <row r="17" spans="1:9" x14ac:dyDescent="0.25">
      <c r="A17">
        <v>16</v>
      </c>
      <c r="B17">
        <v>60.985229000000011</v>
      </c>
      <c r="C17">
        <v>8.9952179999999995</v>
      </c>
    </row>
    <row r="18" spans="1:9" x14ac:dyDescent="0.25">
      <c r="A18">
        <v>17</v>
      </c>
      <c r="B18">
        <v>60.997757000000014</v>
      </c>
      <c r="C18">
        <v>9.0003220000000006</v>
      </c>
    </row>
    <row r="19" spans="1:9" x14ac:dyDescent="0.25">
      <c r="A19">
        <v>18</v>
      </c>
      <c r="B19">
        <v>61.011856000000016</v>
      </c>
      <c r="C19">
        <v>8.9873250000000002</v>
      </c>
    </row>
    <row r="20" spans="1:9" x14ac:dyDescent="0.25">
      <c r="A20">
        <v>19</v>
      </c>
      <c r="B20">
        <v>61.011856000000016</v>
      </c>
      <c r="C20">
        <v>8.9873250000000002</v>
      </c>
      <c r="H20">
        <v>59.541496000000009</v>
      </c>
      <c r="I20">
        <v>6.5244489999999997</v>
      </c>
    </row>
    <row r="21" spans="1:9" x14ac:dyDescent="0.25">
      <c r="A21">
        <v>20</v>
      </c>
      <c r="F21">
        <v>60.64598800000001</v>
      </c>
      <c r="G21">
        <v>9.3615060000000003</v>
      </c>
      <c r="H21">
        <v>59.590591000000011</v>
      </c>
      <c r="I21">
        <v>6.5318690000000004</v>
      </c>
    </row>
    <row r="22" spans="1:9" x14ac:dyDescent="0.25">
      <c r="A22">
        <v>21</v>
      </c>
      <c r="F22">
        <v>60.738124000000013</v>
      </c>
      <c r="G22">
        <v>9.3685559999999999</v>
      </c>
      <c r="H22">
        <v>59.585174000000009</v>
      </c>
      <c r="I22">
        <v>6.5269219999999999</v>
      </c>
    </row>
    <row r="23" spans="1:9" x14ac:dyDescent="0.25">
      <c r="A23">
        <v>22</v>
      </c>
      <c r="F23">
        <v>60.747284000000015</v>
      </c>
      <c r="G23">
        <v>9.3829740000000008</v>
      </c>
      <c r="H23">
        <v>59.574123000000014</v>
      </c>
      <c r="I23">
        <v>6.5146090000000001</v>
      </c>
    </row>
    <row r="24" spans="1:9" x14ac:dyDescent="0.25">
      <c r="A24">
        <v>23</v>
      </c>
      <c r="F24">
        <v>60.703662000000016</v>
      </c>
      <c r="G24">
        <v>9.3773970000000002</v>
      </c>
      <c r="H24">
        <v>59.593433000000012</v>
      </c>
      <c r="I24">
        <v>6.484826</v>
      </c>
    </row>
    <row r="25" spans="1:9" x14ac:dyDescent="0.25">
      <c r="A25">
        <v>24</v>
      </c>
      <c r="F25">
        <v>60.701294000000011</v>
      </c>
      <c r="G25">
        <v>9.3588210000000007</v>
      </c>
      <c r="H25">
        <v>59.620849000000014</v>
      </c>
      <c r="I25">
        <v>6.5035069999999999</v>
      </c>
    </row>
    <row r="26" spans="1:9" x14ac:dyDescent="0.25">
      <c r="A26">
        <v>25</v>
      </c>
      <c r="F26">
        <v>60.681034000000011</v>
      </c>
      <c r="G26">
        <v>9.3631890000000002</v>
      </c>
      <c r="H26">
        <v>59.606376000000012</v>
      </c>
      <c r="I26">
        <v>6.5016119999999997</v>
      </c>
    </row>
    <row r="27" spans="1:9" x14ac:dyDescent="0.25">
      <c r="A27">
        <v>26</v>
      </c>
      <c r="F27">
        <v>60.686668000000012</v>
      </c>
      <c r="G27">
        <v>9.3569790000000008</v>
      </c>
      <c r="H27">
        <v>59.625637000000012</v>
      </c>
      <c r="I27">
        <v>6.5477069999999999</v>
      </c>
    </row>
    <row r="28" spans="1:9" x14ac:dyDescent="0.25">
      <c r="A28">
        <v>27</v>
      </c>
      <c r="F28">
        <v>60.661201000000013</v>
      </c>
      <c r="G28">
        <v>9.3550330000000006</v>
      </c>
      <c r="H28">
        <v>59.541496000000009</v>
      </c>
      <c r="I28">
        <v>6.5244489999999997</v>
      </c>
    </row>
    <row r="29" spans="1:9" x14ac:dyDescent="0.25">
      <c r="A29">
        <v>28</v>
      </c>
      <c r="D29">
        <v>78.067394000000007</v>
      </c>
      <c r="E29">
        <v>6.7323930000000001</v>
      </c>
      <c r="F29">
        <v>60.64598800000001</v>
      </c>
      <c r="G29">
        <v>9.3615060000000003</v>
      </c>
    </row>
    <row r="30" spans="1:9" x14ac:dyDescent="0.25">
      <c r="A30">
        <v>29</v>
      </c>
      <c r="D30">
        <v>78.067394000000007</v>
      </c>
      <c r="E30">
        <v>6.7323930000000001</v>
      </c>
    </row>
    <row r="31" spans="1:9" x14ac:dyDescent="0.25">
      <c r="A31">
        <v>30</v>
      </c>
      <c r="D31">
        <v>78.037606000000011</v>
      </c>
      <c r="E31">
        <v>6.7464890000000004</v>
      </c>
    </row>
    <row r="32" spans="1:9" x14ac:dyDescent="0.25">
      <c r="A32">
        <v>31</v>
      </c>
      <c r="D32">
        <v>78.068671000000009</v>
      </c>
      <c r="E32">
        <v>6.7436699999999998</v>
      </c>
    </row>
    <row r="33" spans="1:9" x14ac:dyDescent="0.25">
      <c r="A33">
        <v>32</v>
      </c>
      <c r="D33">
        <v>78.087128000000007</v>
      </c>
      <c r="E33">
        <v>6.7570740000000002</v>
      </c>
    </row>
    <row r="34" spans="1:9" x14ac:dyDescent="0.25">
      <c r="A34">
        <v>33</v>
      </c>
      <c r="D34">
        <v>78.039468000000014</v>
      </c>
      <c r="E34">
        <v>6.7754250000000003</v>
      </c>
    </row>
    <row r="35" spans="1:9" x14ac:dyDescent="0.25">
      <c r="A35">
        <v>34</v>
      </c>
      <c r="B35">
        <v>82.316489000000004</v>
      </c>
      <c r="C35">
        <v>8.2806909999999991</v>
      </c>
      <c r="D35">
        <v>78.075691000000006</v>
      </c>
      <c r="E35">
        <v>6.7640419999999999</v>
      </c>
    </row>
    <row r="36" spans="1:9" x14ac:dyDescent="0.25">
      <c r="A36">
        <v>35</v>
      </c>
      <c r="B36">
        <v>82.374096000000009</v>
      </c>
      <c r="C36">
        <v>8.2858509999999992</v>
      </c>
      <c r="D36">
        <v>78.127074000000007</v>
      </c>
      <c r="E36">
        <v>6.746702</v>
      </c>
    </row>
    <row r="37" spans="1:9" x14ac:dyDescent="0.25">
      <c r="A37">
        <v>36</v>
      </c>
      <c r="B37">
        <v>82.342020000000005</v>
      </c>
      <c r="C37">
        <v>8.2812769999999993</v>
      </c>
      <c r="D37">
        <v>78.121170000000006</v>
      </c>
      <c r="E37">
        <v>6.7739890000000003</v>
      </c>
    </row>
    <row r="38" spans="1:9" x14ac:dyDescent="0.25">
      <c r="A38">
        <v>37</v>
      </c>
      <c r="B38">
        <v>82.360691000000003</v>
      </c>
      <c r="C38">
        <v>8.2867560000000005</v>
      </c>
      <c r="D38">
        <v>78.067394000000007</v>
      </c>
      <c r="E38">
        <v>6.7323930000000001</v>
      </c>
    </row>
    <row r="39" spans="1:9" x14ac:dyDescent="0.25">
      <c r="A39">
        <v>38</v>
      </c>
      <c r="B39">
        <v>82.36287200000001</v>
      </c>
      <c r="C39">
        <v>8.2882440000000006</v>
      </c>
    </row>
    <row r="40" spans="1:9" x14ac:dyDescent="0.25">
      <c r="A40">
        <v>39</v>
      </c>
      <c r="B40">
        <v>82.336648000000011</v>
      </c>
      <c r="C40">
        <v>8.2863299999999995</v>
      </c>
    </row>
    <row r="41" spans="1:9" x14ac:dyDescent="0.25">
      <c r="A41">
        <v>40</v>
      </c>
      <c r="B41">
        <v>82.341223000000014</v>
      </c>
      <c r="C41">
        <v>8.2299469999999992</v>
      </c>
    </row>
    <row r="42" spans="1:9" x14ac:dyDescent="0.25">
      <c r="A42">
        <v>41</v>
      </c>
      <c r="B42">
        <v>82.316489000000004</v>
      </c>
      <c r="C42">
        <v>8.2806909999999991</v>
      </c>
    </row>
    <row r="43" spans="1:9" x14ac:dyDescent="0.25">
      <c r="A43">
        <v>42</v>
      </c>
      <c r="B43">
        <v>82.316489000000004</v>
      </c>
      <c r="C43">
        <v>8.2806909999999991</v>
      </c>
    </row>
    <row r="44" spans="1:9" x14ac:dyDescent="0.25">
      <c r="A44">
        <v>43</v>
      </c>
      <c r="H44">
        <v>81.994840000000011</v>
      </c>
      <c r="I44">
        <v>6.0261170000000002</v>
      </c>
    </row>
    <row r="45" spans="1:9" x14ac:dyDescent="0.25">
      <c r="A45">
        <v>44</v>
      </c>
      <c r="F45">
        <v>83.537287000000006</v>
      </c>
      <c r="G45">
        <v>8.8402130000000003</v>
      </c>
      <c r="H45">
        <v>82.026116999999999</v>
      </c>
      <c r="I45">
        <v>5.9829249999999998</v>
      </c>
    </row>
    <row r="46" spans="1:9" x14ac:dyDescent="0.25">
      <c r="A46">
        <v>45</v>
      </c>
      <c r="F46">
        <v>83.525744000000003</v>
      </c>
      <c r="G46">
        <v>8.7671799999999998</v>
      </c>
      <c r="H46">
        <v>81.974947000000014</v>
      </c>
      <c r="I46">
        <v>5.9904789999999997</v>
      </c>
    </row>
    <row r="47" spans="1:9" x14ac:dyDescent="0.25">
      <c r="A47">
        <v>46</v>
      </c>
      <c r="F47">
        <v>83.493244000000004</v>
      </c>
      <c r="G47">
        <v>8.765212</v>
      </c>
      <c r="H47">
        <v>81.979946000000012</v>
      </c>
      <c r="I47">
        <v>5.9636170000000002</v>
      </c>
    </row>
    <row r="48" spans="1:9" x14ac:dyDescent="0.25">
      <c r="A48">
        <v>47</v>
      </c>
      <c r="F48">
        <v>83.506276000000014</v>
      </c>
      <c r="G48">
        <v>8.793139</v>
      </c>
      <c r="H48">
        <v>81.941967000000005</v>
      </c>
      <c r="I48">
        <v>5.9564899999999996</v>
      </c>
    </row>
    <row r="49" spans="1:9" x14ac:dyDescent="0.25">
      <c r="A49">
        <v>48</v>
      </c>
      <c r="F49">
        <v>83.472606000000013</v>
      </c>
      <c r="G49">
        <v>8.8084039999999995</v>
      </c>
      <c r="H49">
        <v>81.872073999999998</v>
      </c>
      <c r="I49">
        <v>5.9852129999999999</v>
      </c>
    </row>
    <row r="50" spans="1:9" x14ac:dyDescent="0.25">
      <c r="A50">
        <v>49</v>
      </c>
      <c r="F50">
        <v>83.449840000000009</v>
      </c>
      <c r="G50">
        <v>8.8485630000000004</v>
      </c>
      <c r="H50">
        <v>81.925957000000011</v>
      </c>
      <c r="I50">
        <v>5.9659579999999997</v>
      </c>
    </row>
    <row r="51" spans="1:9" x14ac:dyDescent="0.25">
      <c r="A51">
        <v>50</v>
      </c>
      <c r="F51">
        <v>83.488404000000003</v>
      </c>
      <c r="G51">
        <v>8.8610640000000007</v>
      </c>
      <c r="H51">
        <v>81.99340500000001</v>
      </c>
      <c r="I51">
        <v>6.0081920000000002</v>
      </c>
    </row>
    <row r="52" spans="1:9" x14ac:dyDescent="0.25">
      <c r="A52">
        <v>51</v>
      </c>
      <c r="D52">
        <v>99.177711000000002</v>
      </c>
      <c r="E52">
        <v>6.7396279999999997</v>
      </c>
      <c r="F52">
        <v>83.507925</v>
      </c>
      <c r="G52">
        <v>8.8167019999999994</v>
      </c>
      <c r="H52">
        <v>81.99340500000001</v>
      </c>
      <c r="I52">
        <v>6.0081920000000002</v>
      </c>
    </row>
    <row r="53" spans="1:9" x14ac:dyDescent="0.25">
      <c r="A53">
        <v>52</v>
      </c>
      <c r="D53">
        <v>99.079200000000014</v>
      </c>
      <c r="E53">
        <v>6.827553</v>
      </c>
      <c r="F53">
        <v>83.49164900000001</v>
      </c>
      <c r="G53">
        <v>8.7726059999999997</v>
      </c>
    </row>
    <row r="54" spans="1:9" x14ac:dyDescent="0.25">
      <c r="A54">
        <v>53</v>
      </c>
      <c r="D54">
        <v>99.073243000000005</v>
      </c>
      <c r="E54">
        <v>6.7903719999999996</v>
      </c>
    </row>
    <row r="55" spans="1:9" x14ac:dyDescent="0.25">
      <c r="A55">
        <v>54</v>
      </c>
      <c r="D55">
        <v>99.087924000000015</v>
      </c>
      <c r="E55">
        <v>6.7861700000000003</v>
      </c>
    </row>
    <row r="56" spans="1:9" x14ac:dyDescent="0.25">
      <c r="A56">
        <v>55</v>
      </c>
      <c r="D56">
        <v>99.087980000000016</v>
      </c>
      <c r="E56">
        <v>6.8052659999999996</v>
      </c>
    </row>
    <row r="57" spans="1:9" x14ac:dyDescent="0.25">
      <c r="A57">
        <v>56</v>
      </c>
      <c r="D57">
        <v>99.090797000000009</v>
      </c>
      <c r="E57">
        <v>6.7966490000000004</v>
      </c>
    </row>
    <row r="58" spans="1:9" x14ac:dyDescent="0.25">
      <c r="A58">
        <v>57</v>
      </c>
      <c r="D58">
        <v>99.102712000000011</v>
      </c>
      <c r="E58">
        <v>6.8236699999999999</v>
      </c>
    </row>
    <row r="59" spans="1:9" x14ac:dyDescent="0.25">
      <c r="A59">
        <v>58</v>
      </c>
      <c r="B59">
        <v>106.137765</v>
      </c>
      <c r="C59">
        <v>8.4961699999999993</v>
      </c>
      <c r="D59">
        <v>99.129308000000009</v>
      </c>
      <c r="E59">
        <v>6.7952659999999998</v>
      </c>
    </row>
    <row r="60" spans="1:9" x14ac:dyDescent="0.25">
      <c r="A60">
        <v>59</v>
      </c>
      <c r="B60">
        <v>106.16324400000001</v>
      </c>
      <c r="C60">
        <v>8.4829249999999998</v>
      </c>
      <c r="D60">
        <v>99.158189000000007</v>
      </c>
      <c r="E60">
        <v>6.7652130000000001</v>
      </c>
    </row>
    <row r="61" spans="1:9" x14ac:dyDescent="0.25">
      <c r="A61">
        <v>60</v>
      </c>
      <c r="B61">
        <v>106.14632900000001</v>
      </c>
      <c r="C61">
        <v>8.4934580000000004</v>
      </c>
      <c r="D61">
        <v>99.158189000000007</v>
      </c>
      <c r="E61">
        <v>6.7652130000000001</v>
      </c>
    </row>
    <row r="62" spans="1:9" x14ac:dyDescent="0.25">
      <c r="A62">
        <v>61</v>
      </c>
      <c r="B62">
        <v>106.15601100000001</v>
      </c>
      <c r="C62">
        <v>8.5107979999999994</v>
      </c>
    </row>
    <row r="63" spans="1:9" x14ac:dyDescent="0.25">
      <c r="A63">
        <v>62</v>
      </c>
      <c r="B63">
        <v>106.15569000000001</v>
      </c>
      <c r="C63">
        <v>8.5007979999999996</v>
      </c>
    </row>
    <row r="64" spans="1:9" x14ac:dyDescent="0.25">
      <c r="A64">
        <v>63</v>
      </c>
      <c r="B64">
        <v>106.15223400000001</v>
      </c>
      <c r="C64">
        <v>8.5086700000000004</v>
      </c>
    </row>
    <row r="65" spans="1:9" x14ac:dyDescent="0.25">
      <c r="A65">
        <v>64</v>
      </c>
      <c r="B65">
        <v>106.18467800000001</v>
      </c>
      <c r="C65">
        <v>8.4973939999999999</v>
      </c>
    </row>
    <row r="66" spans="1:9" x14ac:dyDescent="0.25">
      <c r="A66">
        <v>65</v>
      </c>
      <c r="B66">
        <v>106.12510400000001</v>
      </c>
      <c r="C66">
        <v>8.4668620000000008</v>
      </c>
    </row>
    <row r="67" spans="1:9" x14ac:dyDescent="0.25">
      <c r="A67">
        <v>66</v>
      </c>
      <c r="B67">
        <v>106.201913</v>
      </c>
      <c r="C67">
        <v>8.3795210000000004</v>
      </c>
    </row>
    <row r="68" spans="1:9" x14ac:dyDescent="0.25">
      <c r="A68">
        <v>67</v>
      </c>
      <c r="H68">
        <v>105.517019</v>
      </c>
      <c r="I68">
        <v>6.0953720000000002</v>
      </c>
    </row>
    <row r="69" spans="1:9" x14ac:dyDescent="0.25">
      <c r="A69">
        <v>68</v>
      </c>
      <c r="H69">
        <v>105.517019</v>
      </c>
      <c r="I69">
        <v>6.0953720000000002</v>
      </c>
    </row>
    <row r="70" spans="1:9" x14ac:dyDescent="0.25">
      <c r="A70">
        <v>69</v>
      </c>
      <c r="F70">
        <v>107.20313400000001</v>
      </c>
      <c r="G70">
        <v>9.2244679999999999</v>
      </c>
      <c r="H70">
        <v>105.501329</v>
      </c>
      <c r="I70">
        <v>6.1089890000000002</v>
      </c>
    </row>
    <row r="71" spans="1:9" x14ac:dyDescent="0.25">
      <c r="A71">
        <v>70</v>
      </c>
      <c r="F71">
        <v>107.24175400000001</v>
      </c>
      <c r="G71">
        <v>9.1854259999999996</v>
      </c>
      <c r="H71">
        <v>105.51744600000001</v>
      </c>
      <c r="I71">
        <v>6.0851059999999997</v>
      </c>
    </row>
    <row r="72" spans="1:9" x14ac:dyDescent="0.25">
      <c r="A72">
        <v>71</v>
      </c>
      <c r="F72">
        <v>107.20723100000001</v>
      </c>
      <c r="G72">
        <v>9.1788830000000008</v>
      </c>
      <c r="H72">
        <v>105.51574400000001</v>
      </c>
      <c r="I72">
        <v>6.117712</v>
      </c>
    </row>
    <row r="73" spans="1:9" x14ac:dyDescent="0.25">
      <c r="A73">
        <v>72</v>
      </c>
      <c r="F73">
        <v>107.232553</v>
      </c>
      <c r="G73">
        <v>9.1895209999999992</v>
      </c>
      <c r="H73">
        <v>105.53016</v>
      </c>
      <c r="I73">
        <v>6.1129790000000002</v>
      </c>
    </row>
    <row r="74" spans="1:9" x14ac:dyDescent="0.25">
      <c r="A74">
        <v>73</v>
      </c>
      <c r="F74">
        <v>107.269998</v>
      </c>
      <c r="G74">
        <v>9.1843610000000009</v>
      </c>
      <c r="H74">
        <v>105.575586</v>
      </c>
      <c r="I74">
        <v>6.085</v>
      </c>
    </row>
    <row r="75" spans="1:9" x14ac:dyDescent="0.25">
      <c r="A75">
        <v>74</v>
      </c>
      <c r="D75">
        <v>123.75686</v>
      </c>
      <c r="E75">
        <v>7.2572869999999998</v>
      </c>
      <c r="F75">
        <v>107.267499</v>
      </c>
      <c r="G75">
        <v>9.2219680000000004</v>
      </c>
      <c r="H75">
        <v>105.59936300000001</v>
      </c>
      <c r="I75">
        <v>6.0435100000000004</v>
      </c>
    </row>
    <row r="76" spans="1:9" x14ac:dyDescent="0.25">
      <c r="A76">
        <v>75</v>
      </c>
      <c r="D76">
        <v>123.77749800000001</v>
      </c>
      <c r="E76">
        <v>7.2364360000000003</v>
      </c>
      <c r="F76">
        <v>107.23191199999999</v>
      </c>
      <c r="G76">
        <v>9.2048930000000002</v>
      </c>
      <c r="H76">
        <v>105.517019</v>
      </c>
      <c r="I76">
        <v>6.0953720000000002</v>
      </c>
    </row>
    <row r="77" spans="1:9" x14ac:dyDescent="0.25">
      <c r="A77">
        <v>76</v>
      </c>
      <c r="D77">
        <v>123.779573</v>
      </c>
      <c r="E77">
        <v>7.2549999999999999</v>
      </c>
      <c r="F77">
        <v>107.15079600000001</v>
      </c>
      <c r="G77">
        <v>9.129149</v>
      </c>
    </row>
    <row r="78" spans="1:9" x14ac:dyDescent="0.25">
      <c r="A78">
        <v>77</v>
      </c>
      <c r="D78">
        <v>123.78202200000001</v>
      </c>
      <c r="E78">
        <v>7.2287229999999996</v>
      </c>
      <c r="F78">
        <v>107.20313400000001</v>
      </c>
      <c r="G78">
        <v>9.2244679999999999</v>
      </c>
    </row>
    <row r="79" spans="1:9" x14ac:dyDescent="0.25">
      <c r="A79">
        <v>78</v>
      </c>
      <c r="D79">
        <v>123.744252</v>
      </c>
      <c r="E79">
        <v>7.2039359999999997</v>
      </c>
    </row>
    <row r="80" spans="1:9" x14ac:dyDescent="0.25">
      <c r="A80">
        <v>79</v>
      </c>
      <c r="D80">
        <v>123.753511</v>
      </c>
      <c r="E80">
        <v>7.1801060000000003</v>
      </c>
    </row>
    <row r="81" spans="1:9" x14ac:dyDescent="0.25">
      <c r="A81">
        <v>80</v>
      </c>
      <c r="D81">
        <v>123.77015800000001</v>
      </c>
      <c r="E81">
        <v>7.2368610000000002</v>
      </c>
    </row>
    <row r="82" spans="1:9" x14ac:dyDescent="0.25">
      <c r="A82">
        <v>81</v>
      </c>
      <c r="B82">
        <v>130.380639</v>
      </c>
      <c r="C82">
        <v>8.5520739999999993</v>
      </c>
      <c r="D82">
        <v>123.81467900000001</v>
      </c>
      <c r="E82">
        <v>7.2522869999999999</v>
      </c>
    </row>
    <row r="83" spans="1:9" x14ac:dyDescent="0.25">
      <c r="A83">
        <v>82</v>
      </c>
      <c r="B83">
        <v>130.380639</v>
      </c>
      <c r="C83">
        <v>8.5520739999999993</v>
      </c>
      <c r="D83">
        <v>123.86457200000001</v>
      </c>
      <c r="E83">
        <v>7.2352129999999999</v>
      </c>
    </row>
    <row r="84" spans="1:9" x14ac:dyDescent="0.25">
      <c r="A84">
        <v>83</v>
      </c>
      <c r="B84">
        <v>130.40393599999999</v>
      </c>
      <c r="C84">
        <v>8.5536700000000003</v>
      </c>
      <c r="D84">
        <v>123.89084700000001</v>
      </c>
      <c r="E84">
        <v>7.2412229999999997</v>
      </c>
    </row>
    <row r="85" spans="1:9" x14ac:dyDescent="0.25">
      <c r="A85">
        <v>84</v>
      </c>
      <c r="B85">
        <v>130.36472800000001</v>
      </c>
      <c r="C85">
        <v>8.547606</v>
      </c>
      <c r="D85">
        <v>123.75686</v>
      </c>
      <c r="E85">
        <v>7.2572869999999998</v>
      </c>
    </row>
    <row r="86" spans="1:9" x14ac:dyDescent="0.25">
      <c r="A86">
        <v>85</v>
      </c>
      <c r="B86">
        <v>130.36472800000001</v>
      </c>
      <c r="C86">
        <v>8.5436160000000001</v>
      </c>
    </row>
    <row r="87" spans="1:9" x14ac:dyDescent="0.25">
      <c r="A87">
        <v>86</v>
      </c>
      <c r="B87">
        <v>130.38015899999999</v>
      </c>
      <c r="C87">
        <v>8.5468080000000004</v>
      </c>
    </row>
    <row r="88" spans="1:9" x14ac:dyDescent="0.25">
      <c r="A88">
        <v>87</v>
      </c>
      <c r="B88">
        <v>130.36834500000001</v>
      </c>
      <c r="C88">
        <v>8.562659</v>
      </c>
    </row>
    <row r="89" spans="1:9" x14ac:dyDescent="0.25">
      <c r="A89">
        <v>88</v>
      </c>
      <c r="B89">
        <v>130.39308700000001</v>
      </c>
      <c r="C89">
        <v>8.5403730000000007</v>
      </c>
    </row>
    <row r="90" spans="1:9" x14ac:dyDescent="0.25">
      <c r="A90">
        <v>89</v>
      </c>
      <c r="B90">
        <v>130.40696800000001</v>
      </c>
      <c r="C90">
        <v>8.5252119999999998</v>
      </c>
    </row>
    <row r="91" spans="1:9" x14ac:dyDescent="0.25">
      <c r="A91">
        <v>90</v>
      </c>
      <c r="B91">
        <v>130.380639</v>
      </c>
      <c r="C91">
        <v>8.5520739999999993</v>
      </c>
      <c r="H91">
        <v>129.01744200000002</v>
      </c>
      <c r="I91">
        <v>6.1666489999999996</v>
      </c>
    </row>
    <row r="92" spans="1:9" x14ac:dyDescent="0.25">
      <c r="A92">
        <v>91</v>
      </c>
      <c r="H92">
        <v>129.033086</v>
      </c>
      <c r="I92">
        <v>6.1489890000000003</v>
      </c>
    </row>
    <row r="93" spans="1:9" x14ac:dyDescent="0.25">
      <c r="A93">
        <v>92</v>
      </c>
      <c r="F93">
        <v>130.64138200000002</v>
      </c>
      <c r="G93">
        <v>9.1515419999999992</v>
      </c>
      <c r="H93">
        <v>129.00095899999999</v>
      </c>
      <c r="I93">
        <v>6.1439360000000001</v>
      </c>
    </row>
    <row r="94" spans="1:9" x14ac:dyDescent="0.25">
      <c r="A94">
        <v>93</v>
      </c>
      <c r="F94">
        <v>130.636064</v>
      </c>
      <c r="G94">
        <v>9.1472859999999994</v>
      </c>
      <c r="H94">
        <v>128.967603</v>
      </c>
      <c r="I94">
        <v>6.1385639999999997</v>
      </c>
    </row>
    <row r="95" spans="1:9" x14ac:dyDescent="0.25">
      <c r="A95">
        <v>94</v>
      </c>
      <c r="F95">
        <v>130.624357</v>
      </c>
      <c r="G95">
        <v>9.1526060000000005</v>
      </c>
      <c r="H95">
        <v>128.95797899999999</v>
      </c>
      <c r="I95">
        <v>6.0980319999999999</v>
      </c>
    </row>
    <row r="96" spans="1:9" x14ac:dyDescent="0.25">
      <c r="A96">
        <v>95</v>
      </c>
      <c r="F96">
        <v>130.675264</v>
      </c>
      <c r="G96">
        <v>9.1346810000000005</v>
      </c>
      <c r="H96">
        <v>129.01079300000001</v>
      </c>
      <c r="I96">
        <v>6.1093089999999997</v>
      </c>
    </row>
    <row r="97" spans="1:9" x14ac:dyDescent="0.25">
      <c r="A97">
        <v>96</v>
      </c>
      <c r="F97">
        <v>130.62138100000001</v>
      </c>
      <c r="G97">
        <v>9.1306379999999994</v>
      </c>
      <c r="H97">
        <v>129.010209</v>
      </c>
      <c r="I97">
        <v>6.123723</v>
      </c>
    </row>
    <row r="98" spans="1:9" x14ac:dyDescent="0.25">
      <c r="A98">
        <v>97</v>
      </c>
      <c r="F98">
        <v>130.651433</v>
      </c>
      <c r="G98">
        <v>9.1438830000000006</v>
      </c>
      <c r="H98">
        <v>129.00260700000001</v>
      </c>
      <c r="I98">
        <v>6.1515959999999996</v>
      </c>
    </row>
    <row r="99" spans="1:9" x14ac:dyDescent="0.25">
      <c r="A99">
        <v>98</v>
      </c>
      <c r="F99">
        <v>130.697339</v>
      </c>
      <c r="G99">
        <v>9.1139349999999997</v>
      </c>
      <c r="H99">
        <v>129.05000000000001</v>
      </c>
      <c r="I99">
        <v>6.1331379999999998</v>
      </c>
    </row>
    <row r="100" spans="1:9" x14ac:dyDescent="0.25">
      <c r="A100">
        <v>99</v>
      </c>
      <c r="D100">
        <v>153.09941799999999</v>
      </c>
      <c r="E100">
        <v>8.0747900000000001</v>
      </c>
      <c r="F100">
        <v>130.72175300000001</v>
      </c>
      <c r="G100">
        <v>9.1581910000000004</v>
      </c>
      <c r="H100">
        <v>129.01744200000002</v>
      </c>
      <c r="I100">
        <v>6.1666489999999996</v>
      </c>
    </row>
    <row r="101" spans="1:9" x14ac:dyDescent="0.25">
      <c r="A101">
        <v>100</v>
      </c>
      <c r="D101">
        <v>153.13004999999998</v>
      </c>
      <c r="E101">
        <v>8.0346840000000004</v>
      </c>
      <c r="F101">
        <v>130.64138200000002</v>
      </c>
      <c r="G101">
        <v>9.1515419999999992</v>
      </c>
    </row>
    <row r="102" spans="1:9" x14ac:dyDescent="0.25">
      <c r="A102">
        <v>101</v>
      </c>
      <c r="D102">
        <v>153.165313</v>
      </c>
      <c r="E102">
        <v>8.0553679999999996</v>
      </c>
      <c r="F102">
        <v>130.64138200000002</v>
      </c>
      <c r="G102">
        <v>9.1515419999999992</v>
      </c>
    </row>
    <row r="103" spans="1:9" x14ac:dyDescent="0.25">
      <c r="A103">
        <v>102</v>
      </c>
      <c r="D103">
        <v>153.18126000000001</v>
      </c>
      <c r="E103">
        <v>8.0863689999999995</v>
      </c>
    </row>
    <row r="104" spans="1:9" x14ac:dyDescent="0.25">
      <c r="A104">
        <v>103</v>
      </c>
      <c r="D104">
        <v>153.16325999999998</v>
      </c>
      <c r="E104">
        <v>8.1471049999999998</v>
      </c>
    </row>
    <row r="105" spans="1:9" x14ac:dyDescent="0.25">
      <c r="A105">
        <v>104</v>
      </c>
      <c r="D105">
        <v>153.14836600000001</v>
      </c>
      <c r="E105">
        <v>8.0875789999999999</v>
      </c>
    </row>
    <row r="106" spans="1:9" x14ac:dyDescent="0.25">
      <c r="A106">
        <v>105</v>
      </c>
      <c r="D106">
        <v>153.14110199999999</v>
      </c>
      <c r="E106">
        <v>8.0248950000000008</v>
      </c>
    </row>
    <row r="107" spans="1:9" x14ac:dyDescent="0.25">
      <c r="A107">
        <v>106</v>
      </c>
      <c r="D107">
        <v>153.137102</v>
      </c>
      <c r="E107">
        <v>8.0091059999999992</v>
      </c>
    </row>
    <row r="108" spans="1:9" x14ac:dyDescent="0.25">
      <c r="A108">
        <v>107</v>
      </c>
      <c r="B108">
        <v>158.391997</v>
      </c>
      <c r="C108">
        <v>8.7800010000000004</v>
      </c>
      <c r="D108">
        <v>153.12004999999999</v>
      </c>
      <c r="E108">
        <v>8.0905269999999998</v>
      </c>
    </row>
    <row r="109" spans="1:9" x14ac:dyDescent="0.25">
      <c r="A109">
        <v>108</v>
      </c>
      <c r="B109">
        <v>158.38378599999999</v>
      </c>
      <c r="C109">
        <v>8.8053679999999996</v>
      </c>
      <c r="D109">
        <v>153.12004999999999</v>
      </c>
      <c r="E109">
        <v>8.0905269999999998</v>
      </c>
    </row>
    <row r="110" spans="1:9" x14ac:dyDescent="0.25">
      <c r="A110">
        <v>109</v>
      </c>
      <c r="B110">
        <v>158.390997</v>
      </c>
      <c r="C110">
        <v>8.8192629999999994</v>
      </c>
    </row>
    <row r="111" spans="1:9" x14ac:dyDescent="0.25">
      <c r="A111">
        <v>110</v>
      </c>
      <c r="B111">
        <v>158.39546999999999</v>
      </c>
      <c r="C111">
        <v>8.8125269999999993</v>
      </c>
    </row>
    <row r="112" spans="1:9" x14ac:dyDescent="0.25">
      <c r="A112">
        <v>111</v>
      </c>
      <c r="B112">
        <v>158.406576</v>
      </c>
      <c r="C112">
        <v>8.8292629999999992</v>
      </c>
    </row>
    <row r="113" spans="1:9" x14ac:dyDescent="0.25">
      <c r="A113">
        <v>112</v>
      </c>
      <c r="B113">
        <v>158.383681</v>
      </c>
      <c r="C113">
        <v>8.8577370000000002</v>
      </c>
    </row>
    <row r="114" spans="1:9" x14ac:dyDescent="0.25">
      <c r="A114">
        <v>113</v>
      </c>
      <c r="B114">
        <v>158.369102</v>
      </c>
      <c r="C114">
        <v>8.7357890000000005</v>
      </c>
      <c r="H114">
        <v>155.97768099999999</v>
      </c>
      <c r="I114">
        <v>6.8042109999999996</v>
      </c>
    </row>
    <row r="115" spans="1:9" x14ac:dyDescent="0.25">
      <c r="A115">
        <v>114</v>
      </c>
      <c r="B115">
        <v>158.391997</v>
      </c>
      <c r="C115">
        <v>8.7800010000000004</v>
      </c>
      <c r="H115">
        <v>156.029313</v>
      </c>
      <c r="I115">
        <v>6.7995789999999996</v>
      </c>
    </row>
    <row r="116" spans="1:9" x14ac:dyDescent="0.25">
      <c r="A116">
        <v>115</v>
      </c>
      <c r="H116">
        <v>156.02820700000001</v>
      </c>
      <c r="I116">
        <v>6.8054740000000002</v>
      </c>
    </row>
    <row r="117" spans="1:9" x14ac:dyDescent="0.25">
      <c r="A117">
        <v>116</v>
      </c>
      <c r="F117">
        <v>158.26231200000001</v>
      </c>
      <c r="G117">
        <v>9.1079469999999993</v>
      </c>
      <c r="H117">
        <v>156.00389200000001</v>
      </c>
      <c r="I117">
        <v>6.8105789999999997</v>
      </c>
    </row>
    <row r="118" spans="1:9" x14ac:dyDescent="0.25">
      <c r="A118">
        <v>117</v>
      </c>
      <c r="F118">
        <v>158.23936499999999</v>
      </c>
      <c r="G118">
        <v>9.1106320000000007</v>
      </c>
      <c r="H118">
        <v>155.91862799999998</v>
      </c>
      <c r="I118">
        <v>6.7433680000000003</v>
      </c>
    </row>
    <row r="119" spans="1:9" x14ac:dyDescent="0.25">
      <c r="A119">
        <v>118</v>
      </c>
      <c r="F119">
        <v>158.21225999999999</v>
      </c>
      <c r="G119">
        <v>9.1064209999999992</v>
      </c>
      <c r="H119">
        <v>155.90473299999999</v>
      </c>
      <c r="I119">
        <v>6.6813159999999998</v>
      </c>
    </row>
    <row r="120" spans="1:9" x14ac:dyDescent="0.25">
      <c r="A120">
        <v>119</v>
      </c>
      <c r="F120">
        <v>158.18568099999999</v>
      </c>
      <c r="G120">
        <v>9.1025790000000004</v>
      </c>
      <c r="H120">
        <v>155.83704899999998</v>
      </c>
      <c r="I120">
        <v>6.6790000000000003</v>
      </c>
    </row>
    <row r="121" spans="1:9" x14ac:dyDescent="0.25">
      <c r="A121">
        <v>120</v>
      </c>
      <c r="F121">
        <v>158.17215499999998</v>
      </c>
      <c r="G121">
        <v>9.165737</v>
      </c>
      <c r="H121">
        <v>155.99746999999999</v>
      </c>
      <c r="I121">
        <v>6.8042109999999996</v>
      </c>
    </row>
    <row r="122" spans="1:9" x14ac:dyDescent="0.25">
      <c r="A122">
        <v>121</v>
      </c>
      <c r="F122">
        <v>158.147944</v>
      </c>
      <c r="G122">
        <v>9.1816320000000005</v>
      </c>
      <c r="H122">
        <v>155.99746999999999</v>
      </c>
      <c r="I122">
        <v>6.8042109999999996</v>
      </c>
    </row>
    <row r="123" spans="1:9" x14ac:dyDescent="0.25">
      <c r="A123">
        <v>122</v>
      </c>
      <c r="F123">
        <v>158.110838</v>
      </c>
      <c r="G123">
        <v>9.2100000000000009</v>
      </c>
      <c r="H123">
        <v>155.99746999999999</v>
      </c>
      <c r="I123">
        <v>6.8042109999999996</v>
      </c>
    </row>
    <row r="124" spans="1:9" x14ac:dyDescent="0.25">
      <c r="A124">
        <v>123</v>
      </c>
      <c r="F124">
        <v>158.11499699999999</v>
      </c>
      <c r="G124">
        <v>9.1884209999999999</v>
      </c>
    </row>
    <row r="125" spans="1:9" x14ac:dyDescent="0.25">
      <c r="A125">
        <v>124</v>
      </c>
      <c r="F125">
        <v>158.26231200000001</v>
      </c>
      <c r="G125">
        <v>9.1079469999999993</v>
      </c>
    </row>
    <row r="126" spans="1:9" x14ac:dyDescent="0.25">
      <c r="A126">
        <v>125</v>
      </c>
    </row>
    <row r="127" spans="1:9" x14ac:dyDescent="0.25">
      <c r="A127">
        <v>126</v>
      </c>
    </row>
    <row r="128" spans="1:9" x14ac:dyDescent="0.25">
      <c r="A128">
        <v>127</v>
      </c>
      <c r="D128">
        <v>175.71289300000001</v>
      </c>
      <c r="E128">
        <v>8.0601579999999995</v>
      </c>
    </row>
    <row r="129" spans="1:9" x14ac:dyDescent="0.25">
      <c r="A129">
        <v>128</v>
      </c>
      <c r="D129">
        <v>175.67462599999999</v>
      </c>
      <c r="E129">
        <v>8.0606840000000002</v>
      </c>
    </row>
    <row r="130" spans="1:9" x14ac:dyDescent="0.25">
      <c r="A130">
        <v>129</v>
      </c>
      <c r="D130">
        <v>175.664681</v>
      </c>
      <c r="E130">
        <v>8.0480529999999995</v>
      </c>
    </row>
    <row r="131" spans="1:9" x14ac:dyDescent="0.25">
      <c r="A131">
        <v>130</v>
      </c>
      <c r="B131">
        <v>179.70720499999999</v>
      </c>
      <c r="C131">
        <v>9.5637889999999999</v>
      </c>
      <c r="D131">
        <v>175.65594299999998</v>
      </c>
      <c r="E131">
        <v>8.059526</v>
      </c>
    </row>
    <row r="132" spans="1:9" x14ac:dyDescent="0.25">
      <c r="A132">
        <v>131</v>
      </c>
      <c r="B132">
        <v>179.78799699999999</v>
      </c>
      <c r="C132">
        <v>9.560473</v>
      </c>
      <c r="D132">
        <v>175.67088899999999</v>
      </c>
      <c r="E132">
        <v>8.0315270000000005</v>
      </c>
    </row>
    <row r="133" spans="1:9" x14ac:dyDescent="0.25">
      <c r="A133">
        <v>132</v>
      </c>
      <c r="B133">
        <v>179.78294599999998</v>
      </c>
      <c r="C133">
        <v>9.5973690000000005</v>
      </c>
      <c r="D133">
        <v>175.66115400000001</v>
      </c>
      <c r="E133">
        <v>8.0438410000000005</v>
      </c>
    </row>
    <row r="134" spans="1:9" x14ac:dyDescent="0.25">
      <c r="A134">
        <v>133</v>
      </c>
      <c r="B134">
        <v>179.78131299999998</v>
      </c>
      <c r="C134">
        <v>9.589105</v>
      </c>
      <c r="D134">
        <v>175.69473299999999</v>
      </c>
      <c r="E134">
        <v>8.0437360000000009</v>
      </c>
    </row>
    <row r="135" spans="1:9" x14ac:dyDescent="0.25">
      <c r="A135">
        <v>134</v>
      </c>
      <c r="B135">
        <v>179.79736600000001</v>
      </c>
      <c r="C135">
        <v>9.6043160000000007</v>
      </c>
      <c r="D135">
        <v>175.69473299999999</v>
      </c>
      <c r="E135">
        <v>8.0437360000000009</v>
      </c>
    </row>
    <row r="136" spans="1:9" x14ac:dyDescent="0.25">
      <c r="A136">
        <v>135</v>
      </c>
      <c r="B136">
        <v>179.812048</v>
      </c>
      <c r="C136">
        <v>9.5945789999999995</v>
      </c>
      <c r="D136">
        <v>175.69473299999999</v>
      </c>
      <c r="E136">
        <v>8.0437360000000009</v>
      </c>
    </row>
    <row r="137" spans="1:9" x14ac:dyDescent="0.25">
      <c r="A137">
        <v>136</v>
      </c>
      <c r="B137">
        <v>179.838469</v>
      </c>
      <c r="C137">
        <v>9.6173690000000001</v>
      </c>
      <c r="D137">
        <v>175.69473299999999</v>
      </c>
      <c r="E137">
        <v>8.0437360000000009</v>
      </c>
    </row>
    <row r="138" spans="1:9" x14ac:dyDescent="0.25">
      <c r="A138">
        <v>137</v>
      </c>
      <c r="B138">
        <v>179.83336499999999</v>
      </c>
      <c r="C138">
        <v>9.6073160000000009</v>
      </c>
    </row>
    <row r="139" spans="1:9" x14ac:dyDescent="0.25">
      <c r="A139">
        <v>138</v>
      </c>
      <c r="B139">
        <v>179.70720499999999</v>
      </c>
      <c r="C139">
        <v>9.5637889999999999</v>
      </c>
    </row>
    <row r="140" spans="1:9" x14ac:dyDescent="0.25">
      <c r="A140">
        <v>139</v>
      </c>
      <c r="B140">
        <v>179.70720499999999</v>
      </c>
      <c r="C140">
        <v>9.5637889999999999</v>
      </c>
    </row>
    <row r="141" spans="1:9" x14ac:dyDescent="0.25">
      <c r="A141">
        <v>140</v>
      </c>
      <c r="H141">
        <v>180.092997</v>
      </c>
      <c r="I141">
        <v>7.6603159999999999</v>
      </c>
    </row>
    <row r="142" spans="1:9" x14ac:dyDescent="0.25">
      <c r="A142">
        <v>141</v>
      </c>
      <c r="H142">
        <v>180.11509899999999</v>
      </c>
      <c r="I142">
        <v>7.6</v>
      </c>
    </row>
    <row r="143" spans="1:9" x14ac:dyDescent="0.25">
      <c r="A143">
        <v>142</v>
      </c>
      <c r="F143">
        <v>181.25168099999999</v>
      </c>
      <c r="G143">
        <v>10.366579</v>
      </c>
      <c r="H143">
        <v>180.089156</v>
      </c>
      <c r="I143">
        <v>7.6349470000000004</v>
      </c>
    </row>
    <row r="144" spans="1:9" x14ac:dyDescent="0.25">
      <c r="A144">
        <v>143</v>
      </c>
      <c r="F144">
        <v>181.29226199999999</v>
      </c>
      <c r="G144">
        <v>10.385052999999999</v>
      </c>
      <c r="H144">
        <v>180.114893</v>
      </c>
      <c r="I144">
        <v>7.6412110000000002</v>
      </c>
    </row>
    <row r="145" spans="1:9" x14ac:dyDescent="0.25">
      <c r="A145">
        <v>144</v>
      </c>
      <c r="F145">
        <v>181.284628</v>
      </c>
      <c r="G145">
        <v>10.379789000000001</v>
      </c>
      <c r="H145">
        <v>180.11799500000001</v>
      </c>
      <c r="I145">
        <v>7.6358420000000002</v>
      </c>
    </row>
    <row r="146" spans="1:9" x14ac:dyDescent="0.25">
      <c r="A146">
        <v>145</v>
      </c>
      <c r="F146">
        <v>181.243945</v>
      </c>
      <c r="G146">
        <v>10.368947</v>
      </c>
      <c r="H146">
        <v>180.11289099999999</v>
      </c>
      <c r="I146">
        <v>7.6566840000000003</v>
      </c>
    </row>
    <row r="147" spans="1:9" x14ac:dyDescent="0.25">
      <c r="A147">
        <v>146</v>
      </c>
      <c r="F147">
        <v>181.25368</v>
      </c>
      <c r="G147">
        <v>10.376738</v>
      </c>
      <c r="H147">
        <v>180.09546899999998</v>
      </c>
      <c r="I147">
        <v>7.6519469999999998</v>
      </c>
    </row>
    <row r="148" spans="1:9" x14ac:dyDescent="0.25">
      <c r="A148">
        <v>147</v>
      </c>
      <c r="F148">
        <v>181.29152199999999</v>
      </c>
      <c r="G148">
        <v>10.37879</v>
      </c>
      <c r="H148">
        <v>180.06488999999999</v>
      </c>
      <c r="I148">
        <v>7.6773160000000003</v>
      </c>
    </row>
    <row r="149" spans="1:9" x14ac:dyDescent="0.25">
      <c r="A149">
        <v>148</v>
      </c>
      <c r="D149">
        <v>197.071944</v>
      </c>
      <c r="E149">
        <v>7.637105</v>
      </c>
      <c r="F149">
        <v>181.30078800000001</v>
      </c>
      <c r="G149">
        <v>10.400368</v>
      </c>
      <c r="H149">
        <v>180.124259</v>
      </c>
      <c r="I149">
        <v>7.6632100000000003</v>
      </c>
    </row>
    <row r="150" spans="1:9" x14ac:dyDescent="0.25">
      <c r="A150">
        <v>149</v>
      </c>
      <c r="D150">
        <v>197.071944</v>
      </c>
      <c r="E150">
        <v>7.637105</v>
      </c>
      <c r="F150">
        <v>181.300524</v>
      </c>
      <c r="G150">
        <v>10.406685</v>
      </c>
      <c r="H150">
        <v>180.15699599999999</v>
      </c>
      <c r="I150">
        <v>7.6462110000000001</v>
      </c>
    </row>
    <row r="151" spans="1:9" x14ac:dyDescent="0.25">
      <c r="A151">
        <v>150</v>
      </c>
      <c r="D151">
        <v>197.10583700000001</v>
      </c>
      <c r="E151">
        <v>7.67021</v>
      </c>
      <c r="F151">
        <v>181.321944</v>
      </c>
      <c r="G151">
        <v>10.395947</v>
      </c>
      <c r="H151">
        <v>180.092997</v>
      </c>
      <c r="I151">
        <v>7.6603159999999999</v>
      </c>
    </row>
    <row r="152" spans="1:9" x14ac:dyDescent="0.25">
      <c r="A152">
        <v>151</v>
      </c>
      <c r="D152">
        <v>197.10799699999998</v>
      </c>
      <c r="E152">
        <v>7.6558950000000001</v>
      </c>
      <c r="F152">
        <v>181.25168099999999</v>
      </c>
      <c r="G152">
        <v>10.366579</v>
      </c>
    </row>
    <row r="153" spans="1:9" x14ac:dyDescent="0.25">
      <c r="A153">
        <v>152</v>
      </c>
      <c r="D153">
        <v>197.07715099999999</v>
      </c>
      <c r="E153">
        <v>7.6547369999999999</v>
      </c>
      <c r="F153">
        <v>181.25168099999999</v>
      </c>
      <c r="G153">
        <v>10.366579</v>
      </c>
    </row>
    <row r="154" spans="1:9" x14ac:dyDescent="0.25">
      <c r="A154">
        <v>153</v>
      </c>
      <c r="D154">
        <v>197.06615299999999</v>
      </c>
      <c r="E154">
        <v>7.642315</v>
      </c>
    </row>
    <row r="155" spans="1:9" x14ac:dyDescent="0.25">
      <c r="A155">
        <v>154</v>
      </c>
      <c r="D155">
        <v>197.048575</v>
      </c>
      <c r="E155">
        <v>7.6231580000000001</v>
      </c>
    </row>
    <row r="156" spans="1:9" x14ac:dyDescent="0.25">
      <c r="A156">
        <v>155</v>
      </c>
      <c r="D156">
        <v>197.05394200000001</v>
      </c>
      <c r="E156">
        <v>7.6162099999999997</v>
      </c>
    </row>
    <row r="157" spans="1:9" x14ac:dyDescent="0.25">
      <c r="A157">
        <v>156</v>
      </c>
      <c r="B157">
        <v>202.532679</v>
      </c>
      <c r="C157">
        <v>8.4907889999999995</v>
      </c>
      <c r="D157">
        <v>197.059046</v>
      </c>
      <c r="E157">
        <v>7.5708419999999998</v>
      </c>
    </row>
    <row r="158" spans="1:9" x14ac:dyDescent="0.25">
      <c r="A158">
        <v>157</v>
      </c>
      <c r="B158">
        <v>202.53247299999998</v>
      </c>
      <c r="C158">
        <v>8.4923160000000006</v>
      </c>
      <c r="D158">
        <v>197.07004799999999</v>
      </c>
      <c r="E158">
        <v>7.5743679999999998</v>
      </c>
    </row>
    <row r="159" spans="1:9" x14ac:dyDescent="0.25">
      <c r="A159">
        <v>158</v>
      </c>
      <c r="B159">
        <v>202.52446599999999</v>
      </c>
      <c r="C159">
        <v>8.480105</v>
      </c>
      <c r="D159">
        <v>197.12646699999999</v>
      </c>
      <c r="E159">
        <v>7.5843160000000003</v>
      </c>
    </row>
    <row r="160" spans="1:9" x14ac:dyDescent="0.25">
      <c r="A160">
        <v>159</v>
      </c>
      <c r="B160">
        <v>202.52699899999999</v>
      </c>
      <c r="C160">
        <v>8.4845260000000007</v>
      </c>
      <c r="D160">
        <v>197.18599599999999</v>
      </c>
      <c r="E160">
        <v>7.5847369999999996</v>
      </c>
    </row>
    <row r="161" spans="1:9" x14ac:dyDescent="0.25">
      <c r="A161">
        <v>160</v>
      </c>
      <c r="B161">
        <v>202.53294199999999</v>
      </c>
      <c r="C161">
        <v>8.4721569999999993</v>
      </c>
      <c r="D161">
        <v>197.071944</v>
      </c>
      <c r="E161">
        <v>7.637105</v>
      </c>
    </row>
    <row r="162" spans="1:9" x14ac:dyDescent="0.25">
      <c r="A162">
        <v>161</v>
      </c>
      <c r="B162">
        <v>202.53583799999998</v>
      </c>
      <c r="C162">
        <v>8.4549470000000007</v>
      </c>
    </row>
    <row r="163" spans="1:9" x14ac:dyDescent="0.25">
      <c r="A163">
        <v>162</v>
      </c>
      <c r="B163">
        <v>202.510729</v>
      </c>
      <c r="C163">
        <v>8.4663679999999992</v>
      </c>
    </row>
    <row r="164" spans="1:9" x14ac:dyDescent="0.25">
      <c r="A164">
        <v>163</v>
      </c>
      <c r="B164">
        <v>202.51936599999999</v>
      </c>
      <c r="C164">
        <v>8.5261060000000004</v>
      </c>
      <c r="H164">
        <v>199.58589000000001</v>
      </c>
      <c r="I164">
        <v>6.6468420000000004</v>
      </c>
    </row>
    <row r="165" spans="1:9" x14ac:dyDescent="0.25">
      <c r="A165">
        <v>164</v>
      </c>
      <c r="B165">
        <v>202.55141699999999</v>
      </c>
      <c r="C165">
        <v>8.4567899999999998</v>
      </c>
      <c r="H165">
        <v>199.59078499999998</v>
      </c>
      <c r="I165">
        <v>6.6375789999999997</v>
      </c>
    </row>
    <row r="166" spans="1:9" x14ac:dyDescent="0.25">
      <c r="A166">
        <v>165</v>
      </c>
      <c r="B166">
        <v>202.532679</v>
      </c>
      <c r="C166">
        <v>8.4907889999999995</v>
      </c>
      <c r="H166">
        <v>199.59247099999999</v>
      </c>
      <c r="I166">
        <v>6.6385259999999997</v>
      </c>
    </row>
    <row r="167" spans="1:9" x14ac:dyDescent="0.25">
      <c r="A167">
        <v>166</v>
      </c>
      <c r="F167">
        <v>202.16968</v>
      </c>
      <c r="G167">
        <v>9.3705259999999999</v>
      </c>
      <c r="H167">
        <v>199.62057399999998</v>
      </c>
      <c r="I167">
        <v>6.6172630000000003</v>
      </c>
    </row>
    <row r="168" spans="1:9" x14ac:dyDescent="0.25">
      <c r="A168">
        <v>167</v>
      </c>
      <c r="F168">
        <v>202.13073199999999</v>
      </c>
      <c r="G168">
        <v>9.4155259999999998</v>
      </c>
      <c r="H168">
        <v>199.62768</v>
      </c>
      <c r="I168">
        <v>6.6061579999999998</v>
      </c>
    </row>
    <row r="169" spans="1:9" x14ac:dyDescent="0.25">
      <c r="A169">
        <v>168</v>
      </c>
      <c r="F169">
        <v>202.156947</v>
      </c>
      <c r="G169">
        <v>9.4025789999999994</v>
      </c>
      <c r="H169">
        <v>199.648257</v>
      </c>
      <c r="I169">
        <v>6.6169469999999997</v>
      </c>
    </row>
    <row r="170" spans="1:9" x14ac:dyDescent="0.25">
      <c r="A170">
        <v>169</v>
      </c>
      <c r="F170">
        <v>202.154471</v>
      </c>
      <c r="G170">
        <v>9.4043159999999997</v>
      </c>
      <c r="H170">
        <v>199.629469</v>
      </c>
      <c r="I170">
        <v>6.6401579999999996</v>
      </c>
    </row>
    <row r="171" spans="1:9" x14ac:dyDescent="0.25">
      <c r="A171">
        <v>170</v>
      </c>
      <c r="F171">
        <v>202.16972999999999</v>
      </c>
      <c r="G171">
        <v>9.3839469999999992</v>
      </c>
      <c r="H171">
        <v>199.632735</v>
      </c>
      <c r="I171">
        <v>6.6371580000000003</v>
      </c>
    </row>
    <row r="172" spans="1:9" x14ac:dyDescent="0.25">
      <c r="A172">
        <v>171</v>
      </c>
      <c r="F172">
        <v>202.15057200000001</v>
      </c>
      <c r="G172">
        <v>9.3976319999999998</v>
      </c>
      <c r="H172">
        <v>199.65726000000001</v>
      </c>
      <c r="I172">
        <v>6.6196840000000003</v>
      </c>
    </row>
    <row r="173" spans="1:9" x14ac:dyDescent="0.25">
      <c r="A173">
        <v>172</v>
      </c>
      <c r="F173">
        <v>202.14594499999998</v>
      </c>
      <c r="G173">
        <v>9.3971590000000003</v>
      </c>
      <c r="H173">
        <v>199.66641899999999</v>
      </c>
      <c r="I173">
        <v>6.6393690000000003</v>
      </c>
    </row>
    <row r="174" spans="1:9" x14ac:dyDescent="0.25">
      <c r="A174">
        <v>173</v>
      </c>
      <c r="F174">
        <v>202.15741199999999</v>
      </c>
      <c r="G174">
        <v>9.3916850000000007</v>
      </c>
      <c r="H174">
        <v>199.719786</v>
      </c>
      <c r="I174">
        <v>6.7054739999999997</v>
      </c>
    </row>
    <row r="175" spans="1:9" x14ac:dyDescent="0.25">
      <c r="A175">
        <v>174</v>
      </c>
      <c r="F175">
        <v>202.15778599999999</v>
      </c>
      <c r="G175">
        <v>9.3974740000000008</v>
      </c>
      <c r="H175">
        <v>199.58589000000001</v>
      </c>
      <c r="I175">
        <v>6.6468420000000004</v>
      </c>
    </row>
    <row r="176" spans="1:9" x14ac:dyDescent="0.25">
      <c r="A176">
        <v>175</v>
      </c>
      <c r="F176">
        <v>202.161418</v>
      </c>
      <c r="G176">
        <v>9.4084210000000006</v>
      </c>
      <c r="H176">
        <v>199.58589000000001</v>
      </c>
      <c r="I176">
        <v>6.6468420000000004</v>
      </c>
    </row>
    <row r="177" spans="1:9" x14ac:dyDescent="0.25">
      <c r="A177">
        <v>176</v>
      </c>
      <c r="F177">
        <v>202.16968</v>
      </c>
      <c r="G177">
        <v>9.3705259999999999</v>
      </c>
    </row>
    <row r="178" spans="1:9" x14ac:dyDescent="0.25">
      <c r="A178">
        <v>177</v>
      </c>
      <c r="D178">
        <v>218.58303100000001</v>
      </c>
      <c r="E178">
        <v>6.9028720000000003</v>
      </c>
      <c r="F178">
        <v>202.16968</v>
      </c>
      <c r="G178">
        <v>9.3705259999999999</v>
      </c>
    </row>
    <row r="179" spans="1:9" x14ac:dyDescent="0.25">
      <c r="A179">
        <v>178</v>
      </c>
      <c r="D179">
        <v>218.58303100000001</v>
      </c>
      <c r="E179">
        <v>6.9028720000000003</v>
      </c>
    </row>
    <row r="180" spans="1:9" x14ac:dyDescent="0.25">
      <c r="A180">
        <v>179</v>
      </c>
      <c r="D180">
        <v>218.53617</v>
      </c>
      <c r="E180">
        <v>6.9128189999999998</v>
      </c>
    </row>
    <row r="181" spans="1:9" x14ac:dyDescent="0.25">
      <c r="A181">
        <v>180</v>
      </c>
      <c r="D181">
        <v>218.55537200000001</v>
      </c>
      <c r="E181">
        <v>6.8972340000000001</v>
      </c>
    </row>
    <row r="182" spans="1:9" x14ac:dyDescent="0.25">
      <c r="A182">
        <v>181</v>
      </c>
      <c r="D182">
        <v>218.56202099999999</v>
      </c>
      <c r="E182">
        <v>6.8939360000000001</v>
      </c>
    </row>
    <row r="183" spans="1:9" x14ac:dyDescent="0.25">
      <c r="A183">
        <v>182</v>
      </c>
      <c r="B183">
        <v>222.679787</v>
      </c>
      <c r="C183">
        <v>8.0509579999999996</v>
      </c>
      <c r="D183">
        <v>218.56319199999999</v>
      </c>
      <c r="E183">
        <v>6.9206909999999997</v>
      </c>
    </row>
    <row r="184" spans="1:9" x14ac:dyDescent="0.25">
      <c r="A184">
        <v>183</v>
      </c>
      <c r="B184">
        <v>222.703351</v>
      </c>
      <c r="C184">
        <v>8.0384039999999999</v>
      </c>
      <c r="D184">
        <v>218.58228700000001</v>
      </c>
      <c r="E184">
        <v>6.8850530000000001</v>
      </c>
    </row>
    <row r="185" spans="1:9" x14ac:dyDescent="0.25">
      <c r="A185">
        <v>184</v>
      </c>
      <c r="B185">
        <v>222.688457</v>
      </c>
      <c r="C185">
        <v>8.0334579999999995</v>
      </c>
      <c r="D185">
        <v>218.53547800000001</v>
      </c>
      <c r="E185">
        <v>6.870107</v>
      </c>
    </row>
    <row r="186" spans="1:9" x14ac:dyDescent="0.25">
      <c r="A186">
        <v>185</v>
      </c>
      <c r="B186">
        <v>222.68266</v>
      </c>
      <c r="C186">
        <v>8.050319</v>
      </c>
      <c r="D186">
        <v>218.59930800000001</v>
      </c>
      <c r="E186">
        <v>6.95085</v>
      </c>
    </row>
    <row r="187" spans="1:9" x14ac:dyDescent="0.25">
      <c r="A187">
        <v>186</v>
      </c>
      <c r="B187">
        <v>222.68946700000001</v>
      </c>
      <c r="C187">
        <v>8.0417550000000002</v>
      </c>
      <c r="D187">
        <v>218.58303100000001</v>
      </c>
      <c r="E187">
        <v>6.9028720000000003</v>
      </c>
    </row>
    <row r="188" spans="1:9" x14ac:dyDescent="0.25">
      <c r="A188">
        <v>187</v>
      </c>
      <c r="B188">
        <v>222.72063800000001</v>
      </c>
      <c r="C188">
        <v>8.0497870000000002</v>
      </c>
      <c r="D188">
        <v>218.58303100000001</v>
      </c>
      <c r="E188">
        <v>6.9028720000000003</v>
      </c>
    </row>
    <row r="189" spans="1:9" x14ac:dyDescent="0.25">
      <c r="A189">
        <v>188</v>
      </c>
      <c r="B189">
        <v>222.69239300000001</v>
      </c>
      <c r="C189">
        <v>8.0572339999999993</v>
      </c>
    </row>
    <row r="190" spans="1:9" x14ac:dyDescent="0.25">
      <c r="A190">
        <v>189</v>
      </c>
      <c r="B190">
        <v>222.659415</v>
      </c>
      <c r="C190">
        <v>8.0826589999999996</v>
      </c>
    </row>
    <row r="191" spans="1:9" x14ac:dyDescent="0.25">
      <c r="A191">
        <v>190</v>
      </c>
      <c r="B191">
        <v>222.68446800000001</v>
      </c>
      <c r="C191">
        <v>8.0065419999999996</v>
      </c>
      <c r="H191">
        <v>220.45287200000001</v>
      </c>
      <c r="I191">
        <v>5.8354790000000003</v>
      </c>
    </row>
    <row r="192" spans="1:9" x14ac:dyDescent="0.25">
      <c r="A192">
        <v>191</v>
      </c>
      <c r="B192">
        <v>222.6825</v>
      </c>
      <c r="C192">
        <v>8.0374990000000004</v>
      </c>
      <c r="H192">
        <v>220.39883</v>
      </c>
      <c r="I192">
        <v>5.8429260000000003</v>
      </c>
    </row>
    <row r="193" spans="1:9" x14ac:dyDescent="0.25">
      <c r="A193">
        <v>192</v>
      </c>
      <c r="H193">
        <v>220.39675499999998</v>
      </c>
      <c r="I193">
        <v>5.8339889999999999</v>
      </c>
    </row>
    <row r="194" spans="1:9" x14ac:dyDescent="0.25">
      <c r="A194">
        <v>193</v>
      </c>
      <c r="H194">
        <v>220.49734000000001</v>
      </c>
      <c r="I194">
        <v>5.811223</v>
      </c>
    </row>
    <row r="195" spans="1:9" x14ac:dyDescent="0.25">
      <c r="A195">
        <v>194</v>
      </c>
      <c r="H195">
        <v>220.48750000000001</v>
      </c>
      <c r="I195">
        <v>5.7748939999999997</v>
      </c>
    </row>
    <row r="196" spans="1:9" x14ac:dyDescent="0.25">
      <c r="A196">
        <v>195</v>
      </c>
      <c r="F196">
        <v>223.271703</v>
      </c>
      <c r="G196">
        <v>8.248564</v>
      </c>
      <c r="H196">
        <v>220.485905</v>
      </c>
      <c r="I196">
        <v>5.7806379999999997</v>
      </c>
    </row>
    <row r="197" spans="1:9" x14ac:dyDescent="0.25">
      <c r="A197">
        <v>196</v>
      </c>
      <c r="F197">
        <v>223.31398899999999</v>
      </c>
      <c r="G197">
        <v>8.2385640000000002</v>
      </c>
      <c r="H197">
        <v>220.509681</v>
      </c>
      <c r="I197">
        <v>5.7551059999999996</v>
      </c>
    </row>
    <row r="198" spans="1:9" x14ac:dyDescent="0.25">
      <c r="A198">
        <v>197</v>
      </c>
      <c r="D198">
        <v>234.42563699999999</v>
      </c>
      <c r="E198">
        <v>6.0442549999999997</v>
      </c>
      <c r="F198">
        <v>223.35345699999999</v>
      </c>
      <c r="G198">
        <v>8.237819</v>
      </c>
      <c r="H198">
        <v>220.51351099999999</v>
      </c>
      <c r="I198">
        <v>5.7244149999999996</v>
      </c>
    </row>
    <row r="199" spans="1:9" x14ac:dyDescent="0.25">
      <c r="A199">
        <v>198</v>
      </c>
      <c r="D199">
        <v>234.479096</v>
      </c>
      <c r="E199">
        <v>6.0432439999999996</v>
      </c>
      <c r="F199">
        <v>223.348457</v>
      </c>
      <c r="G199">
        <v>8.251436</v>
      </c>
      <c r="H199">
        <v>220.522819</v>
      </c>
      <c r="I199">
        <v>5.7096809999999998</v>
      </c>
    </row>
    <row r="200" spans="1:9" x14ac:dyDescent="0.25">
      <c r="A200">
        <v>199</v>
      </c>
      <c r="D200">
        <v>234.44164899999998</v>
      </c>
      <c r="E200">
        <v>6.0330849999999998</v>
      </c>
      <c r="F200">
        <v>223.354681</v>
      </c>
      <c r="G200">
        <v>8.2430319999999995</v>
      </c>
      <c r="H200">
        <v>220.45287200000001</v>
      </c>
      <c r="I200">
        <v>5.8354790000000003</v>
      </c>
    </row>
    <row r="201" spans="1:9" x14ac:dyDescent="0.25">
      <c r="A201">
        <v>200</v>
      </c>
      <c r="D201">
        <v>234.42281800000001</v>
      </c>
      <c r="E201">
        <v>6.0389359999999996</v>
      </c>
      <c r="F201">
        <v>223.352766</v>
      </c>
      <c r="G201">
        <v>8.2412229999999997</v>
      </c>
      <c r="H201">
        <v>220.45287200000001</v>
      </c>
      <c r="I201">
        <v>5.8354790000000003</v>
      </c>
    </row>
    <row r="202" spans="1:9" x14ac:dyDescent="0.25">
      <c r="A202">
        <v>201</v>
      </c>
      <c r="D202">
        <v>234.43723399999999</v>
      </c>
      <c r="E202">
        <v>6.0328720000000002</v>
      </c>
      <c r="F202">
        <v>223.37744699999999</v>
      </c>
      <c r="G202">
        <v>8.2467009999999998</v>
      </c>
      <c r="H202">
        <v>220.45287200000001</v>
      </c>
      <c r="I202">
        <v>5.8354790000000003</v>
      </c>
    </row>
    <row r="203" spans="1:9" x14ac:dyDescent="0.25">
      <c r="A203">
        <v>202</v>
      </c>
      <c r="D203">
        <v>234.415479</v>
      </c>
      <c r="E203">
        <v>5.9994149999999999</v>
      </c>
      <c r="F203">
        <v>223.36053200000001</v>
      </c>
      <c r="G203">
        <v>8.2680849999999992</v>
      </c>
    </row>
    <row r="204" spans="1:9" x14ac:dyDescent="0.25">
      <c r="A204">
        <v>203</v>
      </c>
      <c r="D204">
        <v>234.434575</v>
      </c>
      <c r="E204">
        <v>6.0027660000000003</v>
      </c>
      <c r="F204">
        <v>223.37510599999999</v>
      </c>
      <c r="G204">
        <v>8.2613299999999992</v>
      </c>
    </row>
    <row r="205" spans="1:9" x14ac:dyDescent="0.25">
      <c r="A205">
        <v>204</v>
      </c>
      <c r="D205">
        <v>234.451436</v>
      </c>
      <c r="E205">
        <v>5.9845740000000003</v>
      </c>
      <c r="F205">
        <v>223.327606</v>
      </c>
      <c r="G205">
        <v>8.2750009999999996</v>
      </c>
    </row>
    <row r="206" spans="1:9" x14ac:dyDescent="0.25">
      <c r="A206">
        <v>205</v>
      </c>
      <c r="D206">
        <v>234.40957299999999</v>
      </c>
      <c r="E206">
        <v>6.0071269999999997</v>
      </c>
      <c r="F206">
        <v>223.27851000000001</v>
      </c>
      <c r="G206">
        <v>8.2557969999999994</v>
      </c>
    </row>
    <row r="207" spans="1:9" x14ac:dyDescent="0.25">
      <c r="A207">
        <v>206</v>
      </c>
      <c r="D207">
        <v>234.39207299999998</v>
      </c>
      <c r="E207">
        <v>5.9872870000000002</v>
      </c>
      <c r="F207">
        <v>223.26904300000001</v>
      </c>
      <c r="G207">
        <v>8.2802120000000006</v>
      </c>
    </row>
    <row r="208" spans="1:9" x14ac:dyDescent="0.25">
      <c r="A208">
        <v>207</v>
      </c>
      <c r="D208">
        <v>234.39223200000001</v>
      </c>
      <c r="E208">
        <v>5.9976589999999996</v>
      </c>
      <c r="F208">
        <v>223.20244700000001</v>
      </c>
      <c r="G208">
        <v>8.2882440000000006</v>
      </c>
    </row>
    <row r="209" spans="1:9" x14ac:dyDescent="0.25">
      <c r="A209">
        <v>208</v>
      </c>
      <c r="D209">
        <v>234.41117</v>
      </c>
      <c r="E209">
        <v>5.9987760000000003</v>
      </c>
      <c r="F209">
        <v>223.234467</v>
      </c>
      <c r="G209">
        <v>8.2659570000000002</v>
      </c>
    </row>
    <row r="210" spans="1:9" x14ac:dyDescent="0.25">
      <c r="A210">
        <v>209</v>
      </c>
      <c r="D210">
        <v>234.407712</v>
      </c>
      <c r="E210">
        <v>5.9924460000000002</v>
      </c>
      <c r="F210">
        <v>223.24308500000001</v>
      </c>
      <c r="G210">
        <v>8.3014890000000001</v>
      </c>
    </row>
    <row r="211" spans="1:9" x14ac:dyDescent="0.25">
      <c r="A211">
        <v>210</v>
      </c>
      <c r="D211">
        <v>234.36175399999999</v>
      </c>
      <c r="E211">
        <v>5.9736700000000003</v>
      </c>
      <c r="F211">
        <v>223.21372299999999</v>
      </c>
      <c r="G211">
        <v>8.3261179999999992</v>
      </c>
    </row>
    <row r="212" spans="1:9" x14ac:dyDescent="0.25">
      <c r="A212">
        <v>211</v>
      </c>
      <c r="D212">
        <v>234.37446699999998</v>
      </c>
      <c r="E212">
        <v>5.9857440000000004</v>
      </c>
      <c r="F212">
        <v>223.239362</v>
      </c>
      <c r="G212">
        <v>8.344042</v>
      </c>
    </row>
    <row r="213" spans="1:9" x14ac:dyDescent="0.25">
      <c r="A213">
        <v>212</v>
      </c>
      <c r="B213">
        <v>241.15101099999998</v>
      </c>
      <c r="C213">
        <v>7.3259569999999998</v>
      </c>
      <c r="D213">
        <v>234.358723</v>
      </c>
      <c r="E213">
        <v>6.0090960000000004</v>
      </c>
      <c r="F213">
        <v>223.28851</v>
      </c>
      <c r="G213">
        <v>8.2805319999999991</v>
      </c>
    </row>
    <row r="214" spans="1:9" x14ac:dyDescent="0.25">
      <c r="A214">
        <v>213</v>
      </c>
      <c r="B214">
        <v>241.14244500000001</v>
      </c>
      <c r="C214">
        <v>7.3345209999999996</v>
      </c>
      <c r="D214">
        <v>234.350425</v>
      </c>
      <c r="E214">
        <v>5.9665419999999996</v>
      </c>
      <c r="F214">
        <v>223.271703</v>
      </c>
      <c r="G214">
        <v>8.248564</v>
      </c>
    </row>
    <row r="215" spans="1:9" x14ac:dyDescent="0.25">
      <c r="A215">
        <v>214</v>
      </c>
      <c r="B215">
        <v>241.122075</v>
      </c>
      <c r="C215">
        <v>7.3462759999999996</v>
      </c>
      <c r="D215">
        <v>234.39707300000001</v>
      </c>
      <c r="E215">
        <v>5.9706910000000004</v>
      </c>
    </row>
    <row r="216" spans="1:9" x14ac:dyDescent="0.25">
      <c r="A216">
        <v>215</v>
      </c>
      <c r="B216">
        <v>241.13867099999999</v>
      </c>
      <c r="C216">
        <v>7.3356909999999997</v>
      </c>
      <c r="D216">
        <v>234.342871</v>
      </c>
      <c r="E216">
        <v>5.8948400000000003</v>
      </c>
    </row>
    <row r="217" spans="1:9" x14ac:dyDescent="0.25">
      <c r="A217">
        <v>216</v>
      </c>
      <c r="B217">
        <v>241.12994699999999</v>
      </c>
      <c r="C217">
        <v>7.3331379999999999</v>
      </c>
      <c r="D217">
        <v>234.42563699999999</v>
      </c>
      <c r="E217">
        <v>6.0442549999999997</v>
      </c>
    </row>
    <row r="218" spans="1:9" x14ac:dyDescent="0.25">
      <c r="A218">
        <v>217</v>
      </c>
      <c r="B218">
        <v>241.119574</v>
      </c>
      <c r="C218">
        <v>7.3272870000000001</v>
      </c>
      <c r="H218">
        <v>232.51446799999999</v>
      </c>
      <c r="I218">
        <v>5.5747869999999997</v>
      </c>
    </row>
    <row r="219" spans="1:9" x14ac:dyDescent="0.25">
      <c r="A219">
        <v>218</v>
      </c>
      <c r="B219">
        <v>241.119361</v>
      </c>
      <c r="C219">
        <v>7.3362759999999998</v>
      </c>
      <c r="H219">
        <v>232.53531899999999</v>
      </c>
      <c r="I219">
        <v>5.4555850000000001</v>
      </c>
    </row>
    <row r="220" spans="1:9" x14ac:dyDescent="0.25">
      <c r="A220">
        <v>219</v>
      </c>
      <c r="B220">
        <v>241.11712699999998</v>
      </c>
      <c r="C220">
        <v>7.3325529999999999</v>
      </c>
      <c r="H220">
        <v>232.51718</v>
      </c>
      <c r="I220">
        <v>5.4796279999999999</v>
      </c>
    </row>
    <row r="221" spans="1:9" x14ac:dyDescent="0.25">
      <c r="A221">
        <v>220</v>
      </c>
      <c r="B221">
        <v>241.134097</v>
      </c>
      <c r="C221">
        <v>7.3387229999999999</v>
      </c>
      <c r="H221">
        <v>232.48031699999999</v>
      </c>
      <c r="I221">
        <v>5.4976060000000002</v>
      </c>
    </row>
    <row r="222" spans="1:9" x14ac:dyDescent="0.25">
      <c r="A222">
        <v>221</v>
      </c>
      <c r="B222">
        <v>241.11776599999999</v>
      </c>
      <c r="C222">
        <v>7.3517549999999998</v>
      </c>
      <c r="H222">
        <v>232.48967999999999</v>
      </c>
      <c r="I222">
        <v>5.4990959999999998</v>
      </c>
    </row>
    <row r="223" spans="1:9" x14ac:dyDescent="0.25">
      <c r="A223">
        <v>222</v>
      </c>
      <c r="B223">
        <v>241.12569099999999</v>
      </c>
      <c r="C223">
        <v>7.3473410000000001</v>
      </c>
      <c r="H223">
        <v>232.48851099999999</v>
      </c>
      <c r="I223">
        <v>5.5110109999999999</v>
      </c>
    </row>
    <row r="224" spans="1:9" x14ac:dyDescent="0.25">
      <c r="A224">
        <v>223</v>
      </c>
      <c r="B224">
        <v>241.14159699999999</v>
      </c>
      <c r="C224">
        <v>7.3304790000000004</v>
      </c>
      <c r="H224">
        <v>232.49335199999999</v>
      </c>
      <c r="I224">
        <v>5.519628</v>
      </c>
    </row>
    <row r="225" spans="1:9" x14ac:dyDescent="0.25">
      <c r="A225">
        <v>224</v>
      </c>
      <c r="B225">
        <v>241.134839</v>
      </c>
      <c r="C225">
        <v>7.3376590000000004</v>
      </c>
      <c r="H225">
        <v>232.48462799999999</v>
      </c>
      <c r="I225">
        <v>5.5518619999999999</v>
      </c>
    </row>
    <row r="226" spans="1:9" x14ac:dyDescent="0.25">
      <c r="A226">
        <v>225</v>
      </c>
      <c r="B226">
        <v>241.15563700000001</v>
      </c>
      <c r="C226">
        <v>7.3027119999999996</v>
      </c>
      <c r="H226">
        <v>232.48632900000001</v>
      </c>
      <c r="I226">
        <v>5.5405850000000001</v>
      </c>
    </row>
    <row r="227" spans="1:9" x14ac:dyDescent="0.25">
      <c r="A227">
        <v>226</v>
      </c>
      <c r="B227">
        <v>241.15936199999999</v>
      </c>
      <c r="C227">
        <v>7.2902659999999999</v>
      </c>
      <c r="H227">
        <v>232.49297799999999</v>
      </c>
      <c r="I227">
        <v>5.5560640000000001</v>
      </c>
    </row>
    <row r="228" spans="1:9" x14ac:dyDescent="0.25">
      <c r="A228">
        <v>227</v>
      </c>
      <c r="B228">
        <v>241.15819199999999</v>
      </c>
      <c r="C228">
        <v>7.2994680000000001</v>
      </c>
      <c r="H228">
        <v>232.467286</v>
      </c>
      <c r="I228">
        <v>5.5255320000000001</v>
      </c>
    </row>
    <row r="229" spans="1:9" x14ac:dyDescent="0.25">
      <c r="A229">
        <v>228</v>
      </c>
      <c r="B229">
        <v>241.14159699999999</v>
      </c>
      <c r="C229">
        <v>7.3001069999999997</v>
      </c>
      <c r="H229">
        <v>232.45962800000001</v>
      </c>
      <c r="I229">
        <v>5.5177659999999999</v>
      </c>
    </row>
    <row r="230" spans="1:9" x14ac:dyDescent="0.25">
      <c r="A230">
        <v>229</v>
      </c>
      <c r="B230">
        <v>241.15755200000001</v>
      </c>
      <c r="C230">
        <v>7.29101</v>
      </c>
      <c r="H230">
        <v>232.449893</v>
      </c>
      <c r="I230">
        <v>5.5082979999999999</v>
      </c>
    </row>
    <row r="231" spans="1:9" x14ac:dyDescent="0.25">
      <c r="A231">
        <v>230</v>
      </c>
      <c r="B231">
        <v>241.15856199999999</v>
      </c>
      <c r="C231">
        <v>7.3401589999999999</v>
      </c>
      <c r="H231">
        <v>232.468829</v>
      </c>
      <c r="I231">
        <v>5.5055319999999996</v>
      </c>
    </row>
    <row r="232" spans="1:9" x14ac:dyDescent="0.25">
      <c r="A232">
        <v>231</v>
      </c>
      <c r="H232">
        <v>232.465373</v>
      </c>
      <c r="I232">
        <v>5.5105320000000004</v>
      </c>
    </row>
    <row r="233" spans="1:9" x14ac:dyDescent="0.25">
      <c r="A233">
        <v>232</v>
      </c>
      <c r="F233">
        <v>241.034255</v>
      </c>
      <c r="G233">
        <v>7.9767020000000004</v>
      </c>
      <c r="H233">
        <v>232.48420199999998</v>
      </c>
      <c r="I233">
        <v>5.498564</v>
      </c>
    </row>
    <row r="234" spans="1:9" x14ac:dyDescent="0.25">
      <c r="A234">
        <v>233</v>
      </c>
      <c r="D234">
        <v>251.57632699999999</v>
      </c>
      <c r="E234">
        <v>6.421862</v>
      </c>
      <c r="F234">
        <v>241.034255</v>
      </c>
      <c r="G234">
        <v>7.9767020000000004</v>
      </c>
      <c r="H234">
        <v>232.49850900000001</v>
      </c>
      <c r="I234">
        <v>5.4969679999999999</v>
      </c>
    </row>
    <row r="235" spans="1:9" x14ac:dyDescent="0.25">
      <c r="A235">
        <v>234</v>
      </c>
      <c r="D235">
        <v>251.6542</v>
      </c>
      <c r="E235">
        <v>6.3644150000000002</v>
      </c>
      <c r="F235">
        <v>241.04898700000001</v>
      </c>
      <c r="G235">
        <v>7.9725529999999996</v>
      </c>
      <c r="H235">
        <v>232.42170199999998</v>
      </c>
      <c r="I235">
        <v>5.508032</v>
      </c>
    </row>
    <row r="236" spans="1:9" x14ac:dyDescent="0.25">
      <c r="A236">
        <v>235</v>
      </c>
      <c r="D236">
        <v>251.70164800000001</v>
      </c>
      <c r="E236">
        <v>6.3783510000000003</v>
      </c>
      <c r="F236">
        <v>241.030957</v>
      </c>
      <c r="G236">
        <v>7.9718619999999998</v>
      </c>
      <c r="H236">
        <v>232.51446799999999</v>
      </c>
      <c r="I236">
        <v>5.5747869999999997</v>
      </c>
    </row>
    <row r="237" spans="1:9" x14ac:dyDescent="0.25">
      <c r="A237">
        <v>236</v>
      </c>
      <c r="D237">
        <v>251.71058199999999</v>
      </c>
      <c r="E237">
        <v>6.3912760000000004</v>
      </c>
      <c r="F237">
        <v>241.03680700000001</v>
      </c>
      <c r="G237">
        <v>7.9532439999999998</v>
      </c>
      <c r="H237">
        <v>232.51446799999999</v>
      </c>
      <c r="I237">
        <v>5.5747869999999997</v>
      </c>
    </row>
    <row r="238" spans="1:9" x14ac:dyDescent="0.25">
      <c r="A238">
        <v>237</v>
      </c>
      <c r="D238">
        <v>251.69441499999999</v>
      </c>
      <c r="E238">
        <v>6.3823930000000004</v>
      </c>
      <c r="F238">
        <v>241.03941399999999</v>
      </c>
      <c r="G238">
        <v>7.962872</v>
      </c>
    </row>
    <row r="239" spans="1:9" x14ac:dyDescent="0.25">
      <c r="A239">
        <v>238</v>
      </c>
      <c r="D239">
        <v>251.64537300000001</v>
      </c>
      <c r="E239">
        <v>6.4233510000000003</v>
      </c>
      <c r="F239">
        <v>241.03834799999998</v>
      </c>
      <c r="G239">
        <v>7.9573929999999997</v>
      </c>
    </row>
    <row r="240" spans="1:9" x14ac:dyDescent="0.25">
      <c r="A240">
        <v>239</v>
      </c>
      <c r="D240">
        <v>251.63951800000001</v>
      </c>
      <c r="E240">
        <v>6.3967549999999997</v>
      </c>
      <c r="F240">
        <v>241.018033</v>
      </c>
      <c r="G240">
        <v>7.9568620000000001</v>
      </c>
    </row>
    <row r="241" spans="1:9" x14ac:dyDescent="0.25">
      <c r="A241">
        <v>240</v>
      </c>
      <c r="D241">
        <v>251.660529</v>
      </c>
      <c r="E241">
        <v>6.3732449999999998</v>
      </c>
      <c r="F241">
        <v>241.007127</v>
      </c>
      <c r="G241">
        <v>7.9465950000000003</v>
      </c>
    </row>
    <row r="242" spans="1:9" x14ac:dyDescent="0.25">
      <c r="A242">
        <v>241</v>
      </c>
      <c r="D242">
        <v>251.67302999999998</v>
      </c>
      <c r="E242">
        <v>6.3717550000000003</v>
      </c>
      <c r="F242">
        <v>241.018935</v>
      </c>
      <c r="G242">
        <v>7.9460639999999998</v>
      </c>
    </row>
    <row r="243" spans="1:9" x14ac:dyDescent="0.25">
      <c r="A243">
        <v>242</v>
      </c>
      <c r="D243">
        <v>251.65249900000001</v>
      </c>
      <c r="E243">
        <v>6.3687230000000001</v>
      </c>
      <c r="F243">
        <v>240.99622199999999</v>
      </c>
      <c r="G243">
        <v>7.9617550000000001</v>
      </c>
    </row>
    <row r="244" spans="1:9" x14ac:dyDescent="0.25">
      <c r="A244">
        <v>243</v>
      </c>
      <c r="D244">
        <v>251.629786</v>
      </c>
      <c r="E244">
        <v>6.3643619999999999</v>
      </c>
      <c r="F244">
        <v>241.016009</v>
      </c>
      <c r="G244">
        <v>7.9470210000000003</v>
      </c>
    </row>
    <row r="245" spans="1:9" x14ac:dyDescent="0.25">
      <c r="A245">
        <v>244</v>
      </c>
      <c r="D245">
        <v>251.611594</v>
      </c>
      <c r="E245">
        <v>6.3584040000000002</v>
      </c>
      <c r="F245">
        <v>241.01904200000001</v>
      </c>
      <c r="G245">
        <v>7.9280309999999998</v>
      </c>
    </row>
    <row r="246" spans="1:9" x14ac:dyDescent="0.25">
      <c r="A246">
        <v>245</v>
      </c>
      <c r="D246">
        <v>251.63223499999998</v>
      </c>
      <c r="E246">
        <v>6.3753719999999996</v>
      </c>
      <c r="F246">
        <v>241.037127</v>
      </c>
      <c r="G246">
        <v>7.9322340000000002</v>
      </c>
    </row>
    <row r="247" spans="1:9" x14ac:dyDescent="0.25">
      <c r="A247">
        <v>246</v>
      </c>
      <c r="D247">
        <v>251.63547800000001</v>
      </c>
      <c r="E247">
        <v>6.4</v>
      </c>
      <c r="F247">
        <v>241.05787000000001</v>
      </c>
      <c r="G247">
        <v>7.9125529999999999</v>
      </c>
    </row>
    <row r="248" spans="1:9" x14ac:dyDescent="0.25">
      <c r="A248">
        <v>247</v>
      </c>
      <c r="D248">
        <v>251.613879</v>
      </c>
      <c r="E248">
        <v>6.4048400000000001</v>
      </c>
      <c r="F248">
        <v>241.054202</v>
      </c>
      <c r="G248">
        <v>7.9394669999999996</v>
      </c>
    </row>
    <row r="249" spans="1:9" x14ac:dyDescent="0.25">
      <c r="A249">
        <v>248</v>
      </c>
      <c r="D249">
        <v>251.64520899999999</v>
      </c>
      <c r="E249">
        <v>6.4029780000000001</v>
      </c>
      <c r="F249">
        <v>241.03478699999999</v>
      </c>
      <c r="G249">
        <v>7.9778719999999996</v>
      </c>
    </row>
    <row r="250" spans="1:9" x14ac:dyDescent="0.25">
      <c r="A250">
        <v>249</v>
      </c>
      <c r="D250">
        <v>251.66771199999999</v>
      </c>
      <c r="E250">
        <v>6.4163829999999997</v>
      </c>
      <c r="F250">
        <v>241.02962600000001</v>
      </c>
      <c r="G250">
        <v>7.9868079999999999</v>
      </c>
    </row>
    <row r="251" spans="1:9" x14ac:dyDescent="0.25">
      <c r="A251">
        <v>250</v>
      </c>
      <c r="D251">
        <v>251.693511</v>
      </c>
      <c r="E251">
        <v>6.3648930000000004</v>
      </c>
      <c r="F251">
        <v>241.041596</v>
      </c>
      <c r="G251">
        <v>7.963457</v>
      </c>
    </row>
    <row r="252" spans="1:9" x14ac:dyDescent="0.25">
      <c r="A252">
        <v>251</v>
      </c>
      <c r="D252">
        <v>251.66005200000001</v>
      </c>
      <c r="E252">
        <v>6.3392549999999996</v>
      </c>
      <c r="F252">
        <v>241.02281600000001</v>
      </c>
      <c r="G252">
        <v>7.9559569999999997</v>
      </c>
    </row>
    <row r="253" spans="1:9" x14ac:dyDescent="0.25">
      <c r="A253">
        <v>252</v>
      </c>
      <c r="D253">
        <v>251.57632699999999</v>
      </c>
      <c r="E253">
        <v>6.421862</v>
      </c>
      <c r="F253">
        <v>240.986436</v>
      </c>
      <c r="G253">
        <v>7.9418620000000004</v>
      </c>
    </row>
    <row r="254" spans="1:9" x14ac:dyDescent="0.25">
      <c r="A254">
        <v>253</v>
      </c>
      <c r="B254">
        <v>260.63494400000002</v>
      </c>
      <c r="C254">
        <v>7.2552659999999998</v>
      </c>
      <c r="F254">
        <v>241.00244599999999</v>
      </c>
      <c r="G254">
        <v>7.9635109999999996</v>
      </c>
      <c r="H254">
        <v>250.458617</v>
      </c>
      <c r="I254">
        <v>5.1042550000000002</v>
      </c>
    </row>
    <row r="255" spans="1:9" x14ac:dyDescent="0.25">
      <c r="A255">
        <v>254</v>
      </c>
      <c r="B255">
        <v>260.620158</v>
      </c>
      <c r="C255">
        <v>7.2840949999999998</v>
      </c>
      <c r="F255">
        <v>240.95749899999998</v>
      </c>
      <c r="G255">
        <v>8.0211159999999992</v>
      </c>
      <c r="H255">
        <v>250.370745</v>
      </c>
      <c r="I255">
        <v>5.1182449999999999</v>
      </c>
    </row>
    <row r="256" spans="1:9" x14ac:dyDescent="0.25">
      <c r="A256">
        <v>255</v>
      </c>
      <c r="B256">
        <v>260.61154099999999</v>
      </c>
      <c r="C256">
        <v>7.2816489999999998</v>
      </c>
      <c r="F256">
        <v>241.034255</v>
      </c>
      <c r="G256">
        <v>7.9767020000000004</v>
      </c>
      <c r="H256">
        <v>250.39882900000001</v>
      </c>
      <c r="I256">
        <v>5.0792020000000004</v>
      </c>
    </row>
    <row r="257" spans="1:11" x14ac:dyDescent="0.25">
      <c r="A257">
        <v>256</v>
      </c>
      <c r="B257">
        <v>260.57451900000001</v>
      </c>
      <c r="C257">
        <v>7.2759039999999997</v>
      </c>
      <c r="H257">
        <v>250.425105</v>
      </c>
      <c r="I257">
        <v>5.06867</v>
      </c>
    </row>
    <row r="258" spans="1:11" x14ac:dyDescent="0.25">
      <c r="A258">
        <v>257</v>
      </c>
      <c r="B258">
        <v>260.58260200000001</v>
      </c>
      <c r="C258">
        <v>7.2644149999999996</v>
      </c>
      <c r="H258">
        <v>250.43356199999999</v>
      </c>
      <c r="I258">
        <v>5.0750529999999996</v>
      </c>
      <c r="J258">
        <v>235.82329799999999</v>
      </c>
      <c r="K258">
        <v>13.972765000000001</v>
      </c>
    </row>
    <row r="259" spans="1:11" x14ac:dyDescent="0.25">
      <c r="A259">
        <v>258</v>
      </c>
    </row>
    <row r="260" spans="1:11" x14ac:dyDescent="0.25">
      <c r="A260">
        <v>259</v>
      </c>
      <c r="J260">
        <v>38.026792000000015</v>
      </c>
      <c r="K260">
        <v>13.499166000000001</v>
      </c>
    </row>
    <row r="261" spans="1:11" x14ac:dyDescent="0.25">
      <c r="A261">
        <v>260</v>
      </c>
      <c r="D261">
        <v>34.429378000000014</v>
      </c>
      <c r="E261">
        <v>6.9259389999999996</v>
      </c>
    </row>
    <row r="262" spans="1:11" x14ac:dyDescent="0.25">
      <c r="A262">
        <v>261</v>
      </c>
      <c r="D262">
        <v>34.429168000000011</v>
      </c>
      <c r="E262">
        <v>6.9326210000000001</v>
      </c>
    </row>
    <row r="263" spans="1:11" x14ac:dyDescent="0.25">
      <c r="A263">
        <v>262</v>
      </c>
      <c r="D263">
        <v>34.457531000000017</v>
      </c>
      <c r="E263">
        <v>6.9097850000000003</v>
      </c>
      <c r="F263">
        <v>25.153015000000011</v>
      </c>
      <c r="G263">
        <v>7.5314889999999997</v>
      </c>
    </row>
    <row r="264" spans="1:11" x14ac:dyDescent="0.25">
      <c r="A264">
        <v>263</v>
      </c>
      <c r="D264">
        <v>34.457267000000016</v>
      </c>
      <c r="E264">
        <v>6.9262550000000003</v>
      </c>
      <c r="F264">
        <v>25.198371000000009</v>
      </c>
      <c r="G264">
        <v>7.5223329999999997</v>
      </c>
    </row>
    <row r="265" spans="1:11" x14ac:dyDescent="0.25">
      <c r="A265">
        <v>264</v>
      </c>
      <c r="D265">
        <v>34.45063900000001</v>
      </c>
      <c r="E265">
        <v>6.9257809999999997</v>
      </c>
      <c r="F265">
        <v>25.179691000000012</v>
      </c>
      <c r="G265">
        <v>7.5211759999999996</v>
      </c>
    </row>
    <row r="266" spans="1:11" x14ac:dyDescent="0.25">
      <c r="A266">
        <v>265</v>
      </c>
      <c r="D266">
        <v>34.476738000000012</v>
      </c>
      <c r="E266">
        <v>6.9156259999999996</v>
      </c>
      <c r="F266">
        <v>25.195215000000012</v>
      </c>
      <c r="G266">
        <v>7.4903409999999999</v>
      </c>
    </row>
    <row r="267" spans="1:11" x14ac:dyDescent="0.25">
      <c r="A267">
        <v>266</v>
      </c>
      <c r="D267">
        <v>34.471897000000013</v>
      </c>
      <c r="E267">
        <v>6.9258870000000003</v>
      </c>
      <c r="F267">
        <v>25.245729000000011</v>
      </c>
      <c r="G267">
        <v>7.5026010000000003</v>
      </c>
    </row>
    <row r="268" spans="1:11" x14ac:dyDescent="0.25">
      <c r="A268">
        <v>267</v>
      </c>
      <c r="D268">
        <v>34.489523000000013</v>
      </c>
      <c r="E268">
        <v>6.9377259999999996</v>
      </c>
      <c r="F268">
        <v>25.225734000000017</v>
      </c>
      <c r="G268">
        <v>7.5278590000000003</v>
      </c>
    </row>
    <row r="269" spans="1:11" x14ac:dyDescent="0.25">
      <c r="A269">
        <v>268</v>
      </c>
      <c r="D269">
        <v>34.432535000000016</v>
      </c>
      <c r="E269">
        <v>6.8911049999999996</v>
      </c>
      <c r="F269">
        <v>25.204475000000016</v>
      </c>
      <c r="G269">
        <v>7.5478540000000001</v>
      </c>
    </row>
    <row r="270" spans="1:11" x14ac:dyDescent="0.25">
      <c r="A270">
        <v>269</v>
      </c>
      <c r="D270">
        <v>34.416172000000017</v>
      </c>
      <c r="E270">
        <v>6.8575330000000001</v>
      </c>
      <c r="F270">
        <v>25.209528000000013</v>
      </c>
      <c r="G270">
        <v>7.5213330000000003</v>
      </c>
    </row>
    <row r="271" spans="1:11" x14ac:dyDescent="0.25">
      <c r="A271">
        <v>270</v>
      </c>
      <c r="D271">
        <v>34.460897000000017</v>
      </c>
      <c r="E271">
        <v>6.8766340000000001</v>
      </c>
      <c r="F271">
        <v>25.213422000000008</v>
      </c>
      <c r="G271">
        <v>7.5490120000000003</v>
      </c>
    </row>
    <row r="272" spans="1:11" x14ac:dyDescent="0.25">
      <c r="A272">
        <v>271</v>
      </c>
      <c r="D272">
        <v>34.550407000000014</v>
      </c>
      <c r="E272">
        <v>6.8455890000000004</v>
      </c>
      <c r="F272">
        <v>25.175956000000014</v>
      </c>
      <c r="G272">
        <v>7.566535</v>
      </c>
    </row>
    <row r="273" spans="1:9" x14ac:dyDescent="0.25">
      <c r="A273">
        <v>272</v>
      </c>
      <c r="D273">
        <v>34.491523000000015</v>
      </c>
      <c r="E273">
        <v>6.8579020000000002</v>
      </c>
      <c r="F273">
        <v>25.180585000000008</v>
      </c>
      <c r="G273">
        <v>7.5580100000000003</v>
      </c>
    </row>
    <row r="274" spans="1:9" x14ac:dyDescent="0.25">
      <c r="A274">
        <v>273</v>
      </c>
      <c r="D274">
        <v>34.429378000000014</v>
      </c>
      <c r="E274">
        <v>6.9259389999999996</v>
      </c>
      <c r="F274">
        <v>25.102762000000013</v>
      </c>
      <c r="G274">
        <v>7.4959709999999999</v>
      </c>
    </row>
    <row r="275" spans="1:9" x14ac:dyDescent="0.25">
      <c r="A275">
        <v>274</v>
      </c>
      <c r="F275">
        <v>25.123230000000014</v>
      </c>
      <c r="G275">
        <v>7.470345</v>
      </c>
    </row>
    <row r="276" spans="1:9" x14ac:dyDescent="0.25">
      <c r="A276">
        <v>275</v>
      </c>
      <c r="F276">
        <v>25.153015000000011</v>
      </c>
      <c r="G276">
        <v>7.5314889999999997</v>
      </c>
      <c r="H276">
        <v>34.834238000000013</v>
      </c>
      <c r="I276">
        <v>5.886012</v>
      </c>
    </row>
    <row r="277" spans="1:9" x14ac:dyDescent="0.25">
      <c r="A277">
        <v>276</v>
      </c>
      <c r="H277">
        <v>34.822450000000018</v>
      </c>
      <c r="I277">
        <v>5.8406529999999997</v>
      </c>
    </row>
    <row r="278" spans="1:9" x14ac:dyDescent="0.25">
      <c r="A278">
        <v>277</v>
      </c>
      <c r="H278">
        <v>34.830553000000009</v>
      </c>
      <c r="I278">
        <v>5.8450730000000002</v>
      </c>
    </row>
    <row r="279" spans="1:9" x14ac:dyDescent="0.25">
      <c r="A279">
        <v>278</v>
      </c>
      <c r="H279">
        <v>34.819557000000017</v>
      </c>
      <c r="I279">
        <v>5.84823</v>
      </c>
    </row>
    <row r="280" spans="1:9" x14ac:dyDescent="0.25">
      <c r="A280">
        <v>279</v>
      </c>
      <c r="H280">
        <v>34.822502000000014</v>
      </c>
      <c r="I280">
        <v>5.8367589999999998</v>
      </c>
    </row>
    <row r="281" spans="1:9" x14ac:dyDescent="0.25">
      <c r="A281">
        <v>280</v>
      </c>
      <c r="B281">
        <v>48.181701000000011</v>
      </c>
      <c r="C281">
        <v>6.9724029999999999</v>
      </c>
      <c r="H281">
        <v>34.837343000000011</v>
      </c>
      <c r="I281">
        <v>5.8630170000000001</v>
      </c>
    </row>
    <row r="282" spans="1:9" x14ac:dyDescent="0.25">
      <c r="A282">
        <v>281</v>
      </c>
      <c r="B282">
        <v>48.21811300000001</v>
      </c>
      <c r="C282">
        <v>6.9402520000000001</v>
      </c>
      <c r="H282">
        <v>34.852338000000017</v>
      </c>
      <c r="I282">
        <v>5.8549660000000001</v>
      </c>
    </row>
    <row r="283" spans="1:9" x14ac:dyDescent="0.25">
      <c r="A283">
        <v>282</v>
      </c>
      <c r="B283">
        <v>48.193431000000011</v>
      </c>
      <c r="C283">
        <v>6.9559329999999999</v>
      </c>
      <c r="H283">
        <v>34.861389000000017</v>
      </c>
      <c r="I283">
        <v>5.8503360000000004</v>
      </c>
    </row>
    <row r="284" spans="1:9" x14ac:dyDescent="0.25">
      <c r="A284">
        <v>283</v>
      </c>
      <c r="B284">
        <v>48.186805000000014</v>
      </c>
      <c r="C284">
        <v>6.9609839999999998</v>
      </c>
      <c r="H284">
        <v>34.840395000000015</v>
      </c>
      <c r="I284">
        <v>5.8300770000000002</v>
      </c>
    </row>
    <row r="285" spans="1:9" x14ac:dyDescent="0.25">
      <c r="A285">
        <v>284</v>
      </c>
      <c r="B285">
        <v>48.217796000000014</v>
      </c>
      <c r="C285">
        <v>6.9708240000000004</v>
      </c>
      <c r="H285">
        <v>34.804927000000013</v>
      </c>
      <c r="I285">
        <v>5.8445999999999998</v>
      </c>
    </row>
    <row r="286" spans="1:9" x14ac:dyDescent="0.25">
      <c r="A286">
        <v>285</v>
      </c>
      <c r="B286">
        <v>48.236740000000012</v>
      </c>
      <c r="C286">
        <v>6.9943980000000003</v>
      </c>
      <c r="H286">
        <v>34.834238000000013</v>
      </c>
      <c r="I286">
        <v>5.886012</v>
      </c>
    </row>
    <row r="287" spans="1:9" x14ac:dyDescent="0.25">
      <c r="A287">
        <v>286</v>
      </c>
      <c r="B287">
        <v>48.237949000000015</v>
      </c>
      <c r="C287">
        <v>6.9895560000000003</v>
      </c>
      <c r="H287">
        <v>34.834238000000013</v>
      </c>
      <c r="I287">
        <v>5.886012</v>
      </c>
    </row>
    <row r="288" spans="1:9" x14ac:dyDescent="0.25">
      <c r="A288">
        <v>287</v>
      </c>
      <c r="B288">
        <v>48.231529000000016</v>
      </c>
      <c r="C288">
        <v>6.9804529999999998</v>
      </c>
      <c r="H288">
        <v>34.834238000000013</v>
      </c>
      <c r="I288">
        <v>5.886012</v>
      </c>
    </row>
    <row r="289" spans="1:9" x14ac:dyDescent="0.25">
      <c r="A289">
        <v>288</v>
      </c>
      <c r="B289">
        <v>48.269840000000009</v>
      </c>
      <c r="C289">
        <v>6.9804529999999998</v>
      </c>
      <c r="H289">
        <v>34.834238000000013</v>
      </c>
      <c r="I289">
        <v>5.886012</v>
      </c>
    </row>
    <row r="290" spans="1:9" x14ac:dyDescent="0.25">
      <c r="A290">
        <v>289</v>
      </c>
      <c r="B290">
        <v>48.250682000000012</v>
      </c>
      <c r="C290">
        <v>6.9689290000000002</v>
      </c>
      <c r="H290">
        <v>34.834238000000013</v>
      </c>
      <c r="I290">
        <v>5.886012</v>
      </c>
    </row>
    <row r="291" spans="1:9" x14ac:dyDescent="0.25">
      <c r="A291">
        <v>290</v>
      </c>
      <c r="B291">
        <v>48.222164000000014</v>
      </c>
      <c r="C291">
        <v>6.9831370000000001</v>
      </c>
    </row>
    <row r="292" spans="1:9" x14ac:dyDescent="0.25">
      <c r="A292">
        <v>291</v>
      </c>
      <c r="B292">
        <v>48.197959000000012</v>
      </c>
      <c r="C292">
        <v>6.9485130000000002</v>
      </c>
    </row>
    <row r="293" spans="1:9" x14ac:dyDescent="0.25">
      <c r="A293">
        <v>292</v>
      </c>
      <c r="B293">
        <v>48.181701000000011</v>
      </c>
      <c r="C293">
        <v>6.9724029999999999</v>
      </c>
      <c r="D293">
        <v>57.430545000000009</v>
      </c>
      <c r="E293">
        <v>6.2741360000000004</v>
      </c>
    </row>
    <row r="294" spans="1:9" x14ac:dyDescent="0.25">
      <c r="A294">
        <v>293</v>
      </c>
      <c r="D294">
        <v>57.421913000000011</v>
      </c>
      <c r="E294">
        <v>6.2438269999999996</v>
      </c>
    </row>
    <row r="295" spans="1:9" x14ac:dyDescent="0.25">
      <c r="A295">
        <v>294</v>
      </c>
      <c r="D295">
        <v>57.436912000000014</v>
      </c>
      <c r="E295">
        <v>6.2367759999999999</v>
      </c>
    </row>
    <row r="296" spans="1:9" x14ac:dyDescent="0.25">
      <c r="A296">
        <v>295</v>
      </c>
      <c r="D296">
        <v>57.447959000000012</v>
      </c>
      <c r="E296">
        <v>6.2442479999999998</v>
      </c>
    </row>
    <row r="297" spans="1:9" x14ac:dyDescent="0.25">
      <c r="A297">
        <v>296</v>
      </c>
      <c r="D297">
        <v>57.432437000000014</v>
      </c>
      <c r="E297">
        <v>6.2348819999999998</v>
      </c>
      <c r="F297">
        <v>49.614013000000014</v>
      </c>
      <c r="G297">
        <v>7.6361499999999998</v>
      </c>
    </row>
    <row r="298" spans="1:9" x14ac:dyDescent="0.25">
      <c r="A298">
        <v>297</v>
      </c>
      <c r="D298">
        <v>57.462379000000013</v>
      </c>
      <c r="E298">
        <v>6.224621</v>
      </c>
      <c r="F298">
        <v>49.661159000000012</v>
      </c>
      <c r="G298">
        <v>7.629257</v>
      </c>
    </row>
    <row r="299" spans="1:9" x14ac:dyDescent="0.25">
      <c r="A299">
        <v>298</v>
      </c>
      <c r="D299">
        <v>57.485847000000014</v>
      </c>
      <c r="E299">
        <v>6.2233049999999999</v>
      </c>
      <c r="F299">
        <v>49.675262000000011</v>
      </c>
      <c r="G299">
        <v>7.6011579999999999</v>
      </c>
    </row>
    <row r="300" spans="1:9" x14ac:dyDescent="0.25">
      <c r="A300">
        <v>299</v>
      </c>
      <c r="D300">
        <v>57.491375000000012</v>
      </c>
      <c r="E300">
        <v>6.2259890000000002</v>
      </c>
      <c r="F300">
        <v>49.616436000000014</v>
      </c>
      <c r="G300">
        <v>7.6007369999999996</v>
      </c>
    </row>
    <row r="301" spans="1:9" x14ac:dyDescent="0.25">
      <c r="A301">
        <v>300</v>
      </c>
      <c r="D301">
        <v>57.506473000000014</v>
      </c>
      <c r="E301">
        <v>6.2140969999999998</v>
      </c>
      <c r="F301">
        <v>49.608699000000016</v>
      </c>
      <c r="G301">
        <v>7.6097869999999999</v>
      </c>
    </row>
    <row r="302" spans="1:9" x14ac:dyDescent="0.25">
      <c r="A302">
        <v>301</v>
      </c>
      <c r="D302">
        <v>57.430545000000009</v>
      </c>
      <c r="E302">
        <v>6.2741360000000004</v>
      </c>
      <c r="F302">
        <v>49.621589000000014</v>
      </c>
      <c r="G302">
        <v>7.6466209999999997</v>
      </c>
    </row>
    <row r="303" spans="1:9" x14ac:dyDescent="0.25">
      <c r="A303">
        <v>302</v>
      </c>
      <c r="D303">
        <v>57.430545000000009</v>
      </c>
      <c r="E303">
        <v>6.2741360000000004</v>
      </c>
      <c r="F303">
        <v>49.611328000000015</v>
      </c>
      <c r="G303">
        <v>7.649305</v>
      </c>
    </row>
    <row r="304" spans="1:9" x14ac:dyDescent="0.25">
      <c r="A304">
        <v>303</v>
      </c>
      <c r="F304">
        <v>49.672000000000011</v>
      </c>
      <c r="G304">
        <v>7.7059249999999997</v>
      </c>
    </row>
    <row r="305" spans="1:9" x14ac:dyDescent="0.25">
      <c r="A305">
        <v>304</v>
      </c>
      <c r="F305">
        <v>49.738563000000013</v>
      </c>
      <c r="G305">
        <v>7.6578299999999997</v>
      </c>
    </row>
    <row r="306" spans="1:9" x14ac:dyDescent="0.25">
      <c r="A306">
        <v>305</v>
      </c>
      <c r="F306">
        <v>49.614013000000014</v>
      </c>
      <c r="G306">
        <v>7.6361499999999998</v>
      </c>
      <c r="H306">
        <v>57.902702000000012</v>
      </c>
      <c r="I306">
        <v>6.104069</v>
      </c>
    </row>
    <row r="307" spans="1:9" x14ac:dyDescent="0.25">
      <c r="A307">
        <v>306</v>
      </c>
      <c r="F307">
        <v>49.614013000000014</v>
      </c>
      <c r="G307">
        <v>7.6361499999999998</v>
      </c>
      <c r="H307">
        <v>57.902702000000012</v>
      </c>
      <c r="I307">
        <v>6.104069</v>
      </c>
    </row>
    <row r="308" spans="1:9" x14ac:dyDescent="0.25">
      <c r="A308">
        <v>307</v>
      </c>
      <c r="F308">
        <v>49.614013000000014</v>
      </c>
      <c r="G308">
        <v>7.6361499999999998</v>
      </c>
      <c r="H308">
        <v>57.93948300000001</v>
      </c>
      <c r="I308">
        <v>6.1029109999999998</v>
      </c>
    </row>
    <row r="309" spans="1:9" x14ac:dyDescent="0.25">
      <c r="A309">
        <v>308</v>
      </c>
      <c r="B309">
        <v>71.685638000000012</v>
      </c>
      <c r="C309">
        <v>8.410266</v>
      </c>
      <c r="H309">
        <v>57.927227000000009</v>
      </c>
      <c r="I309">
        <v>6.1200650000000003</v>
      </c>
    </row>
    <row r="310" spans="1:9" x14ac:dyDescent="0.25">
      <c r="A310">
        <v>309</v>
      </c>
      <c r="B310">
        <v>71.685638000000012</v>
      </c>
      <c r="C310">
        <v>8.410266</v>
      </c>
      <c r="H310">
        <v>57.922016000000013</v>
      </c>
      <c r="I310">
        <v>6.1154349999999997</v>
      </c>
    </row>
    <row r="311" spans="1:9" x14ac:dyDescent="0.25">
      <c r="A311">
        <v>310</v>
      </c>
      <c r="B311">
        <v>71.685638000000012</v>
      </c>
      <c r="C311">
        <v>8.410266</v>
      </c>
      <c r="H311">
        <v>57.960426000000012</v>
      </c>
      <c r="I311">
        <v>6.1181710000000002</v>
      </c>
    </row>
    <row r="312" spans="1:9" x14ac:dyDescent="0.25">
      <c r="A312">
        <v>311</v>
      </c>
      <c r="B312">
        <v>71.685638000000012</v>
      </c>
      <c r="C312">
        <v>8.410266</v>
      </c>
      <c r="H312">
        <v>57.99963000000001</v>
      </c>
      <c r="I312">
        <v>6.1232220000000002</v>
      </c>
    </row>
    <row r="313" spans="1:9" x14ac:dyDescent="0.25">
      <c r="A313">
        <v>312</v>
      </c>
      <c r="B313">
        <v>71.685638000000012</v>
      </c>
      <c r="C313">
        <v>8.410266</v>
      </c>
      <c r="H313">
        <v>58.019992000000016</v>
      </c>
      <c r="I313">
        <v>6.1330090000000004</v>
      </c>
    </row>
    <row r="314" spans="1:9" x14ac:dyDescent="0.25">
      <c r="A314">
        <v>313</v>
      </c>
      <c r="B314">
        <v>71.685638000000012</v>
      </c>
      <c r="C314">
        <v>8.410266</v>
      </c>
      <c r="H314">
        <v>57.924804000000016</v>
      </c>
      <c r="I314">
        <v>6.1257479999999997</v>
      </c>
    </row>
    <row r="315" spans="1:9" x14ac:dyDescent="0.25">
      <c r="A315">
        <v>314</v>
      </c>
      <c r="B315">
        <v>71.685638000000012</v>
      </c>
      <c r="C315">
        <v>8.410266</v>
      </c>
      <c r="H315">
        <v>58.020309000000012</v>
      </c>
      <c r="I315">
        <v>6.1598459999999999</v>
      </c>
    </row>
    <row r="316" spans="1:9" x14ac:dyDescent="0.25">
      <c r="A316">
        <v>315</v>
      </c>
      <c r="B316">
        <v>71.685638000000012</v>
      </c>
      <c r="C316">
        <v>8.410266</v>
      </c>
      <c r="H316">
        <v>57.902702000000012</v>
      </c>
      <c r="I316">
        <v>6.104069</v>
      </c>
    </row>
    <row r="317" spans="1:9" x14ac:dyDescent="0.25">
      <c r="A317">
        <v>316</v>
      </c>
      <c r="B317">
        <v>71.685638000000012</v>
      </c>
      <c r="C317">
        <v>8.410266</v>
      </c>
    </row>
    <row r="318" spans="1:9" x14ac:dyDescent="0.25">
      <c r="A318">
        <v>317</v>
      </c>
      <c r="B318">
        <v>71.685638000000012</v>
      </c>
      <c r="C318">
        <v>8.410266</v>
      </c>
    </row>
    <row r="319" spans="1:9" x14ac:dyDescent="0.25">
      <c r="A319">
        <v>318</v>
      </c>
      <c r="B319">
        <v>71.685638000000012</v>
      </c>
      <c r="C319">
        <v>8.410266</v>
      </c>
      <c r="D319">
        <v>77.081383000000002</v>
      </c>
      <c r="E319">
        <v>6.7785630000000001</v>
      </c>
    </row>
    <row r="320" spans="1:9" x14ac:dyDescent="0.25">
      <c r="A320">
        <v>319</v>
      </c>
      <c r="B320">
        <v>71.685638000000012</v>
      </c>
      <c r="C320">
        <v>8.410266</v>
      </c>
      <c r="D320">
        <v>77.088457000000005</v>
      </c>
      <c r="E320">
        <v>6.832128</v>
      </c>
    </row>
    <row r="321" spans="1:9" x14ac:dyDescent="0.25">
      <c r="A321">
        <v>320</v>
      </c>
      <c r="B321">
        <v>71.685638000000012</v>
      </c>
      <c r="C321">
        <v>8.410266</v>
      </c>
      <c r="D321">
        <v>77.06218100000001</v>
      </c>
      <c r="E321">
        <v>6.8173399999999997</v>
      </c>
    </row>
    <row r="322" spans="1:9" x14ac:dyDescent="0.25">
      <c r="A322">
        <v>321</v>
      </c>
      <c r="D322">
        <v>77.04872300000001</v>
      </c>
      <c r="E322">
        <v>6.8041489999999998</v>
      </c>
    </row>
    <row r="323" spans="1:9" x14ac:dyDescent="0.25">
      <c r="A323">
        <v>322</v>
      </c>
      <c r="D323">
        <v>77.050851000000009</v>
      </c>
      <c r="E323">
        <v>6.7814889999999997</v>
      </c>
    </row>
    <row r="324" spans="1:9" x14ac:dyDescent="0.25">
      <c r="A324">
        <v>323</v>
      </c>
      <c r="D324">
        <v>77.046223000000012</v>
      </c>
      <c r="E324">
        <v>6.758616</v>
      </c>
    </row>
    <row r="325" spans="1:9" x14ac:dyDescent="0.25">
      <c r="A325">
        <v>324</v>
      </c>
      <c r="D325">
        <v>77.024681000000001</v>
      </c>
      <c r="E325">
        <v>6.741276</v>
      </c>
      <c r="F325">
        <v>74.071543000000005</v>
      </c>
      <c r="G325">
        <v>9.1121269999999992</v>
      </c>
    </row>
    <row r="326" spans="1:9" x14ac:dyDescent="0.25">
      <c r="A326">
        <v>325</v>
      </c>
      <c r="D326">
        <v>77.01835100000001</v>
      </c>
      <c r="E326">
        <v>6.773244</v>
      </c>
      <c r="F326">
        <v>74.071543000000005</v>
      </c>
      <c r="G326">
        <v>9.1121269999999992</v>
      </c>
    </row>
    <row r="327" spans="1:9" x14ac:dyDescent="0.25">
      <c r="A327">
        <v>326</v>
      </c>
      <c r="D327">
        <v>76.965319000000008</v>
      </c>
      <c r="E327">
        <v>6.820373</v>
      </c>
      <c r="F327">
        <v>74.071543000000005</v>
      </c>
      <c r="G327">
        <v>9.1121269999999992</v>
      </c>
    </row>
    <row r="328" spans="1:9" x14ac:dyDescent="0.25">
      <c r="A328">
        <v>327</v>
      </c>
      <c r="D328">
        <v>77.068830000000005</v>
      </c>
      <c r="E328">
        <v>6.81867</v>
      </c>
      <c r="F328">
        <v>74.071543000000005</v>
      </c>
      <c r="G328">
        <v>9.1121269999999992</v>
      </c>
    </row>
    <row r="329" spans="1:9" x14ac:dyDescent="0.25">
      <c r="A329">
        <v>328</v>
      </c>
      <c r="F329">
        <v>74.071543000000005</v>
      </c>
      <c r="G329">
        <v>9.1121269999999992</v>
      </c>
    </row>
    <row r="330" spans="1:9" x14ac:dyDescent="0.25">
      <c r="A330">
        <v>329</v>
      </c>
      <c r="F330">
        <v>74.071543000000005</v>
      </c>
      <c r="G330">
        <v>9.1121269999999992</v>
      </c>
      <c r="H330">
        <v>76.790798000000009</v>
      </c>
      <c r="I330">
        <v>6.3867019999999997</v>
      </c>
    </row>
    <row r="331" spans="1:9" x14ac:dyDescent="0.25">
      <c r="A331">
        <v>330</v>
      </c>
      <c r="F331">
        <v>74.071543000000005</v>
      </c>
      <c r="G331">
        <v>9.1121269999999992</v>
      </c>
      <c r="H331">
        <v>76.857181000000011</v>
      </c>
      <c r="I331">
        <v>6.3543620000000001</v>
      </c>
    </row>
    <row r="332" spans="1:9" x14ac:dyDescent="0.25">
      <c r="A332">
        <v>331</v>
      </c>
      <c r="F332">
        <v>74.071543000000005</v>
      </c>
      <c r="G332">
        <v>9.1121269999999992</v>
      </c>
      <c r="H332">
        <v>76.861010000000007</v>
      </c>
      <c r="I332">
        <v>6.4000529999999998</v>
      </c>
    </row>
    <row r="333" spans="1:9" x14ac:dyDescent="0.25">
      <c r="A333">
        <v>332</v>
      </c>
      <c r="F333">
        <v>74.071543000000005</v>
      </c>
      <c r="G333">
        <v>9.1121269999999992</v>
      </c>
      <c r="H333">
        <v>76.879574000000005</v>
      </c>
      <c r="I333">
        <v>6.4062229999999998</v>
      </c>
    </row>
    <row r="334" spans="1:9" x14ac:dyDescent="0.25">
      <c r="A334">
        <v>333</v>
      </c>
      <c r="F334">
        <v>74.071543000000005</v>
      </c>
      <c r="G334">
        <v>9.1121269999999992</v>
      </c>
      <c r="H334">
        <v>76.914893000000006</v>
      </c>
      <c r="I334">
        <v>6.3284039999999999</v>
      </c>
    </row>
    <row r="335" spans="1:9" x14ac:dyDescent="0.25">
      <c r="A335">
        <v>334</v>
      </c>
      <c r="F335">
        <v>74.071543000000005</v>
      </c>
      <c r="G335">
        <v>9.1121269999999992</v>
      </c>
      <c r="H335">
        <v>76.913297</v>
      </c>
      <c r="I335">
        <v>6.3438299999999996</v>
      </c>
    </row>
    <row r="336" spans="1:9" x14ac:dyDescent="0.25">
      <c r="A336">
        <v>335</v>
      </c>
      <c r="F336">
        <v>74.071543000000005</v>
      </c>
      <c r="G336">
        <v>9.1121269999999992</v>
      </c>
      <c r="H336">
        <v>76.801755</v>
      </c>
      <c r="I336">
        <v>6.3468609999999996</v>
      </c>
    </row>
    <row r="337" spans="1:9" x14ac:dyDescent="0.25">
      <c r="A337">
        <v>336</v>
      </c>
      <c r="H337">
        <v>76.893777</v>
      </c>
      <c r="I337">
        <v>6.3774470000000001</v>
      </c>
    </row>
    <row r="338" spans="1:9" x14ac:dyDescent="0.25">
      <c r="A338">
        <v>337</v>
      </c>
      <c r="H338">
        <v>76.790798000000009</v>
      </c>
      <c r="I338">
        <v>6.3867019999999997</v>
      </c>
    </row>
    <row r="339" spans="1:9" x14ac:dyDescent="0.25">
      <c r="A339">
        <v>338</v>
      </c>
      <c r="B339">
        <v>92.722498999999999</v>
      </c>
      <c r="C339">
        <v>7.5365419999999999</v>
      </c>
      <c r="H339">
        <v>76.790798000000009</v>
      </c>
      <c r="I339">
        <v>6.3867019999999997</v>
      </c>
    </row>
    <row r="340" spans="1:9" x14ac:dyDescent="0.25">
      <c r="A340">
        <v>339</v>
      </c>
      <c r="B340">
        <v>92.700053000000011</v>
      </c>
      <c r="C340">
        <v>7.536117</v>
      </c>
    </row>
    <row r="341" spans="1:9" x14ac:dyDescent="0.25">
      <c r="A341">
        <v>340</v>
      </c>
      <c r="B341">
        <v>92.740052000000006</v>
      </c>
      <c r="C341">
        <v>7.5322870000000002</v>
      </c>
    </row>
    <row r="342" spans="1:9" x14ac:dyDescent="0.25">
      <c r="A342">
        <v>341</v>
      </c>
      <c r="B342">
        <v>92.703191000000004</v>
      </c>
      <c r="C342">
        <v>7.5573930000000002</v>
      </c>
    </row>
    <row r="343" spans="1:9" x14ac:dyDescent="0.25">
      <c r="A343">
        <v>342</v>
      </c>
      <c r="B343">
        <v>92.759042000000008</v>
      </c>
      <c r="C343">
        <v>7.5418620000000001</v>
      </c>
    </row>
    <row r="344" spans="1:9" x14ac:dyDescent="0.25">
      <c r="A344">
        <v>343</v>
      </c>
      <c r="B344">
        <v>92.727819000000011</v>
      </c>
      <c r="C344">
        <v>7.5681390000000004</v>
      </c>
    </row>
    <row r="345" spans="1:9" x14ac:dyDescent="0.25">
      <c r="A345">
        <v>344</v>
      </c>
      <c r="B345">
        <v>92.714734000000007</v>
      </c>
      <c r="C345">
        <v>7.546011</v>
      </c>
      <c r="D345">
        <v>97.615266000000005</v>
      </c>
      <c r="E345">
        <v>5.8694680000000004</v>
      </c>
    </row>
    <row r="346" spans="1:9" x14ac:dyDescent="0.25">
      <c r="A346">
        <v>345</v>
      </c>
      <c r="B346">
        <v>92.773137000000006</v>
      </c>
      <c r="C346">
        <v>7.5510640000000002</v>
      </c>
      <c r="D346">
        <v>97.631116000000006</v>
      </c>
      <c r="E346">
        <v>5.8676589999999997</v>
      </c>
    </row>
    <row r="347" spans="1:9" x14ac:dyDescent="0.25">
      <c r="A347">
        <v>346</v>
      </c>
      <c r="B347">
        <v>92.802392000000012</v>
      </c>
      <c r="C347">
        <v>7.5257440000000004</v>
      </c>
      <c r="D347">
        <v>97.67111700000001</v>
      </c>
      <c r="E347">
        <v>5.8406380000000002</v>
      </c>
    </row>
    <row r="348" spans="1:9" x14ac:dyDescent="0.25">
      <c r="A348">
        <v>347</v>
      </c>
      <c r="B348">
        <v>92.696595000000002</v>
      </c>
      <c r="C348">
        <v>7.5803180000000001</v>
      </c>
      <c r="D348">
        <v>97.677341000000013</v>
      </c>
      <c r="E348">
        <v>5.827979</v>
      </c>
    </row>
    <row r="349" spans="1:9" x14ac:dyDescent="0.25">
      <c r="A349">
        <v>348</v>
      </c>
      <c r="D349">
        <v>97.667659000000015</v>
      </c>
      <c r="E349">
        <v>5.8496810000000004</v>
      </c>
    </row>
    <row r="350" spans="1:9" x14ac:dyDescent="0.25">
      <c r="A350">
        <v>349</v>
      </c>
      <c r="D350">
        <v>97.591541000000007</v>
      </c>
      <c r="E350">
        <v>5.8204260000000003</v>
      </c>
    </row>
    <row r="351" spans="1:9" x14ac:dyDescent="0.25">
      <c r="A351">
        <v>350</v>
      </c>
      <c r="D351">
        <v>97.604253</v>
      </c>
      <c r="E351">
        <v>5.7930849999999996</v>
      </c>
    </row>
    <row r="352" spans="1:9" x14ac:dyDescent="0.25">
      <c r="A352">
        <v>351</v>
      </c>
      <c r="D352">
        <v>97.638881000000012</v>
      </c>
      <c r="E352">
        <v>5.8405849999999999</v>
      </c>
    </row>
    <row r="353" spans="1:9" x14ac:dyDescent="0.25">
      <c r="A353">
        <v>352</v>
      </c>
      <c r="D353">
        <v>97.600954999999999</v>
      </c>
      <c r="E353">
        <v>5.9019680000000001</v>
      </c>
      <c r="F353">
        <v>96.04069100000001</v>
      </c>
      <c r="G353">
        <v>8.3198939999999997</v>
      </c>
    </row>
    <row r="354" spans="1:9" x14ac:dyDescent="0.25">
      <c r="A354">
        <v>353</v>
      </c>
      <c r="F354">
        <v>96.046593999999999</v>
      </c>
      <c r="G354">
        <v>8.2577119999999997</v>
      </c>
      <c r="H354">
        <v>97.273881000000003</v>
      </c>
      <c r="I354">
        <v>5.3567020000000003</v>
      </c>
    </row>
    <row r="355" spans="1:9" x14ac:dyDescent="0.25">
      <c r="A355">
        <v>354</v>
      </c>
      <c r="F355">
        <v>96.019202000000007</v>
      </c>
      <c r="G355">
        <v>8.2819149999999997</v>
      </c>
      <c r="H355">
        <v>97.264680000000013</v>
      </c>
      <c r="I355">
        <v>5.3430850000000003</v>
      </c>
    </row>
    <row r="356" spans="1:9" x14ac:dyDescent="0.25">
      <c r="A356">
        <v>355</v>
      </c>
      <c r="F356">
        <v>96.06632900000001</v>
      </c>
      <c r="G356">
        <v>8.293723</v>
      </c>
      <c r="H356">
        <v>97.252126000000004</v>
      </c>
      <c r="I356">
        <v>5.3496800000000002</v>
      </c>
    </row>
    <row r="357" spans="1:9" x14ac:dyDescent="0.25">
      <c r="A357">
        <v>356</v>
      </c>
      <c r="F357">
        <v>96.047179</v>
      </c>
      <c r="G357">
        <v>8.2709039999999998</v>
      </c>
      <c r="H357">
        <v>97.278564000000003</v>
      </c>
      <c r="I357">
        <v>5.3351600000000001</v>
      </c>
    </row>
    <row r="358" spans="1:9" x14ac:dyDescent="0.25">
      <c r="A358">
        <v>357</v>
      </c>
      <c r="F358">
        <v>96.084094000000007</v>
      </c>
      <c r="G358">
        <v>8.2807980000000008</v>
      </c>
      <c r="H358">
        <v>97.284414000000012</v>
      </c>
      <c r="I358">
        <v>5.3596279999999998</v>
      </c>
    </row>
    <row r="359" spans="1:9" x14ac:dyDescent="0.25">
      <c r="A359">
        <v>358</v>
      </c>
      <c r="F359">
        <v>96.048190000000005</v>
      </c>
      <c r="G359">
        <v>8.2890960000000007</v>
      </c>
      <c r="H359">
        <v>97.262288000000012</v>
      </c>
      <c r="I359">
        <v>5.3668620000000002</v>
      </c>
    </row>
    <row r="360" spans="1:9" x14ac:dyDescent="0.25">
      <c r="A360">
        <v>359</v>
      </c>
      <c r="F360">
        <v>96.035212999999999</v>
      </c>
      <c r="G360">
        <v>8.2470219999999994</v>
      </c>
      <c r="H360">
        <v>97.234042000000002</v>
      </c>
      <c r="I360">
        <v>5.3467019999999996</v>
      </c>
    </row>
    <row r="361" spans="1:9" x14ac:dyDescent="0.25">
      <c r="A361">
        <v>360</v>
      </c>
      <c r="F361">
        <v>96.076434000000006</v>
      </c>
      <c r="G361">
        <v>8.2063830000000006</v>
      </c>
      <c r="H361">
        <v>97.213723000000016</v>
      </c>
      <c r="I361">
        <v>5.3354249999999999</v>
      </c>
    </row>
    <row r="362" spans="1:9" x14ac:dyDescent="0.25">
      <c r="A362">
        <v>361</v>
      </c>
      <c r="F362">
        <v>96.037339000000003</v>
      </c>
      <c r="G362">
        <v>8.3073399999999999</v>
      </c>
      <c r="H362">
        <v>97.273881000000003</v>
      </c>
      <c r="I362">
        <v>5.3567020000000003</v>
      </c>
    </row>
    <row r="363" spans="1:9" x14ac:dyDescent="0.25">
      <c r="A363">
        <v>362</v>
      </c>
      <c r="H363">
        <v>97.273881000000003</v>
      </c>
      <c r="I363">
        <v>5.3567020000000003</v>
      </c>
    </row>
    <row r="364" spans="1:9" x14ac:dyDescent="0.25">
      <c r="A364">
        <v>363</v>
      </c>
      <c r="H364">
        <v>97.273881000000003</v>
      </c>
      <c r="I364">
        <v>5.3567020000000003</v>
      </c>
    </row>
    <row r="365" spans="1:9" x14ac:dyDescent="0.25">
      <c r="A365">
        <v>364</v>
      </c>
      <c r="B365">
        <v>118.432287</v>
      </c>
      <c r="C365">
        <v>7.2206910000000004</v>
      </c>
    </row>
    <row r="366" spans="1:9" x14ac:dyDescent="0.25">
      <c r="A366">
        <v>365</v>
      </c>
      <c r="B366">
        <v>118.427179</v>
      </c>
      <c r="C366">
        <v>7.2429259999999998</v>
      </c>
    </row>
    <row r="367" spans="1:9" x14ac:dyDescent="0.25">
      <c r="A367">
        <v>366</v>
      </c>
      <c r="B367">
        <v>118.40271100000001</v>
      </c>
      <c r="C367">
        <v>7.2469150000000004</v>
      </c>
    </row>
    <row r="368" spans="1:9" x14ac:dyDescent="0.25">
      <c r="A368">
        <v>367</v>
      </c>
      <c r="B368">
        <v>118.418828</v>
      </c>
      <c r="C368">
        <v>7.265638</v>
      </c>
    </row>
    <row r="369" spans="1:9" x14ac:dyDescent="0.25">
      <c r="A369">
        <v>368</v>
      </c>
      <c r="B369">
        <v>118.439626</v>
      </c>
      <c r="C369">
        <v>7.2618609999999997</v>
      </c>
      <c r="D369">
        <v>123.47702100000001</v>
      </c>
      <c r="E369">
        <v>5.3232980000000003</v>
      </c>
    </row>
    <row r="370" spans="1:9" x14ac:dyDescent="0.25">
      <c r="A370">
        <v>369</v>
      </c>
      <c r="B370">
        <v>118.463189</v>
      </c>
      <c r="C370">
        <v>7.269628</v>
      </c>
      <c r="D370">
        <v>123.47702100000001</v>
      </c>
      <c r="E370">
        <v>5.3232980000000003</v>
      </c>
    </row>
    <row r="371" spans="1:9" x14ac:dyDescent="0.25">
      <c r="A371">
        <v>370</v>
      </c>
      <c r="B371">
        <v>118.47877600000001</v>
      </c>
      <c r="C371">
        <v>7.2626590000000002</v>
      </c>
      <c r="D371">
        <v>123.517713</v>
      </c>
      <c r="E371">
        <v>5.4306380000000001</v>
      </c>
    </row>
    <row r="372" spans="1:9" x14ac:dyDescent="0.25">
      <c r="A372">
        <v>371</v>
      </c>
      <c r="B372">
        <v>118.548562</v>
      </c>
      <c r="C372">
        <v>7.2526599999999997</v>
      </c>
      <c r="D372">
        <v>123.589628</v>
      </c>
      <c r="E372">
        <v>5.4270740000000002</v>
      </c>
    </row>
    <row r="373" spans="1:9" x14ac:dyDescent="0.25">
      <c r="A373">
        <v>372</v>
      </c>
      <c r="B373">
        <v>118.38574300000001</v>
      </c>
      <c r="C373">
        <v>7.2173930000000004</v>
      </c>
      <c r="D373">
        <v>123.47739100000001</v>
      </c>
      <c r="E373">
        <v>5.3559580000000002</v>
      </c>
    </row>
    <row r="374" spans="1:9" x14ac:dyDescent="0.25">
      <c r="A374">
        <v>373</v>
      </c>
      <c r="D374">
        <v>123.54287100000001</v>
      </c>
      <c r="E374">
        <v>5.3860099999999997</v>
      </c>
    </row>
    <row r="375" spans="1:9" x14ac:dyDescent="0.25">
      <c r="A375">
        <v>374</v>
      </c>
      <c r="D375">
        <v>123.53436000000001</v>
      </c>
      <c r="E375">
        <v>5.3845739999999997</v>
      </c>
    </row>
    <row r="376" spans="1:9" x14ac:dyDescent="0.25">
      <c r="A376">
        <v>375</v>
      </c>
      <c r="D376">
        <v>123.49558400000001</v>
      </c>
      <c r="E376">
        <v>5.3707979999999997</v>
      </c>
    </row>
    <row r="377" spans="1:9" x14ac:dyDescent="0.25">
      <c r="A377">
        <v>376</v>
      </c>
      <c r="D377">
        <v>123.552392</v>
      </c>
      <c r="E377">
        <v>5.4256380000000002</v>
      </c>
      <c r="F377">
        <v>122.60786899999999</v>
      </c>
      <c r="G377">
        <v>8.2012230000000006</v>
      </c>
    </row>
    <row r="378" spans="1:9" x14ac:dyDescent="0.25">
      <c r="A378">
        <v>377</v>
      </c>
      <c r="D378">
        <v>123.47702100000001</v>
      </c>
      <c r="E378">
        <v>5.3232980000000003</v>
      </c>
      <c r="F378">
        <v>122.60766000000001</v>
      </c>
      <c r="G378">
        <v>8.1855320000000003</v>
      </c>
    </row>
    <row r="379" spans="1:9" x14ac:dyDescent="0.25">
      <c r="A379">
        <v>378</v>
      </c>
      <c r="F379">
        <v>122.58558000000001</v>
      </c>
      <c r="G379">
        <v>8.1774459999999998</v>
      </c>
      <c r="H379">
        <v>123.500955</v>
      </c>
      <c r="I379">
        <v>5.0637759999999998</v>
      </c>
    </row>
    <row r="380" spans="1:9" x14ac:dyDescent="0.25">
      <c r="A380">
        <v>379</v>
      </c>
      <c r="F380">
        <v>122.591115</v>
      </c>
      <c r="G380">
        <v>8.2110629999999993</v>
      </c>
      <c r="H380">
        <v>123.53898700000001</v>
      </c>
      <c r="I380">
        <v>5.0880850000000004</v>
      </c>
    </row>
    <row r="381" spans="1:9" x14ac:dyDescent="0.25">
      <c r="A381">
        <v>380</v>
      </c>
      <c r="F381">
        <v>122.59547499999999</v>
      </c>
      <c r="G381">
        <v>8.2049470000000007</v>
      </c>
      <c r="H381">
        <v>123.52143599999999</v>
      </c>
      <c r="I381">
        <v>5.1032979999999997</v>
      </c>
    </row>
    <row r="382" spans="1:9" x14ac:dyDescent="0.25">
      <c r="A382">
        <v>381</v>
      </c>
      <c r="F382">
        <v>122.617605</v>
      </c>
      <c r="G382">
        <v>8.2020750000000007</v>
      </c>
      <c r="H382">
        <v>123.492074</v>
      </c>
      <c r="I382">
        <v>5.0678190000000001</v>
      </c>
    </row>
    <row r="383" spans="1:9" x14ac:dyDescent="0.25">
      <c r="A383">
        <v>382</v>
      </c>
      <c r="F383">
        <v>122.653775</v>
      </c>
      <c r="G383">
        <v>8.1666489999999996</v>
      </c>
      <c r="H383">
        <v>123.544999</v>
      </c>
      <c r="I383">
        <v>5.0661170000000002</v>
      </c>
    </row>
    <row r="384" spans="1:9" x14ac:dyDescent="0.25">
      <c r="A384">
        <v>383</v>
      </c>
      <c r="F384">
        <v>122.668615</v>
      </c>
      <c r="G384">
        <v>8.1348929999999999</v>
      </c>
      <c r="H384">
        <v>123.588933</v>
      </c>
      <c r="I384">
        <v>5.0618619999999996</v>
      </c>
    </row>
    <row r="385" spans="1:9" x14ac:dyDescent="0.25">
      <c r="A385">
        <v>384</v>
      </c>
      <c r="F385">
        <v>122.690904</v>
      </c>
      <c r="G385">
        <v>8.160107</v>
      </c>
      <c r="H385">
        <v>123.560422</v>
      </c>
      <c r="I385">
        <v>5.0617020000000004</v>
      </c>
    </row>
    <row r="386" spans="1:9" x14ac:dyDescent="0.25">
      <c r="A386">
        <v>385</v>
      </c>
      <c r="F386">
        <v>122.60786899999999</v>
      </c>
      <c r="G386">
        <v>8.2012230000000006</v>
      </c>
      <c r="H386">
        <v>123.601274</v>
      </c>
      <c r="I386">
        <v>5.0683509999999998</v>
      </c>
    </row>
    <row r="387" spans="1:9" x14ac:dyDescent="0.25">
      <c r="A387">
        <v>386</v>
      </c>
      <c r="B387">
        <v>150.39436499999999</v>
      </c>
      <c r="C387">
        <v>8.9575790000000008</v>
      </c>
      <c r="H387">
        <v>123.590001</v>
      </c>
      <c r="I387">
        <v>5.1143080000000003</v>
      </c>
    </row>
    <row r="388" spans="1:9" x14ac:dyDescent="0.25">
      <c r="A388">
        <v>387</v>
      </c>
      <c r="B388">
        <v>150.39436499999999</v>
      </c>
      <c r="C388">
        <v>8.9575790000000008</v>
      </c>
      <c r="H388">
        <v>123.500955</v>
      </c>
      <c r="I388">
        <v>5.0637759999999998</v>
      </c>
    </row>
    <row r="389" spans="1:9" x14ac:dyDescent="0.25">
      <c r="A389">
        <v>388</v>
      </c>
      <c r="B389">
        <v>150.43883899999997</v>
      </c>
      <c r="C389">
        <v>8.9413160000000005</v>
      </c>
    </row>
    <row r="390" spans="1:9" x14ac:dyDescent="0.25">
      <c r="A390">
        <v>389</v>
      </c>
      <c r="B390">
        <v>150.452155</v>
      </c>
      <c r="C390">
        <v>8.9485259999999993</v>
      </c>
    </row>
    <row r="391" spans="1:9" x14ac:dyDescent="0.25">
      <c r="A391">
        <v>390</v>
      </c>
      <c r="B391">
        <v>150.44115499999998</v>
      </c>
      <c r="C391">
        <v>8.9505800000000004</v>
      </c>
    </row>
    <row r="392" spans="1:9" x14ac:dyDescent="0.25">
      <c r="A392">
        <v>391</v>
      </c>
      <c r="B392">
        <v>150.47073399999999</v>
      </c>
      <c r="C392">
        <v>8.8856319999999993</v>
      </c>
    </row>
    <row r="393" spans="1:9" x14ac:dyDescent="0.25">
      <c r="A393">
        <v>392</v>
      </c>
      <c r="B393">
        <v>150.43536499999999</v>
      </c>
      <c r="C393">
        <v>8.9050519999999995</v>
      </c>
      <c r="D393">
        <v>153.610997</v>
      </c>
      <c r="E393">
        <v>7.8228949999999999</v>
      </c>
    </row>
    <row r="394" spans="1:9" x14ac:dyDescent="0.25">
      <c r="A394">
        <v>393</v>
      </c>
      <c r="B394">
        <v>150.45199700000001</v>
      </c>
      <c r="C394">
        <v>8.9686839999999997</v>
      </c>
      <c r="D394">
        <v>153.63262800000001</v>
      </c>
      <c r="E394">
        <v>7.8350010000000001</v>
      </c>
    </row>
    <row r="395" spans="1:9" x14ac:dyDescent="0.25">
      <c r="A395">
        <v>394</v>
      </c>
      <c r="B395">
        <v>150.46131299999999</v>
      </c>
      <c r="C395">
        <v>8.9463679999999997</v>
      </c>
      <c r="D395">
        <v>153.634996</v>
      </c>
      <c r="E395">
        <v>7.8409469999999999</v>
      </c>
    </row>
    <row r="396" spans="1:9" x14ac:dyDescent="0.25">
      <c r="A396">
        <v>395</v>
      </c>
      <c r="B396">
        <v>150.44089199999999</v>
      </c>
      <c r="C396">
        <v>9.0120000000000005</v>
      </c>
      <c r="D396">
        <v>153.64904899999999</v>
      </c>
      <c r="E396">
        <v>7.8176839999999999</v>
      </c>
    </row>
    <row r="397" spans="1:9" x14ac:dyDescent="0.25">
      <c r="A397">
        <v>396</v>
      </c>
      <c r="B397">
        <v>150.39436499999999</v>
      </c>
      <c r="C397">
        <v>8.9575790000000008</v>
      </c>
      <c r="D397">
        <v>153.67320699999999</v>
      </c>
      <c r="E397">
        <v>7.7847369999999998</v>
      </c>
    </row>
    <row r="398" spans="1:9" x14ac:dyDescent="0.25">
      <c r="A398">
        <v>397</v>
      </c>
      <c r="D398">
        <v>153.69962799999999</v>
      </c>
      <c r="E398">
        <v>7.8014739999999998</v>
      </c>
    </row>
    <row r="399" spans="1:9" x14ac:dyDescent="0.25">
      <c r="A399">
        <v>398</v>
      </c>
      <c r="D399">
        <v>153.71225999999999</v>
      </c>
      <c r="E399">
        <v>7.7690530000000004</v>
      </c>
    </row>
    <row r="400" spans="1:9" x14ac:dyDescent="0.25">
      <c r="A400">
        <v>399</v>
      </c>
      <c r="D400">
        <v>153.60647</v>
      </c>
      <c r="E400">
        <v>7.7253160000000003</v>
      </c>
    </row>
    <row r="401" spans="1:9" x14ac:dyDescent="0.25">
      <c r="A401">
        <v>400</v>
      </c>
      <c r="D401">
        <v>153.60704999999999</v>
      </c>
      <c r="E401">
        <v>7.8337370000000002</v>
      </c>
    </row>
    <row r="402" spans="1:9" x14ac:dyDescent="0.25">
      <c r="A402">
        <v>401</v>
      </c>
      <c r="F402">
        <v>153.29125999999999</v>
      </c>
      <c r="G402">
        <v>9.8638940000000002</v>
      </c>
    </row>
    <row r="403" spans="1:9" x14ac:dyDescent="0.25">
      <c r="A403">
        <v>402</v>
      </c>
      <c r="F403">
        <v>153.326629</v>
      </c>
      <c r="G403">
        <v>9.8252109999999995</v>
      </c>
    </row>
    <row r="404" spans="1:9" x14ac:dyDescent="0.25">
      <c r="A404">
        <v>403</v>
      </c>
      <c r="F404">
        <v>153.30468099999999</v>
      </c>
      <c r="G404">
        <v>9.8793159999999993</v>
      </c>
      <c r="H404">
        <v>154.27841799999999</v>
      </c>
      <c r="I404">
        <v>7.2501579999999999</v>
      </c>
    </row>
    <row r="405" spans="1:9" x14ac:dyDescent="0.25">
      <c r="A405">
        <v>404</v>
      </c>
      <c r="F405">
        <v>153.278154</v>
      </c>
      <c r="G405">
        <v>9.8867370000000001</v>
      </c>
      <c r="H405">
        <v>154.26362799999998</v>
      </c>
      <c r="I405">
        <v>7.2638949999999998</v>
      </c>
    </row>
    <row r="406" spans="1:9" x14ac:dyDescent="0.25">
      <c r="A406">
        <v>405</v>
      </c>
      <c r="F406">
        <v>153.294365</v>
      </c>
      <c r="G406">
        <v>9.8511579999999999</v>
      </c>
      <c r="H406">
        <v>154.29136499999998</v>
      </c>
      <c r="I406">
        <v>7.2506310000000003</v>
      </c>
    </row>
    <row r="407" spans="1:9" x14ac:dyDescent="0.25">
      <c r="A407">
        <v>406</v>
      </c>
      <c r="F407">
        <v>153.27347</v>
      </c>
      <c r="G407">
        <v>9.8834730000000004</v>
      </c>
      <c r="H407">
        <v>154.29541799999998</v>
      </c>
      <c r="I407">
        <v>7.212053</v>
      </c>
    </row>
    <row r="408" spans="1:9" x14ac:dyDescent="0.25">
      <c r="A408">
        <v>407</v>
      </c>
      <c r="F408">
        <v>153.211681</v>
      </c>
      <c r="G408">
        <v>9.8836320000000004</v>
      </c>
      <c r="H408">
        <v>154.26252299999999</v>
      </c>
      <c r="I408">
        <v>7.2169470000000002</v>
      </c>
    </row>
    <row r="409" spans="1:9" x14ac:dyDescent="0.25">
      <c r="A409">
        <v>408</v>
      </c>
      <c r="F409">
        <v>153.13878599999998</v>
      </c>
      <c r="G409">
        <v>9.8267900000000008</v>
      </c>
      <c r="H409">
        <v>154.128366</v>
      </c>
      <c r="I409">
        <v>7.1835269999999998</v>
      </c>
    </row>
    <row r="410" spans="1:9" x14ac:dyDescent="0.25">
      <c r="A410">
        <v>409</v>
      </c>
      <c r="F410">
        <v>153.29125999999999</v>
      </c>
      <c r="G410">
        <v>9.8638940000000002</v>
      </c>
      <c r="H410">
        <v>154.112155</v>
      </c>
      <c r="I410">
        <v>7.1987370000000004</v>
      </c>
    </row>
    <row r="411" spans="1:9" x14ac:dyDescent="0.25">
      <c r="A411">
        <v>410</v>
      </c>
      <c r="F411">
        <v>153.29125999999999</v>
      </c>
      <c r="G411">
        <v>9.8638940000000002</v>
      </c>
      <c r="H411">
        <v>154.08136500000001</v>
      </c>
      <c r="I411">
        <v>7.243474</v>
      </c>
    </row>
    <row r="412" spans="1:9" x14ac:dyDescent="0.25">
      <c r="A412">
        <v>411</v>
      </c>
      <c r="H412">
        <v>154.27841799999999</v>
      </c>
      <c r="I412">
        <v>7.2501579999999999</v>
      </c>
    </row>
    <row r="413" spans="1:9" x14ac:dyDescent="0.25">
      <c r="A413">
        <v>412</v>
      </c>
      <c r="B413">
        <v>169.74005</v>
      </c>
      <c r="C413">
        <v>9.3375789999999999</v>
      </c>
    </row>
    <row r="414" spans="1:9" x14ac:dyDescent="0.25">
      <c r="A414">
        <v>413</v>
      </c>
      <c r="B414">
        <v>169.757418</v>
      </c>
      <c r="C414">
        <v>9.343</v>
      </c>
    </row>
    <row r="415" spans="1:9" x14ac:dyDescent="0.25">
      <c r="A415">
        <v>414</v>
      </c>
      <c r="B415">
        <v>169.72915499999999</v>
      </c>
      <c r="C415">
        <v>9.3541050000000006</v>
      </c>
    </row>
    <row r="416" spans="1:9" x14ac:dyDescent="0.25">
      <c r="A416">
        <v>415</v>
      </c>
      <c r="B416">
        <v>169.73399599999999</v>
      </c>
      <c r="C416">
        <v>9.3682110000000005</v>
      </c>
    </row>
    <row r="417" spans="1:9" x14ac:dyDescent="0.25">
      <c r="A417">
        <v>416</v>
      </c>
      <c r="B417">
        <v>169.744576</v>
      </c>
      <c r="C417">
        <v>9.3543160000000007</v>
      </c>
    </row>
    <row r="418" spans="1:9" x14ac:dyDescent="0.25">
      <c r="A418">
        <v>417</v>
      </c>
      <c r="B418">
        <v>169.731154</v>
      </c>
      <c r="C418">
        <v>9.3533690000000007</v>
      </c>
      <c r="D418">
        <v>174.439786</v>
      </c>
      <c r="E418">
        <v>7.5653689999999996</v>
      </c>
    </row>
    <row r="419" spans="1:9" x14ac:dyDescent="0.25">
      <c r="A419">
        <v>418</v>
      </c>
      <c r="B419">
        <v>169.71973299999999</v>
      </c>
      <c r="C419">
        <v>9.3351059999999997</v>
      </c>
      <c r="D419">
        <v>174.48320799999999</v>
      </c>
      <c r="E419">
        <v>7.6087369999999996</v>
      </c>
    </row>
    <row r="420" spans="1:9" x14ac:dyDescent="0.25">
      <c r="A420">
        <v>419</v>
      </c>
      <c r="B420">
        <v>169.723839</v>
      </c>
      <c r="C420">
        <v>9.3304209999999994</v>
      </c>
      <c r="D420">
        <v>174.46131199999999</v>
      </c>
      <c r="E420">
        <v>7.5771579999999998</v>
      </c>
    </row>
    <row r="421" spans="1:9" x14ac:dyDescent="0.25">
      <c r="A421">
        <v>420</v>
      </c>
      <c r="B421">
        <v>169.823733</v>
      </c>
      <c r="C421">
        <v>9.3020519999999998</v>
      </c>
      <c r="D421">
        <v>174.50073499999999</v>
      </c>
      <c r="E421">
        <v>7.578684</v>
      </c>
    </row>
    <row r="422" spans="1:9" x14ac:dyDescent="0.25">
      <c r="A422">
        <v>421</v>
      </c>
      <c r="B422">
        <v>169.74005</v>
      </c>
      <c r="C422">
        <v>9.3375789999999999</v>
      </c>
      <c r="D422">
        <v>174.50694299999998</v>
      </c>
      <c r="E422">
        <v>7.5794730000000001</v>
      </c>
    </row>
    <row r="423" spans="1:9" x14ac:dyDescent="0.25">
      <c r="A423">
        <v>422</v>
      </c>
      <c r="D423">
        <v>174.522154</v>
      </c>
      <c r="E423">
        <v>7.5516839999999998</v>
      </c>
    </row>
    <row r="424" spans="1:9" x14ac:dyDescent="0.25">
      <c r="A424">
        <v>423</v>
      </c>
      <c r="D424">
        <v>174.52494300000001</v>
      </c>
      <c r="E424">
        <v>7.5541049999999998</v>
      </c>
    </row>
    <row r="425" spans="1:9" x14ac:dyDescent="0.25">
      <c r="A425">
        <v>424</v>
      </c>
      <c r="D425">
        <v>174.439786</v>
      </c>
      <c r="E425">
        <v>7.5653689999999996</v>
      </c>
    </row>
    <row r="426" spans="1:9" x14ac:dyDescent="0.25">
      <c r="A426">
        <v>425</v>
      </c>
      <c r="D426">
        <v>174.439786</v>
      </c>
      <c r="E426">
        <v>7.5653689999999996</v>
      </c>
    </row>
    <row r="427" spans="1:9" x14ac:dyDescent="0.25">
      <c r="A427">
        <v>426</v>
      </c>
      <c r="F427">
        <v>174.630787</v>
      </c>
      <c r="G427">
        <v>9.8702629999999996</v>
      </c>
    </row>
    <row r="428" spans="1:9" x14ac:dyDescent="0.25">
      <c r="A428">
        <v>427</v>
      </c>
      <c r="F428">
        <v>174.67846900000001</v>
      </c>
      <c r="G428">
        <v>9.8545259999999999</v>
      </c>
      <c r="H428">
        <v>175.62710199999998</v>
      </c>
      <c r="I428">
        <v>6.7781580000000003</v>
      </c>
    </row>
    <row r="429" spans="1:9" x14ac:dyDescent="0.25">
      <c r="A429">
        <v>428</v>
      </c>
      <c r="F429">
        <v>174.643891</v>
      </c>
      <c r="G429">
        <v>9.8512109999999993</v>
      </c>
      <c r="H429">
        <v>175.712628</v>
      </c>
      <c r="I429">
        <v>6.7663690000000001</v>
      </c>
    </row>
    <row r="430" spans="1:9" x14ac:dyDescent="0.25">
      <c r="A430">
        <v>429</v>
      </c>
      <c r="F430">
        <v>174.628838</v>
      </c>
      <c r="G430">
        <v>9.8627369999999992</v>
      </c>
      <c r="H430">
        <v>175.716837</v>
      </c>
      <c r="I430">
        <v>6.7679999999999998</v>
      </c>
    </row>
    <row r="431" spans="1:9" x14ac:dyDescent="0.25">
      <c r="A431">
        <v>430</v>
      </c>
      <c r="F431">
        <v>174.66641899999999</v>
      </c>
      <c r="G431">
        <v>9.8666839999999993</v>
      </c>
      <c r="H431">
        <v>175.68531100000001</v>
      </c>
      <c r="I431">
        <v>6.7837370000000004</v>
      </c>
    </row>
    <row r="432" spans="1:9" x14ac:dyDescent="0.25">
      <c r="A432">
        <v>431</v>
      </c>
      <c r="F432">
        <v>174.719786</v>
      </c>
      <c r="G432">
        <v>9.8345260000000003</v>
      </c>
      <c r="H432">
        <v>175.67657700000001</v>
      </c>
      <c r="I432">
        <v>6.755369</v>
      </c>
    </row>
    <row r="433" spans="1:9" x14ac:dyDescent="0.25">
      <c r="A433">
        <v>432</v>
      </c>
      <c r="F433">
        <v>174.687682</v>
      </c>
      <c r="G433">
        <v>9.7965780000000002</v>
      </c>
      <c r="H433">
        <v>175.66909999999999</v>
      </c>
      <c r="I433">
        <v>6.6974210000000003</v>
      </c>
    </row>
    <row r="434" spans="1:9" x14ac:dyDescent="0.25">
      <c r="A434">
        <v>433</v>
      </c>
      <c r="F434">
        <v>174.59646899999998</v>
      </c>
      <c r="G434">
        <v>9.8264209999999999</v>
      </c>
      <c r="H434">
        <v>175.659628</v>
      </c>
      <c r="I434">
        <v>6.710369</v>
      </c>
    </row>
    <row r="435" spans="1:9" x14ac:dyDescent="0.25">
      <c r="A435">
        <v>434</v>
      </c>
      <c r="F435">
        <v>174.630787</v>
      </c>
      <c r="G435">
        <v>9.8702629999999996</v>
      </c>
      <c r="H435">
        <v>175.68925899999999</v>
      </c>
      <c r="I435">
        <v>6.6567369999999997</v>
      </c>
    </row>
    <row r="436" spans="1:9" x14ac:dyDescent="0.25">
      <c r="A436">
        <v>435</v>
      </c>
      <c r="F436">
        <v>174.630787</v>
      </c>
      <c r="G436">
        <v>9.8702629999999996</v>
      </c>
      <c r="H436">
        <v>175.62710199999998</v>
      </c>
      <c r="I436">
        <v>6.7781580000000003</v>
      </c>
    </row>
    <row r="437" spans="1:9" x14ac:dyDescent="0.25">
      <c r="A437">
        <v>436</v>
      </c>
      <c r="B437">
        <v>194.69757299999998</v>
      </c>
      <c r="C437">
        <v>8.3132629999999992</v>
      </c>
      <c r="H437">
        <v>175.62710199999998</v>
      </c>
      <c r="I437">
        <v>6.7781580000000003</v>
      </c>
    </row>
    <row r="438" spans="1:9" x14ac:dyDescent="0.25">
      <c r="A438">
        <v>437</v>
      </c>
      <c r="B438">
        <v>194.726786</v>
      </c>
      <c r="C438">
        <v>8.3119479999999992</v>
      </c>
    </row>
    <row r="439" spans="1:9" x14ac:dyDescent="0.25">
      <c r="A439">
        <v>438</v>
      </c>
      <c r="B439">
        <v>194.721732</v>
      </c>
      <c r="C439">
        <v>8.3428419999999992</v>
      </c>
    </row>
    <row r="440" spans="1:9" x14ac:dyDescent="0.25">
      <c r="A440">
        <v>439</v>
      </c>
      <c r="B440">
        <v>194.69747000000001</v>
      </c>
      <c r="C440">
        <v>8.3509469999999997</v>
      </c>
    </row>
    <row r="441" spans="1:9" x14ac:dyDescent="0.25">
      <c r="A441">
        <v>440</v>
      </c>
      <c r="B441">
        <v>194.688784</v>
      </c>
      <c r="C441">
        <v>8.3502109999999998</v>
      </c>
    </row>
    <row r="442" spans="1:9" x14ac:dyDescent="0.25">
      <c r="A442">
        <v>441</v>
      </c>
      <c r="B442">
        <v>194.69536499999998</v>
      </c>
      <c r="C442">
        <v>8.3584739999999993</v>
      </c>
      <c r="D442">
        <v>199.41520599999998</v>
      </c>
      <c r="E442">
        <v>6.2423690000000001</v>
      </c>
    </row>
    <row r="443" spans="1:9" x14ac:dyDescent="0.25">
      <c r="A443">
        <v>442</v>
      </c>
      <c r="B443">
        <v>194.704836</v>
      </c>
      <c r="C443">
        <v>8.3581570000000003</v>
      </c>
      <c r="D443">
        <v>199.399733</v>
      </c>
      <c r="E443">
        <v>6.2391050000000003</v>
      </c>
    </row>
    <row r="444" spans="1:9" x14ac:dyDescent="0.25">
      <c r="A444">
        <v>443</v>
      </c>
      <c r="B444">
        <v>194.769103</v>
      </c>
      <c r="C444">
        <v>8.3326849999999997</v>
      </c>
      <c r="D444">
        <v>199.379099</v>
      </c>
      <c r="E444">
        <v>6.1843680000000001</v>
      </c>
    </row>
    <row r="445" spans="1:9" x14ac:dyDescent="0.25">
      <c r="A445">
        <v>444</v>
      </c>
      <c r="B445">
        <v>194.71047099999998</v>
      </c>
      <c r="C445">
        <v>8.3052100000000006</v>
      </c>
      <c r="D445">
        <v>199.34247099999999</v>
      </c>
      <c r="E445">
        <v>6.2115790000000004</v>
      </c>
    </row>
    <row r="446" spans="1:9" x14ac:dyDescent="0.25">
      <c r="A446">
        <v>445</v>
      </c>
      <c r="B446">
        <v>194.69757299999998</v>
      </c>
      <c r="C446">
        <v>8.3132629999999992</v>
      </c>
      <c r="D446">
        <v>199.401366</v>
      </c>
      <c r="E446">
        <v>6.195316</v>
      </c>
    </row>
    <row r="447" spans="1:9" x14ac:dyDescent="0.25">
      <c r="A447">
        <v>446</v>
      </c>
      <c r="D447">
        <v>199.42757699999999</v>
      </c>
      <c r="E447">
        <v>6.2528949999999996</v>
      </c>
    </row>
    <row r="448" spans="1:9" x14ac:dyDescent="0.25">
      <c r="A448">
        <v>447</v>
      </c>
      <c r="D448">
        <v>199.378153</v>
      </c>
      <c r="E448">
        <v>6.2135259999999999</v>
      </c>
    </row>
    <row r="449" spans="1:9" x14ac:dyDescent="0.25">
      <c r="A449">
        <v>448</v>
      </c>
      <c r="D449">
        <v>199.33083599999998</v>
      </c>
      <c r="E449">
        <v>6.2662630000000004</v>
      </c>
    </row>
    <row r="450" spans="1:9" x14ac:dyDescent="0.25">
      <c r="A450">
        <v>449</v>
      </c>
      <c r="D450">
        <v>199.33083599999998</v>
      </c>
      <c r="E450">
        <v>6.2662630000000004</v>
      </c>
    </row>
    <row r="451" spans="1:9" x14ac:dyDescent="0.25">
      <c r="A451">
        <v>450</v>
      </c>
    </row>
    <row r="452" spans="1:9" x14ac:dyDescent="0.25">
      <c r="A452">
        <v>451</v>
      </c>
      <c r="F452">
        <v>200.75199799999999</v>
      </c>
      <c r="G452">
        <v>8.3056319999999992</v>
      </c>
      <c r="H452">
        <v>200.90631299999998</v>
      </c>
      <c r="I452">
        <v>5.3986840000000003</v>
      </c>
    </row>
    <row r="453" spans="1:9" x14ac:dyDescent="0.25">
      <c r="A453">
        <v>452</v>
      </c>
      <c r="F453">
        <v>200.70783899999998</v>
      </c>
      <c r="G453">
        <v>8.3112110000000001</v>
      </c>
      <c r="H453">
        <v>200.92188899999999</v>
      </c>
      <c r="I453">
        <v>5.4015259999999996</v>
      </c>
    </row>
    <row r="454" spans="1:9" x14ac:dyDescent="0.25">
      <c r="A454">
        <v>453</v>
      </c>
      <c r="F454">
        <v>200.73362599999999</v>
      </c>
      <c r="G454">
        <v>8.3082100000000008</v>
      </c>
      <c r="H454">
        <v>200.93536599999999</v>
      </c>
      <c r="I454">
        <v>5.399527</v>
      </c>
    </row>
    <row r="455" spans="1:9" x14ac:dyDescent="0.25">
      <c r="A455">
        <v>454</v>
      </c>
      <c r="F455">
        <v>200.74936499999998</v>
      </c>
      <c r="G455">
        <v>8.2986839999999997</v>
      </c>
      <c r="H455">
        <v>200.95146799999998</v>
      </c>
      <c r="I455">
        <v>5.3908420000000001</v>
      </c>
    </row>
    <row r="456" spans="1:9" x14ac:dyDescent="0.25">
      <c r="A456">
        <v>455</v>
      </c>
      <c r="F456">
        <v>200.77330999999998</v>
      </c>
      <c r="G456">
        <v>8.3054729999999992</v>
      </c>
      <c r="H456">
        <v>200.93388999999999</v>
      </c>
      <c r="I456">
        <v>5.4023159999999999</v>
      </c>
    </row>
    <row r="457" spans="1:9" x14ac:dyDescent="0.25">
      <c r="A457">
        <v>456</v>
      </c>
      <c r="F457">
        <v>200.75341699999998</v>
      </c>
      <c r="G457">
        <v>8.3258419999999997</v>
      </c>
      <c r="H457">
        <v>200.99025999999998</v>
      </c>
      <c r="I457">
        <v>5.3758949999999999</v>
      </c>
    </row>
    <row r="458" spans="1:9" x14ac:dyDescent="0.25">
      <c r="A458">
        <v>457</v>
      </c>
      <c r="B458">
        <v>216.14728700000001</v>
      </c>
      <c r="C458">
        <v>6.8841489999999999</v>
      </c>
      <c r="F458">
        <v>200.80268000000001</v>
      </c>
      <c r="G458">
        <v>8.3249999999999993</v>
      </c>
      <c r="H458">
        <v>200.977206</v>
      </c>
      <c r="I458">
        <v>5.3472629999999999</v>
      </c>
    </row>
    <row r="459" spans="1:9" x14ac:dyDescent="0.25">
      <c r="A459">
        <v>458</v>
      </c>
      <c r="B459">
        <v>216.14728700000001</v>
      </c>
      <c r="C459">
        <v>6.8841489999999999</v>
      </c>
      <c r="F459">
        <v>200.832945</v>
      </c>
      <c r="G459">
        <v>8.3466839999999998</v>
      </c>
      <c r="H459">
        <v>200.94636399999999</v>
      </c>
      <c r="I459">
        <v>5.341316</v>
      </c>
    </row>
    <row r="460" spans="1:9" x14ac:dyDescent="0.25">
      <c r="A460">
        <v>459</v>
      </c>
      <c r="B460">
        <v>216.14728700000001</v>
      </c>
      <c r="C460">
        <v>6.8841489999999999</v>
      </c>
      <c r="F460">
        <v>200.875891</v>
      </c>
      <c r="G460">
        <v>8.2319999999999993</v>
      </c>
      <c r="H460">
        <v>200.955523</v>
      </c>
      <c r="I460">
        <v>5.4145260000000004</v>
      </c>
    </row>
    <row r="461" spans="1:9" x14ac:dyDescent="0.25">
      <c r="A461">
        <v>460</v>
      </c>
      <c r="B461">
        <v>216.14728700000001</v>
      </c>
      <c r="C461">
        <v>6.8841489999999999</v>
      </c>
      <c r="F461">
        <v>200.748625</v>
      </c>
      <c r="G461">
        <v>8.3218949999999996</v>
      </c>
      <c r="H461">
        <v>200.90631299999998</v>
      </c>
      <c r="I461">
        <v>5.3986840000000003</v>
      </c>
    </row>
    <row r="462" spans="1:9" x14ac:dyDescent="0.25">
      <c r="A462">
        <v>461</v>
      </c>
      <c r="B462">
        <v>216.14728700000001</v>
      </c>
      <c r="C462">
        <v>6.8841489999999999</v>
      </c>
      <c r="H462">
        <v>200.90631299999998</v>
      </c>
      <c r="I462">
        <v>5.3986840000000003</v>
      </c>
    </row>
    <row r="463" spans="1:9" x14ac:dyDescent="0.25">
      <c r="A463">
        <v>462</v>
      </c>
      <c r="B463">
        <v>216.14728700000001</v>
      </c>
      <c r="C463">
        <v>6.8841489999999999</v>
      </c>
    </row>
    <row r="464" spans="1:9" x14ac:dyDescent="0.25">
      <c r="A464">
        <v>463</v>
      </c>
      <c r="B464">
        <v>216.14728700000001</v>
      </c>
      <c r="C464">
        <v>6.8841489999999999</v>
      </c>
    </row>
    <row r="465" spans="1:9" x14ac:dyDescent="0.25">
      <c r="A465">
        <v>464</v>
      </c>
      <c r="B465">
        <v>216.14728700000001</v>
      </c>
      <c r="C465">
        <v>6.8841489999999999</v>
      </c>
      <c r="D465">
        <v>220.979681</v>
      </c>
      <c r="E465">
        <v>5.9933509999999997</v>
      </c>
    </row>
    <row r="466" spans="1:9" x14ac:dyDescent="0.25">
      <c r="A466">
        <v>465</v>
      </c>
      <c r="B466">
        <v>216.14728700000001</v>
      </c>
      <c r="C466">
        <v>6.8841489999999999</v>
      </c>
      <c r="D466">
        <v>220.97398899999999</v>
      </c>
      <c r="E466">
        <v>5.9969140000000003</v>
      </c>
    </row>
    <row r="467" spans="1:9" x14ac:dyDescent="0.25">
      <c r="A467">
        <v>466</v>
      </c>
      <c r="B467">
        <v>216.14728700000001</v>
      </c>
      <c r="C467">
        <v>6.8841489999999999</v>
      </c>
      <c r="D467">
        <v>220.97441499999999</v>
      </c>
      <c r="E467">
        <v>5.9606909999999997</v>
      </c>
    </row>
    <row r="468" spans="1:9" x14ac:dyDescent="0.25">
      <c r="A468">
        <v>467</v>
      </c>
      <c r="B468">
        <v>216.14728700000001</v>
      </c>
      <c r="C468">
        <v>6.8841489999999999</v>
      </c>
      <c r="D468">
        <v>220.98611700000001</v>
      </c>
      <c r="E468">
        <v>5.946968</v>
      </c>
    </row>
    <row r="469" spans="1:9" x14ac:dyDescent="0.25">
      <c r="A469">
        <v>468</v>
      </c>
      <c r="D469">
        <v>220.989521</v>
      </c>
      <c r="E469">
        <v>5.9886699999999999</v>
      </c>
    </row>
    <row r="470" spans="1:9" x14ac:dyDescent="0.25">
      <c r="A470">
        <v>469</v>
      </c>
      <c r="D470">
        <v>220.989734</v>
      </c>
      <c r="E470">
        <v>5.9534039999999999</v>
      </c>
    </row>
    <row r="471" spans="1:9" x14ac:dyDescent="0.25">
      <c r="A471">
        <v>470</v>
      </c>
      <c r="D471">
        <v>221.004255</v>
      </c>
      <c r="E471">
        <v>5.9698409999999997</v>
      </c>
    </row>
    <row r="472" spans="1:9" x14ac:dyDescent="0.25">
      <c r="A472">
        <v>471</v>
      </c>
      <c r="D472">
        <v>221.009255</v>
      </c>
      <c r="E472">
        <v>5.9998930000000001</v>
      </c>
    </row>
    <row r="473" spans="1:9" x14ac:dyDescent="0.25">
      <c r="A473">
        <v>472</v>
      </c>
      <c r="D473">
        <v>220.979681</v>
      </c>
      <c r="E473">
        <v>5.9933509999999997</v>
      </c>
    </row>
    <row r="474" spans="1:9" x14ac:dyDescent="0.25">
      <c r="A474">
        <v>473</v>
      </c>
      <c r="F474">
        <v>220.43414899999999</v>
      </c>
      <c r="G474">
        <v>7.9932439999999998</v>
      </c>
    </row>
    <row r="475" spans="1:9" x14ac:dyDescent="0.25">
      <c r="A475">
        <v>474</v>
      </c>
      <c r="F475">
        <v>220.42500000000001</v>
      </c>
      <c r="G475">
        <v>7.9784040000000003</v>
      </c>
    </row>
    <row r="476" spans="1:9" x14ac:dyDescent="0.25">
      <c r="A476">
        <v>475</v>
      </c>
      <c r="F476">
        <v>220.42739399999999</v>
      </c>
      <c r="G476">
        <v>7.9851590000000003</v>
      </c>
      <c r="H476">
        <v>221.57632999999998</v>
      </c>
      <c r="I476">
        <v>5.13</v>
      </c>
    </row>
    <row r="477" spans="1:9" x14ac:dyDescent="0.25">
      <c r="A477">
        <v>476</v>
      </c>
      <c r="F477">
        <v>220.435957</v>
      </c>
      <c r="G477">
        <v>8.002872</v>
      </c>
      <c r="H477">
        <v>221.53670199999999</v>
      </c>
      <c r="I477">
        <v>5.0835100000000004</v>
      </c>
    </row>
    <row r="478" spans="1:9" x14ac:dyDescent="0.25">
      <c r="A478">
        <v>477</v>
      </c>
      <c r="F478">
        <v>220.467872</v>
      </c>
      <c r="G478">
        <v>8.0211159999999992</v>
      </c>
      <c r="H478">
        <v>221.540053</v>
      </c>
      <c r="I478">
        <v>5.1341489999999999</v>
      </c>
    </row>
    <row r="479" spans="1:9" x14ac:dyDescent="0.25">
      <c r="A479">
        <v>478</v>
      </c>
      <c r="F479">
        <v>220.48845800000001</v>
      </c>
      <c r="G479">
        <v>8.0388300000000008</v>
      </c>
      <c r="H479">
        <v>221.549308</v>
      </c>
      <c r="I479">
        <v>5.1321810000000001</v>
      </c>
    </row>
    <row r="480" spans="1:9" x14ac:dyDescent="0.25">
      <c r="A480">
        <v>479</v>
      </c>
      <c r="F480">
        <v>220.449894</v>
      </c>
      <c r="G480">
        <v>8.0433500000000002</v>
      </c>
      <c r="H480">
        <v>221.54127600000001</v>
      </c>
      <c r="I480">
        <v>5.1157450000000004</v>
      </c>
    </row>
    <row r="481" spans="1:9" x14ac:dyDescent="0.25">
      <c r="A481">
        <v>480</v>
      </c>
      <c r="F481">
        <v>220.39351099999999</v>
      </c>
      <c r="G481">
        <v>8.0502660000000006</v>
      </c>
      <c r="H481">
        <v>221.51601099999999</v>
      </c>
      <c r="I481">
        <v>5.1196809999999999</v>
      </c>
    </row>
    <row r="482" spans="1:9" x14ac:dyDescent="0.25">
      <c r="A482">
        <v>481</v>
      </c>
      <c r="F482">
        <v>220.389681</v>
      </c>
      <c r="G482">
        <v>8.0574999999999992</v>
      </c>
      <c r="H482">
        <v>221.48707400000001</v>
      </c>
      <c r="I482">
        <v>5.1203719999999997</v>
      </c>
    </row>
    <row r="483" spans="1:9" x14ac:dyDescent="0.25">
      <c r="A483">
        <v>482</v>
      </c>
      <c r="B483">
        <v>235.64850899999999</v>
      </c>
      <c r="C483">
        <v>8.1027129999999996</v>
      </c>
      <c r="F483">
        <v>220.40069199999999</v>
      </c>
      <c r="G483">
        <v>7.9445740000000002</v>
      </c>
      <c r="H483">
        <v>221.515478</v>
      </c>
      <c r="I483">
        <v>5.1987759999999996</v>
      </c>
    </row>
    <row r="484" spans="1:9" x14ac:dyDescent="0.25">
      <c r="A484">
        <v>483</v>
      </c>
      <c r="B484">
        <v>235.62101100000001</v>
      </c>
      <c r="C484">
        <v>8.104787</v>
      </c>
      <c r="H484">
        <v>221.57632999999998</v>
      </c>
      <c r="I484">
        <v>5.13</v>
      </c>
    </row>
    <row r="485" spans="1:9" x14ac:dyDescent="0.25">
      <c r="A485">
        <v>484</v>
      </c>
      <c r="B485">
        <v>235.640107</v>
      </c>
      <c r="C485">
        <v>8.1046279999999999</v>
      </c>
      <c r="H485">
        <v>221.57632999999998</v>
      </c>
      <c r="I485">
        <v>5.13</v>
      </c>
    </row>
    <row r="486" spans="1:9" x14ac:dyDescent="0.25">
      <c r="A486">
        <v>485</v>
      </c>
      <c r="B486">
        <v>235.64989399999999</v>
      </c>
      <c r="C486">
        <v>8.1168080000000007</v>
      </c>
      <c r="H486">
        <v>221.57632999999998</v>
      </c>
      <c r="I486">
        <v>5.13</v>
      </c>
    </row>
    <row r="487" spans="1:9" x14ac:dyDescent="0.25">
      <c r="A487">
        <v>486</v>
      </c>
      <c r="B487">
        <v>235.66244599999999</v>
      </c>
      <c r="C487">
        <v>8.1017550000000007</v>
      </c>
      <c r="H487">
        <v>221.57632999999998</v>
      </c>
      <c r="I487">
        <v>5.13</v>
      </c>
    </row>
    <row r="488" spans="1:9" x14ac:dyDescent="0.25">
      <c r="A488">
        <v>487</v>
      </c>
      <c r="B488">
        <v>235.67904200000001</v>
      </c>
      <c r="C488">
        <v>8.0970750000000002</v>
      </c>
    </row>
    <row r="489" spans="1:9" x14ac:dyDescent="0.25">
      <c r="A489">
        <v>488</v>
      </c>
      <c r="B489">
        <v>235.649733</v>
      </c>
      <c r="C489">
        <v>8.123564</v>
      </c>
    </row>
    <row r="490" spans="1:9" x14ac:dyDescent="0.25">
      <c r="A490">
        <v>489</v>
      </c>
      <c r="B490">
        <v>235.69068999999999</v>
      </c>
      <c r="C490">
        <v>8.0968079999999993</v>
      </c>
      <c r="D490">
        <v>242.54425499999999</v>
      </c>
      <c r="E490">
        <v>6.9070220000000004</v>
      </c>
    </row>
    <row r="491" spans="1:9" x14ac:dyDescent="0.25">
      <c r="A491">
        <v>490</v>
      </c>
      <c r="B491">
        <v>235.71202</v>
      </c>
      <c r="C491">
        <v>8.0598939999999999</v>
      </c>
      <c r="D491">
        <v>242.498988</v>
      </c>
      <c r="E491">
        <v>6.8916490000000001</v>
      </c>
    </row>
    <row r="492" spans="1:9" x14ac:dyDescent="0.25">
      <c r="A492">
        <v>491</v>
      </c>
      <c r="B492">
        <v>235.79819000000001</v>
      </c>
      <c r="C492">
        <v>8.0389890000000008</v>
      </c>
      <c r="D492">
        <v>242.51340400000001</v>
      </c>
      <c r="E492">
        <v>6.9078189999999999</v>
      </c>
    </row>
    <row r="493" spans="1:9" x14ac:dyDescent="0.25">
      <c r="A493">
        <v>492</v>
      </c>
      <c r="B493">
        <v>235.64835099999999</v>
      </c>
      <c r="C493">
        <v>8.0772340000000007</v>
      </c>
      <c r="D493">
        <v>242.48457400000001</v>
      </c>
      <c r="E493">
        <v>6.9078189999999999</v>
      </c>
    </row>
    <row r="494" spans="1:9" x14ac:dyDescent="0.25">
      <c r="A494">
        <v>493</v>
      </c>
      <c r="D494">
        <v>242.51675299999999</v>
      </c>
      <c r="E494">
        <v>6.8943089999999998</v>
      </c>
    </row>
    <row r="495" spans="1:9" x14ac:dyDescent="0.25">
      <c r="A495">
        <v>494</v>
      </c>
      <c r="D495">
        <v>242.49851100000001</v>
      </c>
      <c r="E495">
        <v>6.8934040000000003</v>
      </c>
    </row>
    <row r="496" spans="1:9" x14ac:dyDescent="0.25">
      <c r="A496">
        <v>495</v>
      </c>
      <c r="D496">
        <v>242.481967</v>
      </c>
      <c r="E496">
        <v>6.9219679999999997</v>
      </c>
    </row>
    <row r="497" spans="1:9" x14ac:dyDescent="0.25">
      <c r="A497">
        <v>496</v>
      </c>
      <c r="D497">
        <v>242.47755100000001</v>
      </c>
      <c r="E497">
        <v>6.9080839999999997</v>
      </c>
    </row>
    <row r="498" spans="1:9" x14ac:dyDescent="0.25">
      <c r="A498">
        <v>497</v>
      </c>
      <c r="D498">
        <v>242.48941500000001</v>
      </c>
      <c r="E498">
        <v>6.8652660000000001</v>
      </c>
      <c r="F498">
        <v>239.51212799999999</v>
      </c>
      <c r="G498">
        <v>8.9694680000000009</v>
      </c>
    </row>
    <row r="499" spans="1:9" x14ac:dyDescent="0.25">
      <c r="A499">
        <v>498</v>
      </c>
      <c r="D499">
        <v>242.465104</v>
      </c>
      <c r="E499">
        <v>6.9085640000000001</v>
      </c>
      <c r="F499">
        <v>239.51212799999999</v>
      </c>
      <c r="G499">
        <v>8.9694680000000009</v>
      </c>
    </row>
    <row r="500" spans="1:9" x14ac:dyDescent="0.25">
      <c r="A500">
        <v>499</v>
      </c>
      <c r="D500">
        <v>242.54425499999999</v>
      </c>
      <c r="E500">
        <v>6.9070220000000004</v>
      </c>
      <c r="F500">
        <v>239.51212799999999</v>
      </c>
      <c r="G500">
        <v>8.9694680000000009</v>
      </c>
    </row>
    <row r="501" spans="1:9" x14ac:dyDescent="0.25">
      <c r="A501">
        <v>500</v>
      </c>
      <c r="F501">
        <v>239.51212799999999</v>
      </c>
      <c r="G501">
        <v>8.9694680000000009</v>
      </c>
    </row>
    <row r="502" spans="1:9" x14ac:dyDescent="0.25">
      <c r="A502">
        <v>501</v>
      </c>
      <c r="F502">
        <v>239.51212799999999</v>
      </c>
      <c r="G502">
        <v>8.9694680000000009</v>
      </c>
    </row>
    <row r="503" spans="1:9" x14ac:dyDescent="0.25">
      <c r="A503">
        <v>502</v>
      </c>
      <c r="F503">
        <v>239.51212799999999</v>
      </c>
      <c r="G503">
        <v>8.9694680000000009</v>
      </c>
      <c r="H503">
        <v>243.244574</v>
      </c>
      <c r="I503">
        <v>6.0044680000000001</v>
      </c>
    </row>
    <row r="504" spans="1:9" x14ac:dyDescent="0.25">
      <c r="A504">
        <v>503</v>
      </c>
      <c r="F504">
        <v>239.51212799999999</v>
      </c>
      <c r="G504">
        <v>8.9694680000000009</v>
      </c>
      <c r="H504">
        <v>243.26169999999999</v>
      </c>
      <c r="I504">
        <v>6.0097339999999999</v>
      </c>
    </row>
    <row r="505" spans="1:9" x14ac:dyDescent="0.25">
      <c r="A505">
        <v>504</v>
      </c>
      <c r="F505">
        <v>239.51212799999999</v>
      </c>
      <c r="G505">
        <v>8.9694680000000009</v>
      </c>
      <c r="H505">
        <v>243.27419900000001</v>
      </c>
      <c r="I505">
        <v>6.0151060000000003</v>
      </c>
    </row>
    <row r="506" spans="1:9" x14ac:dyDescent="0.25">
      <c r="A506">
        <v>505</v>
      </c>
      <c r="B506">
        <v>256.476382</v>
      </c>
      <c r="C506">
        <v>8.8529250000000008</v>
      </c>
      <c r="F506">
        <v>239.51212799999999</v>
      </c>
      <c r="G506">
        <v>8.9694680000000009</v>
      </c>
      <c r="H506">
        <v>243.25265999999999</v>
      </c>
      <c r="I506">
        <v>5.9963829999999998</v>
      </c>
    </row>
    <row r="507" spans="1:9" x14ac:dyDescent="0.25">
      <c r="A507">
        <v>506</v>
      </c>
      <c r="B507">
        <v>256.46356100000003</v>
      </c>
      <c r="C507">
        <v>8.8839360000000003</v>
      </c>
      <c r="F507">
        <v>239.51212799999999</v>
      </c>
      <c r="G507">
        <v>8.9694680000000009</v>
      </c>
      <c r="H507">
        <v>243.24313599999999</v>
      </c>
      <c r="I507">
        <v>5.9602130000000004</v>
      </c>
    </row>
    <row r="508" spans="1:9" x14ac:dyDescent="0.25">
      <c r="A508">
        <v>507</v>
      </c>
      <c r="B508">
        <v>256.45914699999997</v>
      </c>
      <c r="C508">
        <v>8.8931909999999998</v>
      </c>
      <c r="F508">
        <v>239.51212799999999</v>
      </c>
      <c r="G508">
        <v>8.9694680000000009</v>
      </c>
      <c r="H508">
        <v>243.25111699999999</v>
      </c>
      <c r="I508">
        <v>6.0018079999999996</v>
      </c>
    </row>
    <row r="509" spans="1:9" x14ac:dyDescent="0.25">
      <c r="A509">
        <v>508</v>
      </c>
      <c r="B509">
        <v>256.45488999999998</v>
      </c>
      <c r="C509">
        <v>8.8926060000000007</v>
      </c>
      <c r="F509">
        <v>239.51212799999999</v>
      </c>
      <c r="G509">
        <v>8.9694680000000009</v>
      </c>
      <c r="H509">
        <v>243.26303200000001</v>
      </c>
      <c r="I509">
        <v>6.0013290000000001</v>
      </c>
    </row>
    <row r="510" spans="1:9" x14ac:dyDescent="0.25">
      <c r="A510">
        <v>509</v>
      </c>
      <c r="B510">
        <v>256.47824400000002</v>
      </c>
      <c r="C510">
        <v>8.8725529999999999</v>
      </c>
      <c r="F510">
        <v>239.51212799999999</v>
      </c>
      <c r="G510">
        <v>8.9694680000000009</v>
      </c>
      <c r="H510">
        <v>243.27212599999999</v>
      </c>
      <c r="I510">
        <v>5.979095</v>
      </c>
    </row>
    <row r="511" spans="1:9" x14ac:dyDescent="0.25">
      <c r="A511">
        <v>510</v>
      </c>
      <c r="B511">
        <v>256.48015900000001</v>
      </c>
      <c r="C511">
        <v>8.902393</v>
      </c>
      <c r="H511">
        <v>243.26249999999999</v>
      </c>
      <c r="I511">
        <v>5.9893080000000003</v>
      </c>
    </row>
    <row r="512" spans="1:9" x14ac:dyDescent="0.25">
      <c r="A512">
        <v>511</v>
      </c>
      <c r="B512">
        <v>256.50100600000002</v>
      </c>
      <c r="C512">
        <v>8.9079250000000005</v>
      </c>
      <c r="H512">
        <v>243.24967799999999</v>
      </c>
      <c r="I512">
        <v>5.9321809999999999</v>
      </c>
    </row>
    <row r="513" spans="1:11" x14ac:dyDescent="0.25">
      <c r="A513">
        <v>512</v>
      </c>
      <c r="B513">
        <v>256.48547600000001</v>
      </c>
      <c r="C513">
        <v>8.9126600000000007</v>
      </c>
      <c r="H513">
        <v>243.266223</v>
      </c>
      <c r="I513">
        <v>5.9285110000000003</v>
      </c>
    </row>
    <row r="514" spans="1:11" x14ac:dyDescent="0.25">
      <c r="A514">
        <v>513</v>
      </c>
      <c r="B514">
        <v>256.50760500000001</v>
      </c>
      <c r="C514">
        <v>8.9400010000000005</v>
      </c>
      <c r="H514">
        <v>243.24739299999999</v>
      </c>
      <c r="I514">
        <v>5.9021270000000001</v>
      </c>
    </row>
    <row r="515" spans="1:11" x14ac:dyDescent="0.25">
      <c r="A515">
        <v>514</v>
      </c>
      <c r="B515">
        <v>256.51170200000001</v>
      </c>
      <c r="C515">
        <v>8.8951600000000006</v>
      </c>
      <c r="H515">
        <v>243.19765899999999</v>
      </c>
      <c r="I515">
        <v>5.871861</v>
      </c>
    </row>
    <row r="516" spans="1:11" x14ac:dyDescent="0.25">
      <c r="A516">
        <v>515</v>
      </c>
      <c r="B516">
        <v>256.53904199999999</v>
      </c>
      <c r="C516">
        <v>8.9076059999999995</v>
      </c>
      <c r="H516">
        <v>243.164096</v>
      </c>
      <c r="I516">
        <v>5.8828719999999999</v>
      </c>
    </row>
    <row r="517" spans="1:11" x14ac:dyDescent="0.25">
      <c r="A517">
        <v>516</v>
      </c>
      <c r="B517">
        <v>256.568827</v>
      </c>
      <c r="C517">
        <v>8.8855850000000007</v>
      </c>
      <c r="H517">
        <v>243.244574</v>
      </c>
      <c r="I517">
        <v>6.0044680000000001</v>
      </c>
    </row>
    <row r="518" spans="1:11" x14ac:dyDescent="0.25">
      <c r="A518">
        <v>517</v>
      </c>
      <c r="B518">
        <v>256.55622399999999</v>
      </c>
      <c r="C518">
        <v>8.8701589999999992</v>
      </c>
      <c r="H518">
        <v>243.244574</v>
      </c>
      <c r="I518">
        <v>6.0044680000000001</v>
      </c>
    </row>
    <row r="519" spans="1:11" x14ac:dyDescent="0.25">
      <c r="A519">
        <v>518</v>
      </c>
      <c r="B519">
        <v>256.567229</v>
      </c>
      <c r="C519">
        <v>8.8566490000000009</v>
      </c>
      <c r="D519">
        <v>265.28654</v>
      </c>
      <c r="E519">
        <v>6.9730840000000001</v>
      </c>
    </row>
    <row r="520" spans="1:11" x14ac:dyDescent="0.25">
      <c r="A520">
        <v>519</v>
      </c>
      <c r="B520">
        <v>256.646861</v>
      </c>
      <c r="C520">
        <v>8.7575529999999997</v>
      </c>
      <c r="D520">
        <v>265.28654</v>
      </c>
      <c r="E520">
        <v>6.9730840000000001</v>
      </c>
    </row>
    <row r="521" spans="1:11" x14ac:dyDescent="0.25">
      <c r="A521">
        <v>520</v>
      </c>
      <c r="B521">
        <v>256.476382</v>
      </c>
      <c r="C521">
        <v>8.8529250000000008</v>
      </c>
      <c r="D521">
        <v>265.31744700000002</v>
      </c>
      <c r="E521">
        <v>6.9949469999999998</v>
      </c>
    </row>
    <row r="522" spans="1:11" x14ac:dyDescent="0.25">
      <c r="A522">
        <v>521</v>
      </c>
      <c r="D522">
        <v>265.277018</v>
      </c>
      <c r="E522">
        <v>6.9706380000000001</v>
      </c>
    </row>
    <row r="523" spans="1:11" x14ac:dyDescent="0.25">
      <c r="A523">
        <v>522</v>
      </c>
      <c r="D523">
        <v>265.28654</v>
      </c>
      <c r="E523">
        <v>6.9730840000000001</v>
      </c>
      <c r="J523">
        <v>235.743245</v>
      </c>
      <c r="K523">
        <v>13.372233</v>
      </c>
    </row>
    <row r="524" spans="1:11" x14ac:dyDescent="0.25">
      <c r="A524">
        <v>523</v>
      </c>
    </row>
    <row r="525" spans="1:11" x14ac:dyDescent="0.25">
      <c r="A525">
        <v>524</v>
      </c>
      <c r="J525">
        <v>235.453104</v>
      </c>
      <c r="K525">
        <v>13.706841000000001</v>
      </c>
    </row>
    <row r="526" spans="1:11" x14ac:dyDescent="0.25">
      <c r="A526">
        <v>525</v>
      </c>
      <c r="D526">
        <v>234.54405199999999</v>
      </c>
      <c r="E526">
        <v>7.2518419999999999</v>
      </c>
    </row>
    <row r="527" spans="1:11" x14ac:dyDescent="0.25">
      <c r="A527">
        <v>526</v>
      </c>
      <c r="D527">
        <v>234.54905199999999</v>
      </c>
      <c r="E527">
        <v>7.2371049999999997</v>
      </c>
    </row>
    <row r="528" spans="1:11" x14ac:dyDescent="0.25">
      <c r="A528">
        <v>527</v>
      </c>
      <c r="D528">
        <v>234.606842</v>
      </c>
      <c r="E528">
        <v>7.3110530000000002</v>
      </c>
    </row>
    <row r="529" spans="1:9" x14ac:dyDescent="0.25">
      <c r="A529">
        <v>528</v>
      </c>
      <c r="B529">
        <v>232.218895</v>
      </c>
      <c r="C529">
        <v>5.4247370000000004</v>
      </c>
      <c r="D529">
        <v>234.612841</v>
      </c>
      <c r="E529">
        <v>7.3102099999999997</v>
      </c>
    </row>
    <row r="530" spans="1:9" x14ac:dyDescent="0.25">
      <c r="A530">
        <v>529</v>
      </c>
      <c r="B530">
        <v>232.27726200000001</v>
      </c>
      <c r="C530">
        <v>5.4467369999999997</v>
      </c>
      <c r="D530">
        <v>234.619</v>
      </c>
      <c r="E530">
        <v>7.2946840000000002</v>
      </c>
    </row>
    <row r="531" spans="1:9" x14ac:dyDescent="0.25">
      <c r="A531">
        <v>530</v>
      </c>
      <c r="B531">
        <v>232.22284200000001</v>
      </c>
      <c r="C531">
        <v>5.4020000000000001</v>
      </c>
      <c r="D531">
        <v>234.621737</v>
      </c>
      <c r="E531">
        <v>7.2997370000000004</v>
      </c>
    </row>
    <row r="532" spans="1:9" x14ac:dyDescent="0.25">
      <c r="A532">
        <v>531</v>
      </c>
      <c r="B532">
        <v>232.25479000000001</v>
      </c>
      <c r="C532">
        <v>5.4378419999999998</v>
      </c>
      <c r="D532">
        <v>234.61631600000001</v>
      </c>
      <c r="E532">
        <v>7.3396840000000001</v>
      </c>
    </row>
    <row r="533" spans="1:9" x14ac:dyDescent="0.25">
      <c r="A533">
        <v>532</v>
      </c>
      <c r="B533">
        <v>232.258263</v>
      </c>
      <c r="C533">
        <v>5.4671580000000004</v>
      </c>
      <c r="D533">
        <v>234.61278899999999</v>
      </c>
      <c r="E533">
        <v>7.3418419999999998</v>
      </c>
    </row>
    <row r="534" spans="1:9" x14ac:dyDescent="0.25">
      <c r="A534">
        <v>533</v>
      </c>
      <c r="B534">
        <v>232.22005300000001</v>
      </c>
      <c r="C534">
        <v>5.4756840000000002</v>
      </c>
      <c r="D534">
        <v>234.52936800000001</v>
      </c>
      <c r="E534">
        <v>7.3571580000000001</v>
      </c>
    </row>
    <row r="535" spans="1:9" x14ac:dyDescent="0.25">
      <c r="A535">
        <v>534</v>
      </c>
      <c r="B535">
        <v>232.26263299999999</v>
      </c>
      <c r="C535">
        <v>5.4834740000000002</v>
      </c>
      <c r="D535">
        <v>234.51400000000001</v>
      </c>
      <c r="E535">
        <v>7.3534740000000003</v>
      </c>
    </row>
    <row r="536" spans="1:9" x14ac:dyDescent="0.25">
      <c r="A536">
        <v>535</v>
      </c>
      <c r="B536">
        <v>232.251</v>
      </c>
      <c r="C536">
        <v>5.4756320000000001</v>
      </c>
      <c r="D536">
        <v>234.44447400000001</v>
      </c>
      <c r="E536">
        <v>7.3051050000000002</v>
      </c>
    </row>
    <row r="537" spans="1:9" x14ac:dyDescent="0.25">
      <c r="A537">
        <v>536</v>
      </c>
      <c r="B537">
        <v>232.22942</v>
      </c>
      <c r="C537">
        <v>5.4816320000000003</v>
      </c>
      <c r="D537">
        <v>234.54405199999999</v>
      </c>
      <c r="E537">
        <v>7.2518419999999999</v>
      </c>
    </row>
    <row r="538" spans="1:9" x14ac:dyDescent="0.25">
      <c r="A538">
        <v>537</v>
      </c>
      <c r="B538">
        <v>232.20405199999999</v>
      </c>
      <c r="C538">
        <v>5.5103160000000004</v>
      </c>
    </row>
    <row r="539" spans="1:9" x14ac:dyDescent="0.25">
      <c r="A539">
        <v>538</v>
      </c>
      <c r="B539">
        <v>232.23863299999999</v>
      </c>
      <c r="C539">
        <v>5.4033680000000004</v>
      </c>
      <c r="H539">
        <v>233.47200000000001</v>
      </c>
      <c r="I539">
        <v>7.993474</v>
      </c>
    </row>
    <row r="540" spans="1:9" x14ac:dyDescent="0.25">
      <c r="A540">
        <v>539</v>
      </c>
      <c r="B540">
        <v>232.218895</v>
      </c>
      <c r="C540">
        <v>5.4247370000000004</v>
      </c>
      <c r="H540">
        <v>233.42731499999999</v>
      </c>
      <c r="I540">
        <v>7.9781579999999996</v>
      </c>
    </row>
    <row r="541" spans="1:9" x14ac:dyDescent="0.25">
      <c r="A541">
        <v>540</v>
      </c>
      <c r="F541">
        <v>232.33352500000001</v>
      </c>
      <c r="G541">
        <v>4.8336319999999997</v>
      </c>
      <c r="H541">
        <v>233.50547299999999</v>
      </c>
      <c r="I541">
        <v>7.9678950000000004</v>
      </c>
    </row>
    <row r="542" spans="1:9" x14ac:dyDescent="0.25">
      <c r="A542">
        <v>541</v>
      </c>
      <c r="F542">
        <v>232.35289399999999</v>
      </c>
      <c r="G542">
        <v>4.8490520000000004</v>
      </c>
      <c r="H542">
        <v>233.481053</v>
      </c>
      <c r="I542">
        <v>7.9733159999999996</v>
      </c>
    </row>
    <row r="543" spans="1:9" x14ac:dyDescent="0.25">
      <c r="A543">
        <v>542</v>
      </c>
      <c r="F543">
        <v>232.35789499999998</v>
      </c>
      <c r="G543">
        <v>4.8612630000000001</v>
      </c>
      <c r="H543">
        <v>233.49178900000001</v>
      </c>
      <c r="I543">
        <v>7.978631</v>
      </c>
    </row>
    <row r="544" spans="1:9" x14ac:dyDescent="0.25">
      <c r="A544">
        <v>543</v>
      </c>
      <c r="F544">
        <v>232.33578900000001</v>
      </c>
      <c r="G544">
        <v>4.8048419999999998</v>
      </c>
      <c r="H544">
        <v>233.47605200000001</v>
      </c>
      <c r="I544">
        <v>7.9858950000000002</v>
      </c>
    </row>
    <row r="545" spans="1:9" x14ac:dyDescent="0.25">
      <c r="A545">
        <v>544</v>
      </c>
      <c r="F545">
        <v>232.34458000000001</v>
      </c>
      <c r="G545">
        <v>4.8366319999999998</v>
      </c>
      <c r="H545">
        <v>233.44399899999999</v>
      </c>
      <c r="I545">
        <v>7.9839479999999998</v>
      </c>
    </row>
    <row r="546" spans="1:9" x14ac:dyDescent="0.25">
      <c r="A546">
        <v>545</v>
      </c>
      <c r="F546">
        <v>232.32210599999999</v>
      </c>
      <c r="G546">
        <v>4.7914209999999997</v>
      </c>
      <c r="H546">
        <v>233.465632</v>
      </c>
      <c r="I546">
        <v>7.996842</v>
      </c>
    </row>
    <row r="547" spans="1:9" x14ac:dyDescent="0.25">
      <c r="A547">
        <v>546</v>
      </c>
      <c r="F547">
        <v>232.325737</v>
      </c>
      <c r="G547">
        <v>4.8010000000000002</v>
      </c>
      <c r="H547">
        <v>233.491894</v>
      </c>
      <c r="I547">
        <v>8.0057360000000006</v>
      </c>
    </row>
    <row r="548" spans="1:9" x14ac:dyDescent="0.25">
      <c r="A548">
        <v>547</v>
      </c>
      <c r="F548">
        <v>232.31437</v>
      </c>
      <c r="G548">
        <v>4.7767900000000001</v>
      </c>
      <c r="H548">
        <v>233.51757800000001</v>
      </c>
      <c r="I548">
        <v>7.962631</v>
      </c>
    </row>
    <row r="549" spans="1:9" x14ac:dyDescent="0.25">
      <c r="A549">
        <v>548</v>
      </c>
      <c r="F549">
        <v>232.24247399999999</v>
      </c>
      <c r="G549">
        <v>4.7676319999999999</v>
      </c>
      <c r="H549">
        <v>233.47942</v>
      </c>
      <c r="I549">
        <v>7.9297370000000003</v>
      </c>
    </row>
    <row r="550" spans="1:9" x14ac:dyDescent="0.25">
      <c r="A550">
        <v>549</v>
      </c>
      <c r="F550">
        <v>232.259737</v>
      </c>
      <c r="G550">
        <v>4.7694210000000004</v>
      </c>
      <c r="H550">
        <v>233.45231699999999</v>
      </c>
      <c r="I550">
        <v>7.9256840000000004</v>
      </c>
    </row>
    <row r="551" spans="1:9" x14ac:dyDescent="0.25">
      <c r="A551">
        <v>550</v>
      </c>
      <c r="F551">
        <v>232.27036899999999</v>
      </c>
      <c r="G551">
        <v>4.8755790000000001</v>
      </c>
      <c r="H551">
        <v>233.42942099999999</v>
      </c>
      <c r="I551">
        <v>7.9221579999999996</v>
      </c>
    </row>
    <row r="552" spans="1:9" x14ac:dyDescent="0.25">
      <c r="A552">
        <v>551</v>
      </c>
      <c r="F552">
        <v>232.33352500000001</v>
      </c>
      <c r="G552">
        <v>4.8336319999999997</v>
      </c>
      <c r="H552">
        <v>233.42942099999999</v>
      </c>
      <c r="I552">
        <v>7.9221579999999996</v>
      </c>
    </row>
    <row r="553" spans="1:9" x14ac:dyDescent="0.25">
      <c r="A553">
        <v>552</v>
      </c>
    </row>
    <row r="554" spans="1:9" x14ac:dyDescent="0.25">
      <c r="A554">
        <v>553</v>
      </c>
      <c r="D554">
        <v>215.48742200000001</v>
      </c>
      <c r="E554">
        <v>7.1847370000000002</v>
      </c>
    </row>
    <row r="555" spans="1:9" x14ac:dyDescent="0.25">
      <c r="A555">
        <v>554</v>
      </c>
      <c r="D555">
        <v>215.48742200000001</v>
      </c>
      <c r="E555">
        <v>7.1847370000000002</v>
      </c>
    </row>
    <row r="556" spans="1:9" x14ac:dyDescent="0.25">
      <c r="A556">
        <v>555</v>
      </c>
      <c r="D556">
        <v>215.48742200000001</v>
      </c>
      <c r="E556">
        <v>7.1847370000000002</v>
      </c>
    </row>
    <row r="557" spans="1:9" x14ac:dyDescent="0.25">
      <c r="A557">
        <v>556</v>
      </c>
      <c r="D557">
        <v>215.48742200000001</v>
      </c>
      <c r="E557">
        <v>7.1847370000000002</v>
      </c>
    </row>
    <row r="558" spans="1:9" x14ac:dyDescent="0.25">
      <c r="A558">
        <v>557</v>
      </c>
      <c r="B558">
        <v>212.99047400000001</v>
      </c>
      <c r="C558">
        <v>5.3259999999999996</v>
      </c>
      <c r="D558">
        <v>215.48742200000001</v>
      </c>
      <c r="E558">
        <v>7.1847370000000002</v>
      </c>
    </row>
    <row r="559" spans="1:9" x14ac:dyDescent="0.25">
      <c r="A559">
        <v>558</v>
      </c>
      <c r="B559">
        <v>212.99047400000001</v>
      </c>
      <c r="C559">
        <v>5.3259999999999996</v>
      </c>
      <c r="D559">
        <v>215.48742200000001</v>
      </c>
      <c r="E559">
        <v>7.1847370000000002</v>
      </c>
    </row>
    <row r="560" spans="1:9" x14ac:dyDescent="0.25">
      <c r="A560">
        <v>559</v>
      </c>
      <c r="B560">
        <v>212.99047400000001</v>
      </c>
      <c r="C560">
        <v>5.3259999999999996</v>
      </c>
      <c r="D560">
        <v>215.48742200000001</v>
      </c>
      <c r="E560">
        <v>7.1847370000000002</v>
      </c>
    </row>
    <row r="561" spans="1:9" x14ac:dyDescent="0.25">
      <c r="A561">
        <v>560</v>
      </c>
      <c r="B561">
        <v>212.99047400000001</v>
      </c>
      <c r="C561">
        <v>5.3259999999999996</v>
      </c>
      <c r="D561">
        <v>215.48742200000001</v>
      </c>
      <c r="E561">
        <v>7.1847370000000002</v>
      </c>
    </row>
    <row r="562" spans="1:9" x14ac:dyDescent="0.25">
      <c r="A562">
        <v>561</v>
      </c>
      <c r="B562">
        <v>212.99047400000001</v>
      </c>
      <c r="C562">
        <v>5.3259999999999996</v>
      </c>
      <c r="D562">
        <v>215.48742200000001</v>
      </c>
      <c r="E562">
        <v>7.1847370000000002</v>
      </c>
    </row>
    <row r="563" spans="1:9" x14ac:dyDescent="0.25">
      <c r="A563">
        <v>562</v>
      </c>
      <c r="B563">
        <v>212.99047400000001</v>
      </c>
      <c r="C563">
        <v>5.3259999999999996</v>
      </c>
      <c r="D563">
        <v>215.48742200000001</v>
      </c>
      <c r="E563">
        <v>7.1847370000000002</v>
      </c>
    </row>
    <row r="564" spans="1:9" x14ac:dyDescent="0.25">
      <c r="A564">
        <v>563</v>
      </c>
      <c r="B564">
        <v>212.99047400000001</v>
      </c>
      <c r="C564">
        <v>5.3259999999999996</v>
      </c>
      <c r="D564">
        <v>215.48742200000001</v>
      </c>
      <c r="E564">
        <v>7.1847370000000002</v>
      </c>
    </row>
    <row r="565" spans="1:9" x14ac:dyDescent="0.25">
      <c r="A565">
        <v>564</v>
      </c>
      <c r="B565">
        <v>212.99047400000001</v>
      </c>
      <c r="C565">
        <v>5.3259999999999996</v>
      </c>
      <c r="D565">
        <v>215.48742200000001</v>
      </c>
      <c r="E565">
        <v>7.1847370000000002</v>
      </c>
    </row>
    <row r="566" spans="1:9" x14ac:dyDescent="0.25">
      <c r="A566">
        <v>565</v>
      </c>
      <c r="B566">
        <v>212.99047400000001</v>
      </c>
      <c r="C566">
        <v>5.3259999999999996</v>
      </c>
      <c r="H566">
        <v>214.27579</v>
      </c>
      <c r="I566">
        <v>8.0550529999999991</v>
      </c>
    </row>
    <row r="567" spans="1:9" x14ac:dyDescent="0.25">
      <c r="A567">
        <v>566</v>
      </c>
      <c r="B567">
        <v>212.99047400000001</v>
      </c>
      <c r="C567">
        <v>5.3259999999999996</v>
      </c>
      <c r="H567">
        <v>214.27579</v>
      </c>
      <c r="I567">
        <v>8.0550529999999991</v>
      </c>
    </row>
    <row r="568" spans="1:9" x14ac:dyDescent="0.25">
      <c r="A568">
        <v>567</v>
      </c>
      <c r="B568">
        <v>212.99047400000001</v>
      </c>
      <c r="C568">
        <v>5.3259999999999996</v>
      </c>
      <c r="H568">
        <v>214.27579</v>
      </c>
      <c r="I568">
        <v>8.0550529999999991</v>
      </c>
    </row>
    <row r="569" spans="1:9" x14ac:dyDescent="0.25">
      <c r="A569">
        <v>568</v>
      </c>
      <c r="B569">
        <v>212.99047400000001</v>
      </c>
      <c r="C569">
        <v>5.3259999999999996</v>
      </c>
      <c r="F569">
        <v>213.43915799999999</v>
      </c>
      <c r="G569">
        <v>4.882053</v>
      </c>
      <c r="H569">
        <v>214.27579</v>
      </c>
      <c r="I569">
        <v>8.0550529999999991</v>
      </c>
    </row>
    <row r="570" spans="1:9" x14ac:dyDescent="0.25">
      <c r="A570">
        <v>569</v>
      </c>
      <c r="F570">
        <v>213.55394799999999</v>
      </c>
      <c r="G570">
        <v>4.9431050000000001</v>
      </c>
      <c r="H570">
        <v>214.27579</v>
      </c>
      <c r="I570">
        <v>8.0550529999999991</v>
      </c>
    </row>
    <row r="571" spans="1:9" x14ac:dyDescent="0.25">
      <c r="A571">
        <v>570</v>
      </c>
      <c r="F571">
        <v>213.58831599999999</v>
      </c>
      <c r="G571">
        <v>4.9538950000000002</v>
      </c>
      <c r="H571">
        <v>214.27579</v>
      </c>
      <c r="I571">
        <v>8.0550529999999991</v>
      </c>
    </row>
    <row r="572" spans="1:9" x14ac:dyDescent="0.25">
      <c r="A572">
        <v>571</v>
      </c>
      <c r="F572">
        <v>213.62478999999999</v>
      </c>
      <c r="G572">
        <v>4.9451580000000002</v>
      </c>
      <c r="H572">
        <v>214.27579</v>
      </c>
      <c r="I572">
        <v>8.0550529999999991</v>
      </c>
    </row>
    <row r="573" spans="1:9" x14ac:dyDescent="0.25">
      <c r="A573">
        <v>572</v>
      </c>
      <c r="F573">
        <v>213.645579</v>
      </c>
      <c r="G573">
        <v>4.9793159999999999</v>
      </c>
      <c r="H573">
        <v>214.27579</v>
      </c>
      <c r="I573">
        <v>8.0550529999999991</v>
      </c>
    </row>
    <row r="574" spans="1:9" x14ac:dyDescent="0.25">
      <c r="A574">
        <v>573</v>
      </c>
      <c r="F574">
        <v>213.61679000000001</v>
      </c>
      <c r="G574">
        <v>4.9450000000000003</v>
      </c>
      <c r="H574">
        <v>214.27579</v>
      </c>
      <c r="I574">
        <v>8.0550529999999991</v>
      </c>
    </row>
    <row r="575" spans="1:9" x14ac:dyDescent="0.25">
      <c r="A575">
        <v>574</v>
      </c>
      <c r="F575">
        <v>213.60121100000001</v>
      </c>
      <c r="G575">
        <v>4.9325789999999996</v>
      </c>
      <c r="H575">
        <v>214.27579</v>
      </c>
      <c r="I575">
        <v>8.0550529999999991</v>
      </c>
    </row>
    <row r="576" spans="1:9" x14ac:dyDescent="0.25">
      <c r="A576">
        <v>575</v>
      </c>
      <c r="F576">
        <v>213.52621099999999</v>
      </c>
      <c r="G576">
        <v>4.8972110000000004</v>
      </c>
      <c r="H576">
        <v>214.27579</v>
      </c>
      <c r="I576">
        <v>8.0550529999999991</v>
      </c>
    </row>
    <row r="577" spans="1:9" x14ac:dyDescent="0.25">
      <c r="A577">
        <v>576</v>
      </c>
      <c r="F577">
        <v>213.488474</v>
      </c>
      <c r="G577">
        <v>4.8897899999999996</v>
      </c>
      <c r="H577">
        <v>214.27579</v>
      </c>
      <c r="I577">
        <v>8.0550529999999991</v>
      </c>
    </row>
    <row r="578" spans="1:9" x14ac:dyDescent="0.25">
      <c r="A578">
        <v>577</v>
      </c>
      <c r="D578">
        <v>196.88386400000002</v>
      </c>
      <c r="E578">
        <v>6.5481629999999997</v>
      </c>
      <c r="F578">
        <v>213.46631600000001</v>
      </c>
      <c r="G578">
        <v>4.8691050000000002</v>
      </c>
      <c r="H578">
        <v>214.27579</v>
      </c>
      <c r="I578">
        <v>8.0550529999999991</v>
      </c>
    </row>
    <row r="579" spans="1:9" x14ac:dyDescent="0.25">
      <c r="A579">
        <v>578</v>
      </c>
      <c r="D579">
        <v>196.845553</v>
      </c>
      <c r="E579">
        <v>6.507587</v>
      </c>
      <c r="F579">
        <v>213.481843</v>
      </c>
      <c r="G579">
        <v>4.8616320000000002</v>
      </c>
    </row>
    <row r="580" spans="1:9" x14ac:dyDescent="0.25">
      <c r="A580">
        <v>579</v>
      </c>
      <c r="D580">
        <v>196.854918</v>
      </c>
      <c r="E580">
        <v>6.5310069999999998</v>
      </c>
      <c r="F580">
        <v>213.59021100000001</v>
      </c>
      <c r="G580">
        <v>4.8634209999999998</v>
      </c>
    </row>
    <row r="581" spans="1:9" x14ac:dyDescent="0.25">
      <c r="A581">
        <v>580</v>
      </c>
      <c r="D581">
        <v>196.86434</v>
      </c>
      <c r="E581">
        <v>6.5443740000000004</v>
      </c>
    </row>
    <row r="582" spans="1:9" x14ac:dyDescent="0.25">
      <c r="A582">
        <v>581</v>
      </c>
      <c r="D582">
        <v>196.87996900000002</v>
      </c>
      <c r="E582">
        <v>6.5296380000000003</v>
      </c>
    </row>
    <row r="583" spans="1:9" x14ac:dyDescent="0.25">
      <c r="A583">
        <v>582</v>
      </c>
      <c r="D583">
        <v>196.87097</v>
      </c>
      <c r="E583">
        <v>6.5333220000000001</v>
      </c>
    </row>
    <row r="584" spans="1:9" x14ac:dyDescent="0.25">
      <c r="A584">
        <v>583</v>
      </c>
      <c r="D584">
        <v>196.867075</v>
      </c>
      <c r="E584">
        <v>6.5210600000000003</v>
      </c>
    </row>
    <row r="585" spans="1:9" x14ac:dyDescent="0.25">
      <c r="A585">
        <v>584</v>
      </c>
      <c r="D585">
        <v>196.846812</v>
      </c>
      <c r="E585">
        <v>6.5270070000000002</v>
      </c>
    </row>
    <row r="586" spans="1:9" x14ac:dyDescent="0.25">
      <c r="A586">
        <v>585</v>
      </c>
      <c r="B586">
        <v>190.60516200000001</v>
      </c>
      <c r="C586">
        <v>4.8397319999999997</v>
      </c>
      <c r="D586">
        <v>196.78434200000001</v>
      </c>
      <c r="E586">
        <v>6.5268490000000003</v>
      </c>
    </row>
    <row r="587" spans="1:9" x14ac:dyDescent="0.25">
      <c r="A587">
        <v>586</v>
      </c>
      <c r="B587">
        <v>190.46642900000001</v>
      </c>
      <c r="C587">
        <v>4.876309</v>
      </c>
      <c r="D587">
        <v>196.713244</v>
      </c>
      <c r="E587">
        <v>6.5044820000000003</v>
      </c>
    </row>
    <row r="588" spans="1:9" x14ac:dyDescent="0.25">
      <c r="A588">
        <v>587</v>
      </c>
      <c r="B588">
        <v>190.494429</v>
      </c>
      <c r="C588">
        <v>4.8422580000000002</v>
      </c>
      <c r="D588">
        <v>196.79644999999999</v>
      </c>
      <c r="E588">
        <v>6.5236910000000004</v>
      </c>
    </row>
    <row r="589" spans="1:9" x14ac:dyDescent="0.25">
      <c r="A589">
        <v>588</v>
      </c>
      <c r="B589">
        <v>190.48364100000001</v>
      </c>
      <c r="C589">
        <v>4.8184180000000003</v>
      </c>
      <c r="D589">
        <v>196.88386400000002</v>
      </c>
      <c r="E589">
        <v>6.5481629999999997</v>
      </c>
    </row>
    <row r="590" spans="1:9" x14ac:dyDescent="0.25">
      <c r="A590">
        <v>589</v>
      </c>
      <c r="B590">
        <v>190.543902</v>
      </c>
      <c r="C590">
        <v>4.816681</v>
      </c>
    </row>
    <row r="591" spans="1:9" x14ac:dyDescent="0.25">
      <c r="A591">
        <v>590</v>
      </c>
      <c r="B591">
        <v>190.63147599999999</v>
      </c>
      <c r="C591">
        <v>4.8243119999999999</v>
      </c>
    </row>
    <row r="592" spans="1:9" x14ac:dyDescent="0.25">
      <c r="A592">
        <v>591</v>
      </c>
      <c r="B592">
        <v>190.614001</v>
      </c>
      <c r="C592">
        <v>4.8595730000000001</v>
      </c>
      <c r="H592">
        <v>194.29363899999998</v>
      </c>
      <c r="I592">
        <v>8.2798040000000004</v>
      </c>
    </row>
    <row r="593" spans="1:9" x14ac:dyDescent="0.25">
      <c r="A593">
        <v>592</v>
      </c>
      <c r="B593">
        <v>190.57889800000001</v>
      </c>
      <c r="C593">
        <v>4.8451000000000004</v>
      </c>
      <c r="H593">
        <v>194.27221900000001</v>
      </c>
      <c r="I593">
        <v>8.2379650000000009</v>
      </c>
    </row>
    <row r="594" spans="1:9" x14ac:dyDescent="0.25">
      <c r="A594">
        <v>593</v>
      </c>
      <c r="B594">
        <v>190.57889800000001</v>
      </c>
      <c r="C594">
        <v>4.8451000000000004</v>
      </c>
      <c r="H594">
        <v>194.29021699999998</v>
      </c>
      <c r="I594">
        <v>8.2292280000000009</v>
      </c>
    </row>
    <row r="595" spans="1:9" x14ac:dyDescent="0.25">
      <c r="A595">
        <v>594</v>
      </c>
      <c r="B595">
        <v>190.60516200000001</v>
      </c>
      <c r="C595">
        <v>4.8397319999999997</v>
      </c>
      <c r="F595">
        <v>192.359801</v>
      </c>
      <c r="G595">
        <v>4.9976180000000001</v>
      </c>
      <c r="H595">
        <v>194.29963900000001</v>
      </c>
      <c r="I595">
        <v>8.2523319999999991</v>
      </c>
    </row>
    <row r="596" spans="1:9" x14ac:dyDescent="0.25">
      <c r="A596">
        <v>595</v>
      </c>
      <c r="B596">
        <v>190.60516200000001</v>
      </c>
      <c r="C596">
        <v>4.8397319999999997</v>
      </c>
      <c r="F596">
        <v>192.359801</v>
      </c>
      <c r="G596">
        <v>4.9976180000000001</v>
      </c>
      <c r="H596">
        <v>194.299162</v>
      </c>
      <c r="I596">
        <v>8.2827000000000002</v>
      </c>
    </row>
    <row r="597" spans="1:9" x14ac:dyDescent="0.25">
      <c r="A597">
        <v>596</v>
      </c>
      <c r="F597">
        <v>192.22727800000001</v>
      </c>
      <c r="G597">
        <v>4.9418839999999999</v>
      </c>
      <c r="H597">
        <v>194.308165</v>
      </c>
      <c r="I597">
        <v>8.2981200000000008</v>
      </c>
    </row>
    <row r="598" spans="1:9" x14ac:dyDescent="0.25">
      <c r="A598">
        <v>597</v>
      </c>
      <c r="F598">
        <v>192.352801</v>
      </c>
      <c r="G598">
        <v>4.9938289999999999</v>
      </c>
      <c r="H598">
        <v>194.33526799999999</v>
      </c>
      <c r="I598">
        <v>8.2975930000000009</v>
      </c>
    </row>
    <row r="599" spans="1:9" x14ac:dyDescent="0.25">
      <c r="A599">
        <v>598</v>
      </c>
      <c r="F599">
        <v>192.2587</v>
      </c>
      <c r="G599">
        <v>4.9394640000000001</v>
      </c>
      <c r="H599">
        <v>194.33179699999999</v>
      </c>
      <c r="I599">
        <v>8.276173</v>
      </c>
    </row>
    <row r="600" spans="1:9" x14ac:dyDescent="0.25">
      <c r="A600">
        <v>599</v>
      </c>
      <c r="F600">
        <v>192.287646</v>
      </c>
      <c r="G600">
        <v>4.9601990000000002</v>
      </c>
      <c r="H600">
        <v>194.337481</v>
      </c>
      <c r="I600">
        <v>8.2584900000000001</v>
      </c>
    </row>
    <row r="601" spans="1:9" x14ac:dyDescent="0.25">
      <c r="A601">
        <v>600</v>
      </c>
      <c r="F601">
        <v>192.270014</v>
      </c>
      <c r="G601">
        <v>4.9386729999999996</v>
      </c>
      <c r="H601">
        <v>194.307165</v>
      </c>
      <c r="I601">
        <v>8.2771209999999993</v>
      </c>
    </row>
    <row r="602" spans="1:9" x14ac:dyDescent="0.25">
      <c r="A602">
        <v>601</v>
      </c>
      <c r="F602">
        <v>192.28196199999999</v>
      </c>
      <c r="G602">
        <v>4.9211489999999998</v>
      </c>
      <c r="H602">
        <v>194.316901</v>
      </c>
      <c r="I602">
        <v>8.2177550000000004</v>
      </c>
    </row>
    <row r="603" spans="1:9" x14ac:dyDescent="0.25">
      <c r="A603">
        <v>602</v>
      </c>
      <c r="F603">
        <v>192.255911</v>
      </c>
      <c r="G603">
        <v>4.8880980000000003</v>
      </c>
      <c r="H603">
        <v>194.29363899999998</v>
      </c>
      <c r="I603">
        <v>8.2798040000000004</v>
      </c>
    </row>
    <row r="604" spans="1:9" x14ac:dyDescent="0.25">
      <c r="A604">
        <v>603</v>
      </c>
      <c r="F604">
        <v>192.265276</v>
      </c>
      <c r="G604">
        <v>4.9075179999999996</v>
      </c>
    </row>
    <row r="605" spans="1:9" x14ac:dyDescent="0.25">
      <c r="A605">
        <v>604</v>
      </c>
      <c r="F605">
        <v>192.359801</v>
      </c>
      <c r="G605">
        <v>4.9976180000000001</v>
      </c>
    </row>
    <row r="606" spans="1:9" x14ac:dyDescent="0.25">
      <c r="A606">
        <v>605</v>
      </c>
      <c r="D606">
        <v>173.98355700000002</v>
      </c>
      <c r="E606">
        <v>6.4747469999999998</v>
      </c>
    </row>
    <row r="607" spans="1:9" x14ac:dyDescent="0.25">
      <c r="A607">
        <v>606</v>
      </c>
      <c r="D607">
        <v>173.975449</v>
      </c>
      <c r="E607">
        <v>6.4111190000000002</v>
      </c>
    </row>
    <row r="608" spans="1:9" x14ac:dyDescent="0.25">
      <c r="A608">
        <v>607</v>
      </c>
      <c r="D608">
        <v>173.95413600000001</v>
      </c>
      <c r="E608">
        <v>6.4444850000000002</v>
      </c>
    </row>
    <row r="609" spans="1:9" x14ac:dyDescent="0.25">
      <c r="A609">
        <v>608</v>
      </c>
      <c r="D609">
        <v>173.98045000000002</v>
      </c>
      <c r="E609">
        <v>6.4653260000000001</v>
      </c>
    </row>
    <row r="610" spans="1:9" x14ac:dyDescent="0.25">
      <c r="A610">
        <v>609</v>
      </c>
      <c r="D610">
        <v>174.003186</v>
      </c>
      <c r="E610">
        <v>6.4848509999999999</v>
      </c>
    </row>
    <row r="611" spans="1:9" x14ac:dyDescent="0.25">
      <c r="A611">
        <v>610</v>
      </c>
      <c r="D611">
        <v>173.99808200000001</v>
      </c>
      <c r="E611">
        <v>6.4554320000000001</v>
      </c>
    </row>
    <row r="612" spans="1:9" x14ac:dyDescent="0.25">
      <c r="A612">
        <v>611</v>
      </c>
      <c r="D612">
        <v>174.011078</v>
      </c>
      <c r="E612">
        <v>6.4620110000000004</v>
      </c>
    </row>
    <row r="613" spans="1:9" x14ac:dyDescent="0.25">
      <c r="A613">
        <v>612</v>
      </c>
      <c r="B613">
        <v>168.55901399999999</v>
      </c>
      <c r="C613">
        <v>5.1266109999999996</v>
      </c>
      <c r="D613">
        <v>174.00397699999999</v>
      </c>
      <c r="E613">
        <v>6.4518009999999997</v>
      </c>
    </row>
    <row r="614" spans="1:9" x14ac:dyDescent="0.25">
      <c r="A614">
        <v>613</v>
      </c>
      <c r="B614">
        <v>168.56059299999998</v>
      </c>
      <c r="C614">
        <v>5.0940859999999999</v>
      </c>
      <c r="D614">
        <v>173.93897900000002</v>
      </c>
      <c r="E614">
        <v>6.4190649999999998</v>
      </c>
    </row>
    <row r="615" spans="1:9" x14ac:dyDescent="0.25">
      <c r="A615">
        <v>614</v>
      </c>
      <c r="B615">
        <v>168.57338199999998</v>
      </c>
      <c r="C615">
        <v>5.0938230000000004</v>
      </c>
      <c r="D615">
        <v>173.93834699999999</v>
      </c>
      <c r="E615">
        <v>6.4061190000000003</v>
      </c>
    </row>
    <row r="616" spans="1:9" x14ac:dyDescent="0.25">
      <c r="A616">
        <v>615</v>
      </c>
      <c r="B616">
        <v>168.58522299999998</v>
      </c>
      <c r="C616">
        <v>5.1119269999999997</v>
      </c>
      <c r="D616">
        <v>173.98355700000002</v>
      </c>
      <c r="E616">
        <v>6.4747469999999998</v>
      </c>
    </row>
    <row r="617" spans="1:9" x14ac:dyDescent="0.25">
      <c r="A617">
        <v>616</v>
      </c>
      <c r="B617">
        <v>168.58764500000001</v>
      </c>
      <c r="C617">
        <v>5.0950329999999999</v>
      </c>
    </row>
    <row r="618" spans="1:9" x14ac:dyDescent="0.25">
      <c r="A618">
        <v>617</v>
      </c>
      <c r="B618">
        <v>168.52249</v>
      </c>
      <c r="C618">
        <v>5.1295580000000003</v>
      </c>
    </row>
    <row r="619" spans="1:9" x14ac:dyDescent="0.25">
      <c r="A619">
        <v>618</v>
      </c>
      <c r="B619">
        <v>168.573014</v>
      </c>
      <c r="C619">
        <v>5.1708189999999998</v>
      </c>
      <c r="H619">
        <v>170.92677700000002</v>
      </c>
      <c r="I619">
        <v>8.04908</v>
      </c>
    </row>
    <row r="620" spans="1:9" x14ac:dyDescent="0.25">
      <c r="A620">
        <v>619</v>
      </c>
      <c r="B620">
        <v>168.47965099999999</v>
      </c>
      <c r="C620">
        <v>5.1834499999999997</v>
      </c>
      <c r="H620">
        <v>170.918566</v>
      </c>
      <c r="I620">
        <v>8.0390280000000001</v>
      </c>
    </row>
    <row r="621" spans="1:9" x14ac:dyDescent="0.25">
      <c r="A621">
        <v>620</v>
      </c>
      <c r="B621">
        <v>168.50343699999999</v>
      </c>
      <c r="C621">
        <v>5.1893440000000002</v>
      </c>
      <c r="F621">
        <v>169.30028799999999</v>
      </c>
      <c r="G621">
        <v>5.0485100000000003</v>
      </c>
      <c r="H621">
        <v>170.91446100000002</v>
      </c>
      <c r="I621">
        <v>8.0226089999999992</v>
      </c>
    </row>
    <row r="622" spans="1:9" x14ac:dyDescent="0.25">
      <c r="A622">
        <v>621</v>
      </c>
      <c r="B622">
        <v>168.55901399999999</v>
      </c>
      <c r="C622">
        <v>5.1266109999999996</v>
      </c>
      <c r="F622">
        <v>169.38591600000001</v>
      </c>
      <c r="G622">
        <v>4.9943549999999997</v>
      </c>
      <c r="H622">
        <v>170.92156599999998</v>
      </c>
      <c r="I622">
        <v>8.0209250000000001</v>
      </c>
    </row>
    <row r="623" spans="1:9" x14ac:dyDescent="0.25">
      <c r="A623">
        <v>622</v>
      </c>
      <c r="F623">
        <v>169.33507600000002</v>
      </c>
      <c r="G623">
        <v>4.9872500000000004</v>
      </c>
      <c r="H623">
        <v>170.88699</v>
      </c>
      <c r="I623">
        <v>8.0557639999999999</v>
      </c>
    </row>
    <row r="624" spans="1:9" x14ac:dyDescent="0.25">
      <c r="A624">
        <v>623</v>
      </c>
      <c r="F624">
        <v>169.31255199999998</v>
      </c>
      <c r="G624">
        <v>4.9756720000000003</v>
      </c>
      <c r="H624">
        <v>170.913725</v>
      </c>
      <c r="I624">
        <v>8.0690790000000003</v>
      </c>
    </row>
    <row r="625" spans="1:9" x14ac:dyDescent="0.25">
      <c r="A625">
        <v>624</v>
      </c>
      <c r="F625">
        <v>169.33355</v>
      </c>
      <c r="G625">
        <v>4.9984599999999997</v>
      </c>
      <c r="H625">
        <v>170.965721</v>
      </c>
      <c r="I625">
        <v>8.0899730000000005</v>
      </c>
    </row>
    <row r="626" spans="1:9" x14ac:dyDescent="0.25">
      <c r="A626">
        <v>625</v>
      </c>
      <c r="F626">
        <v>169.32423599999998</v>
      </c>
      <c r="G626">
        <v>5.0213539999999997</v>
      </c>
      <c r="H626">
        <v>170.971405</v>
      </c>
      <c r="I626">
        <v>8.0836050000000004</v>
      </c>
    </row>
    <row r="627" spans="1:9" x14ac:dyDescent="0.25">
      <c r="A627">
        <v>626</v>
      </c>
      <c r="F627">
        <v>169.337918</v>
      </c>
      <c r="G627">
        <v>5.0229850000000003</v>
      </c>
      <c r="H627">
        <v>170.94782900000001</v>
      </c>
      <c r="I627">
        <v>8.0682899999999993</v>
      </c>
    </row>
    <row r="628" spans="1:9" x14ac:dyDescent="0.25">
      <c r="A628">
        <v>627</v>
      </c>
      <c r="F628">
        <v>169.34460300000001</v>
      </c>
      <c r="G628">
        <v>5.0077749999999996</v>
      </c>
      <c r="H628">
        <v>170.98298499999999</v>
      </c>
      <c r="I628">
        <v>8.0487129999999993</v>
      </c>
    </row>
    <row r="629" spans="1:9" x14ac:dyDescent="0.25">
      <c r="A629">
        <v>628</v>
      </c>
      <c r="D629">
        <v>156.22501299999999</v>
      </c>
      <c r="E629">
        <v>7.3688549999999999</v>
      </c>
      <c r="F629">
        <v>169.32260400000001</v>
      </c>
      <c r="G629">
        <v>5.0013019999999999</v>
      </c>
      <c r="H629">
        <v>170.92677700000002</v>
      </c>
      <c r="I629">
        <v>8.04908</v>
      </c>
    </row>
    <row r="630" spans="1:9" x14ac:dyDescent="0.25">
      <c r="A630">
        <v>629</v>
      </c>
      <c r="D630">
        <v>156.22501299999999</v>
      </c>
      <c r="E630">
        <v>7.3688549999999999</v>
      </c>
      <c r="F630">
        <v>169.33681300000001</v>
      </c>
      <c r="G630">
        <v>4.9688829999999999</v>
      </c>
      <c r="H630">
        <v>170.92677700000002</v>
      </c>
      <c r="I630">
        <v>8.04908</v>
      </c>
    </row>
    <row r="631" spans="1:9" x14ac:dyDescent="0.25">
      <c r="A631">
        <v>630</v>
      </c>
      <c r="D631">
        <v>156.23338100000001</v>
      </c>
      <c r="E631">
        <v>7.3661180000000002</v>
      </c>
      <c r="F631">
        <v>169.28049899999999</v>
      </c>
      <c r="G631">
        <v>5.0485100000000003</v>
      </c>
    </row>
    <row r="632" spans="1:9" x14ac:dyDescent="0.25">
      <c r="A632">
        <v>631</v>
      </c>
      <c r="D632">
        <v>156.24569600000001</v>
      </c>
      <c r="E632">
        <v>7.3994850000000003</v>
      </c>
      <c r="F632">
        <v>169.30028799999999</v>
      </c>
      <c r="G632">
        <v>5.0485100000000003</v>
      </c>
    </row>
    <row r="633" spans="1:9" x14ac:dyDescent="0.25">
      <c r="A633">
        <v>632</v>
      </c>
      <c r="D633">
        <v>156.31527199999999</v>
      </c>
      <c r="E633">
        <v>7.4550080000000003</v>
      </c>
    </row>
    <row r="634" spans="1:9" x14ac:dyDescent="0.25">
      <c r="A634">
        <v>633</v>
      </c>
      <c r="D634">
        <v>156.31632400000001</v>
      </c>
      <c r="E634">
        <v>7.4511130000000003</v>
      </c>
    </row>
    <row r="635" spans="1:9" x14ac:dyDescent="0.25">
      <c r="A635">
        <v>634</v>
      </c>
      <c r="D635">
        <v>156.284063</v>
      </c>
      <c r="E635">
        <v>7.4655870000000002</v>
      </c>
    </row>
    <row r="636" spans="1:9" x14ac:dyDescent="0.25">
      <c r="A636">
        <v>635</v>
      </c>
      <c r="D636">
        <v>156.2688</v>
      </c>
      <c r="E636">
        <v>7.4476930000000001</v>
      </c>
    </row>
    <row r="637" spans="1:9" x14ac:dyDescent="0.25">
      <c r="A637">
        <v>636</v>
      </c>
      <c r="B637">
        <v>152.149924</v>
      </c>
      <c r="C637">
        <v>5.7662599999999999</v>
      </c>
      <c r="D637">
        <v>156.241433</v>
      </c>
      <c r="E637">
        <v>7.3713810000000004</v>
      </c>
    </row>
    <row r="638" spans="1:9" x14ac:dyDescent="0.25">
      <c r="A638">
        <v>637</v>
      </c>
      <c r="B638">
        <v>152.149924</v>
      </c>
      <c r="C638">
        <v>5.7662599999999999</v>
      </c>
      <c r="D638">
        <v>156.19975199999999</v>
      </c>
      <c r="E638">
        <v>7.3535399999999997</v>
      </c>
    </row>
    <row r="639" spans="1:9" x14ac:dyDescent="0.25">
      <c r="A639">
        <v>638</v>
      </c>
      <c r="B639">
        <v>151.96861799999999</v>
      </c>
      <c r="C639">
        <v>5.7546290000000004</v>
      </c>
      <c r="D639">
        <v>156.19112000000001</v>
      </c>
      <c r="E639">
        <v>7.340751</v>
      </c>
    </row>
    <row r="640" spans="1:9" x14ac:dyDescent="0.25">
      <c r="A640">
        <v>639</v>
      </c>
      <c r="B640">
        <v>151.98666900000001</v>
      </c>
      <c r="C640">
        <v>5.7462080000000002</v>
      </c>
      <c r="D640">
        <v>156.22501299999999</v>
      </c>
      <c r="E640">
        <v>7.3688549999999999</v>
      </c>
    </row>
    <row r="641" spans="1:9" x14ac:dyDescent="0.25">
      <c r="A641">
        <v>640</v>
      </c>
      <c r="B641">
        <v>152.03550899999999</v>
      </c>
      <c r="C641">
        <v>5.7553130000000001</v>
      </c>
    </row>
    <row r="642" spans="1:9" x14ac:dyDescent="0.25">
      <c r="A642">
        <v>641</v>
      </c>
      <c r="B642">
        <v>152.08987400000001</v>
      </c>
      <c r="C642">
        <v>5.7632599999999998</v>
      </c>
    </row>
    <row r="643" spans="1:9" x14ac:dyDescent="0.25">
      <c r="A643">
        <v>642</v>
      </c>
      <c r="B643">
        <v>152.124135</v>
      </c>
      <c r="C643">
        <v>5.7403659999999999</v>
      </c>
    </row>
    <row r="644" spans="1:9" x14ac:dyDescent="0.25">
      <c r="A644">
        <v>643</v>
      </c>
      <c r="B644">
        <v>152.149924</v>
      </c>
      <c r="C644">
        <v>5.7662599999999999</v>
      </c>
      <c r="H644">
        <v>153.270914</v>
      </c>
      <c r="I644">
        <v>8.0618160000000003</v>
      </c>
    </row>
    <row r="645" spans="1:9" x14ac:dyDescent="0.25">
      <c r="A645">
        <v>644</v>
      </c>
      <c r="B645">
        <v>152.149924</v>
      </c>
      <c r="C645">
        <v>5.7662599999999999</v>
      </c>
      <c r="H645">
        <v>153.17170899999999</v>
      </c>
      <c r="I645">
        <v>8.0976560000000006</v>
      </c>
    </row>
    <row r="646" spans="1:9" x14ac:dyDescent="0.25">
      <c r="A646">
        <v>645</v>
      </c>
      <c r="B646">
        <v>152.17418599999999</v>
      </c>
      <c r="C646">
        <v>5.8038889999999999</v>
      </c>
      <c r="F646">
        <v>152.49953600000001</v>
      </c>
      <c r="G646">
        <v>5.1347160000000001</v>
      </c>
      <c r="H646">
        <v>153.195865</v>
      </c>
      <c r="I646">
        <v>8.0723950000000002</v>
      </c>
    </row>
    <row r="647" spans="1:9" x14ac:dyDescent="0.25">
      <c r="A647">
        <v>646</v>
      </c>
      <c r="F647">
        <v>152.520903</v>
      </c>
      <c r="G647">
        <v>5.1785030000000001</v>
      </c>
      <c r="H647">
        <v>153.25075799999999</v>
      </c>
      <c r="I647">
        <v>8.0570269999999997</v>
      </c>
    </row>
    <row r="648" spans="1:9" x14ac:dyDescent="0.25">
      <c r="A648">
        <v>647</v>
      </c>
      <c r="F648">
        <v>152.47301099999999</v>
      </c>
      <c r="G648">
        <v>5.2074480000000003</v>
      </c>
      <c r="H648">
        <v>153.260547</v>
      </c>
      <c r="I648">
        <v>8.0466069999999998</v>
      </c>
    </row>
    <row r="649" spans="1:9" x14ac:dyDescent="0.25">
      <c r="A649">
        <v>648</v>
      </c>
      <c r="F649">
        <v>152.48422099999999</v>
      </c>
      <c r="G649">
        <v>5.122611</v>
      </c>
      <c r="H649">
        <v>153.24165299999999</v>
      </c>
      <c r="I649">
        <v>8.0339229999999997</v>
      </c>
    </row>
    <row r="650" spans="1:9" x14ac:dyDescent="0.25">
      <c r="A650">
        <v>649</v>
      </c>
      <c r="F650">
        <v>152.540481</v>
      </c>
      <c r="G650">
        <v>5.1193479999999996</v>
      </c>
      <c r="H650">
        <v>153.31796400000002</v>
      </c>
      <c r="I650">
        <v>8.0597110000000001</v>
      </c>
    </row>
    <row r="651" spans="1:9" x14ac:dyDescent="0.25">
      <c r="A651">
        <v>650</v>
      </c>
      <c r="F651">
        <v>152.523482</v>
      </c>
      <c r="G651">
        <v>5.1230849999999997</v>
      </c>
      <c r="H651">
        <v>153.31501700000001</v>
      </c>
      <c r="I651">
        <v>8.0768679999999993</v>
      </c>
    </row>
    <row r="652" spans="1:9" x14ac:dyDescent="0.25">
      <c r="A652">
        <v>651</v>
      </c>
      <c r="F652">
        <v>152.50848300000001</v>
      </c>
      <c r="G652">
        <v>5.1118750000000004</v>
      </c>
      <c r="H652">
        <v>153.25344100000001</v>
      </c>
      <c r="I652">
        <v>8.1137610000000002</v>
      </c>
    </row>
    <row r="653" spans="1:9" x14ac:dyDescent="0.25">
      <c r="A653">
        <v>652</v>
      </c>
      <c r="F653">
        <v>152.47901100000001</v>
      </c>
      <c r="G653">
        <v>5.112927</v>
      </c>
      <c r="H653">
        <v>153.23954800000001</v>
      </c>
      <c r="I653">
        <v>8.1185500000000008</v>
      </c>
    </row>
    <row r="654" spans="1:9" x14ac:dyDescent="0.25">
      <c r="A654">
        <v>653</v>
      </c>
      <c r="F654">
        <v>152.547797</v>
      </c>
      <c r="G654">
        <v>5.1497140000000003</v>
      </c>
      <c r="H654">
        <v>153.270914</v>
      </c>
      <c r="I654">
        <v>8.0618160000000003</v>
      </c>
    </row>
    <row r="655" spans="1:9" x14ac:dyDescent="0.25">
      <c r="A655">
        <v>654</v>
      </c>
      <c r="F655">
        <v>152.49953600000001</v>
      </c>
      <c r="G655">
        <v>5.1347160000000001</v>
      </c>
      <c r="H655">
        <v>153.270914</v>
      </c>
      <c r="I655">
        <v>8.0618160000000003</v>
      </c>
    </row>
    <row r="656" spans="1:9" x14ac:dyDescent="0.25">
      <c r="A656">
        <v>655</v>
      </c>
    </row>
    <row r="657" spans="1:9" x14ac:dyDescent="0.25">
      <c r="A657">
        <v>656</v>
      </c>
    </row>
    <row r="658" spans="1:9" x14ac:dyDescent="0.25">
      <c r="A658">
        <v>657</v>
      </c>
    </row>
    <row r="659" spans="1:9" x14ac:dyDescent="0.25">
      <c r="A659">
        <v>658</v>
      </c>
      <c r="D659">
        <v>122.669792</v>
      </c>
      <c r="E659">
        <v>6.3510939999999998</v>
      </c>
    </row>
    <row r="660" spans="1:9" x14ac:dyDescent="0.25">
      <c r="A660">
        <v>659</v>
      </c>
      <c r="D660">
        <v>122.685158</v>
      </c>
      <c r="E660">
        <v>6.2661980000000002</v>
      </c>
    </row>
    <row r="661" spans="1:9" x14ac:dyDescent="0.25">
      <c r="A661">
        <v>660</v>
      </c>
      <c r="D661">
        <v>122.70057300000001</v>
      </c>
      <c r="E661">
        <v>6.2964580000000003</v>
      </c>
    </row>
    <row r="662" spans="1:9" x14ac:dyDescent="0.25">
      <c r="A662">
        <v>661</v>
      </c>
      <c r="D662">
        <v>122.68468900000001</v>
      </c>
      <c r="E662">
        <v>6.3179160000000003</v>
      </c>
    </row>
    <row r="663" spans="1:9" x14ac:dyDescent="0.25">
      <c r="A663">
        <v>662</v>
      </c>
      <c r="D663">
        <v>122.67265700000002</v>
      </c>
      <c r="E663">
        <v>6.3230209999999998</v>
      </c>
    </row>
    <row r="664" spans="1:9" x14ac:dyDescent="0.25">
      <c r="A664">
        <v>663</v>
      </c>
      <c r="B664">
        <v>117.74828400000001</v>
      </c>
      <c r="C664">
        <v>4.8737500000000002</v>
      </c>
      <c r="D664">
        <v>122.68838500000001</v>
      </c>
      <c r="E664">
        <v>6.3246349999999998</v>
      </c>
    </row>
    <row r="665" spans="1:9" x14ac:dyDescent="0.25">
      <c r="A665">
        <v>664</v>
      </c>
      <c r="B665">
        <v>117.78349</v>
      </c>
      <c r="C665">
        <v>4.8942709999999998</v>
      </c>
      <c r="D665">
        <v>122.69494700000001</v>
      </c>
      <c r="E665">
        <v>6.3358860000000004</v>
      </c>
    </row>
    <row r="666" spans="1:9" x14ac:dyDescent="0.25">
      <c r="A666">
        <v>665</v>
      </c>
      <c r="B666">
        <v>117.74812300000001</v>
      </c>
      <c r="C666">
        <v>4.8206249999999997</v>
      </c>
      <c r="D666">
        <v>122.72292000000002</v>
      </c>
      <c r="E666">
        <v>6.3769270000000002</v>
      </c>
    </row>
    <row r="667" spans="1:9" x14ac:dyDescent="0.25">
      <c r="A667">
        <v>666</v>
      </c>
      <c r="B667">
        <v>117.725418</v>
      </c>
      <c r="C667">
        <v>4.8192709999999996</v>
      </c>
      <c r="D667">
        <v>122.669792</v>
      </c>
      <c r="E667">
        <v>6.3510939999999998</v>
      </c>
    </row>
    <row r="668" spans="1:9" x14ac:dyDescent="0.25">
      <c r="A668">
        <v>667</v>
      </c>
      <c r="B668">
        <v>117.68792000000001</v>
      </c>
      <c r="C668">
        <v>4.8543229999999999</v>
      </c>
      <c r="D668">
        <v>122.669792</v>
      </c>
      <c r="E668">
        <v>6.3510939999999998</v>
      </c>
    </row>
    <row r="669" spans="1:9" x14ac:dyDescent="0.25">
      <c r="A669">
        <v>668</v>
      </c>
      <c r="B669">
        <v>117.71114800000001</v>
      </c>
      <c r="C669">
        <v>4.8990619999999998</v>
      </c>
    </row>
    <row r="670" spans="1:9" x14ac:dyDescent="0.25">
      <c r="A670">
        <v>669</v>
      </c>
      <c r="B670">
        <v>117.73692700000001</v>
      </c>
      <c r="C670">
        <v>4.9342709999999999</v>
      </c>
    </row>
    <row r="671" spans="1:9" x14ac:dyDescent="0.25">
      <c r="A671">
        <v>670</v>
      </c>
      <c r="B671">
        <v>117.726303</v>
      </c>
      <c r="C671">
        <v>4.8804169999999996</v>
      </c>
      <c r="H671">
        <v>118.72583400000001</v>
      </c>
      <c r="I671">
        <v>8.0498949999999994</v>
      </c>
    </row>
    <row r="672" spans="1:9" x14ac:dyDescent="0.25">
      <c r="A672">
        <v>671</v>
      </c>
      <c r="H672">
        <v>118.720417</v>
      </c>
      <c r="I672">
        <v>8.0602079999999994</v>
      </c>
    </row>
    <row r="673" spans="1:9" x14ac:dyDescent="0.25">
      <c r="A673">
        <v>672</v>
      </c>
      <c r="F673">
        <v>117.54625000000001</v>
      </c>
      <c r="G673">
        <v>4.8542709999999998</v>
      </c>
      <c r="H673">
        <v>118.75775900000001</v>
      </c>
      <c r="I673">
        <v>8.0833849999999998</v>
      </c>
    </row>
    <row r="674" spans="1:9" x14ac:dyDescent="0.25">
      <c r="A674">
        <v>673</v>
      </c>
      <c r="F674">
        <v>117.56244700000001</v>
      </c>
      <c r="G674">
        <v>4.8586460000000002</v>
      </c>
      <c r="H674">
        <v>118.75036700000001</v>
      </c>
      <c r="I674">
        <v>8.08474</v>
      </c>
    </row>
    <row r="675" spans="1:9" x14ac:dyDescent="0.25">
      <c r="A675">
        <v>674</v>
      </c>
      <c r="F675">
        <v>117.57682100000001</v>
      </c>
      <c r="G675">
        <v>4.8440099999999999</v>
      </c>
      <c r="H675">
        <v>118.783333</v>
      </c>
      <c r="I675">
        <v>8.0829160000000009</v>
      </c>
    </row>
    <row r="676" spans="1:9" x14ac:dyDescent="0.25">
      <c r="A676">
        <v>675</v>
      </c>
      <c r="F676">
        <v>117.60656400000001</v>
      </c>
      <c r="G676">
        <v>4.8695830000000004</v>
      </c>
      <c r="H676">
        <v>118.75885400000001</v>
      </c>
      <c r="I676">
        <v>8.0438539999999996</v>
      </c>
    </row>
    <row r="677" spans="1:9" x14ac:dyDescent="0.25">
      <c r="A677">
        <v>676</v>
      </c>
      <c r="F677">
        <v>117.636044</v>
      </c>
      <c r="G677">
        <v>4.8735929999999996</v>
      </c>
      <c r="H677">
        <v>118.740261</v>
      </c>
      <c r="I677">
        <v>8.0761979999999998</v>
      </c>
    </row>
    <row r="678" spans="1:9" x14ac:dyDescent="0.25">
      <c r="A678">
        <v>677</v>
      </c>
      <c r="F678">
        <v>117.55526</v>
      </c>
      <c r="G678">
        <v>4.9219270000000002</v>
      </c>
      <c r="H678">
        <v>118.77864500000001</v>
      </c>
      <c r="I678">
        <v>8.114115</v>
      </c>
    </row>
    <row r="679" spans="1:9" x14ac:dyDescent="0.25">
      <c r="A679">
        <v>678</v>
      </c>
      <c r="F679">
        <v>117.56099</v>
      </c>
      <c r="G679">
        <v>4.8749479999999998</v>
      </c>
      <c r="H679">
        <v>118.67864600000001</v>
      </c>
      <c r="I679">
        <v>7.9646350000000004</v>
      </c>
    </row>
    <row r="680" spans="1:9" x14ac:dyDescent="0.25">
      <c r="A680">
        <v>679</v>
      </c>
      <c r="F680">
        <v>117.54625000000001</v>
      </c>
      <c r="G680">
        <v>4.8542709999999998</v>
      </c>
      <c r="H680">
        <v>118.742031</v>
      </c>
      <c r="I680">
        <v>8.0747389999999992</v>
      </c>
    </row>
    <row r="681" spans="1:9" x14ac:dyDescent="0.25">
      <c r="A681">
        <v>680</v>
      </c>
    </row>
    <row r="682" spans="1:9" x14ac:dyDescent="0.25">
      <c r="A682">
        <v>681</v>
      </c>
    </row>
    <row r="683" spans="1:9" x14ac:dyDescent="0.25">
      <c r="A683">
        <v>682</v>
      </c>
    </row>
    <row r="684" spans="1:9" x14ac:dyDescent="0.25">
      <c r="A684">
        <v>683</v>
      </c>
    </row>
    <row r="685" spans="1:9" x14ac:dyDescent="0.25">
      <c r="A685">
        <v>684</v>
      </c>
    </row>
    <row r="686" spans="1:9" x14ac:dyDescent="0.25">
      <c r="A686">
        <v>685</v>
      </c>
      <c r="D686">
        <v>93.774844000000002</v>
      </c>
      <c r="E686">
        <v>7.0934369999999998</v>
      </c>
    </row>
    <row r="687" spans="1:9" x14ac:dyDescent="0.25">
      <c r="A687">
        <v>686</v>
      </c>
      <c r="B687">
        <v>92.587344000000002</v>
      </c>
      <c r="C687">
        <v>5.4399480000000002</v>
      </c>
      <c r="D687">
        <v>93.863438000000002</v>
      </c>
      <c r="E687">
        <v>7.057239</v>
      </c>
    </row>
    <row r="688" spans="1:9" x14ac:dyDescent="0.25">
      <c r="A688">
        <v>687</v>
      </c>
      <c r="B688">
        <v>92.592863000000008</v>
      </c>
      <c r="C688">
        <v>5.4964060000000003</v>
      </c>
      <c r="D688">
        <v>93.876459000000011</v>
      </c>
      <c r="E688">
        <v>7.0796869999999998</v>
      </c>
    </row>
    <row r="689" spans="1:9" x14ac:dyDescent="0.25">
      <c r="A689">
        <v>688</v>
      </c>
      <c r="B689">
        <v>92.565470000000005</v>
      </c>
      <c r="C689">
        <v>5.4679159999999998</v>
      </c>
      <c r="D689">
        <v>93.783905000000004</v>
      </c>
      <c r="E689">
        <v>7.0605729999999998</v>
      </c>
    </row>
    <row r="690" spans="1:9" x14ac:dyDescent="0.25">
      <c r="A690">
        <v>689</v>
      </c>
      <c r="B690">
        <v>92.596510000000009</v>
      </c>
      <c r="C690">
        <v>5.448906</v>
      </c>
      <c r="D690">
        <v>93.782656000000003</v>
      </c>
      <c r="E690">
        <v>7.1113020000000002</v>
      </c>
    </row>
    <row r="691" spans="1:9" x14ac:dyDescent="0.25">
      <c r="A691">
        <v>690</v>
      </c>
      <c r="B691">
        <v>92.564011000000008</v>
      </c>
      <c r="C691">
        <v>5.4351039999999999</v>
      </c>
      <c r="D691">
        <v>93.700468000000001</v>
      </c>
      <c r="E691">
        <v>7.1329159999999998</v>
      </c>
    </row>
    <row r="692" spans="1:9" x14ac:dyDescent="0.25">
      <c r="A692">
        <v>691</v>
      </c>
      <c r="B692">
        <v>92.584584000000007</v>
      </c>
      <c r="C692">
        <v>5.4380730000000002</v>
      </c>
      <c r="D692">
        <v>93.668698000000006</v>
      </c>
      <c r="E692">
        <v>7.086354</v>
      </c>
    </row>
    <row r="693" spans="1:9" x14ac:dyDescent="0.25">
      <c r="A693">
        <v>692</v>
      </c>
      <c r="B693">
        <v>92.581980000000001</v>
      </c>
      <c r="C693">
        <v>5.5530200000000001</v>
      </c>
      <c r="D693">
        <v>93.774844000000002</v>
      </c>
      <c r="E693">
        <v>7.0934369999999998</v>
      </c>
    </row>
    <row r="694" spans="1:9" x14ac:dyDescent="0.25">
      <c r="A694">
        <v>693</v>
      </c>
      <c r="B694">
        <v>92.461196999999999</v>
      </c>
      <c r="C694">
        <v>5.6672909999999996</v>
      </c>
    </row>
    <row r="695" spans="1:9" x14ac:dyDescent="0.25">
      <c r="A695">
        <v>694</v>
      </c>
      <c r="B695">
        <v>92.587344000000002</v>
      </c>
      <c r="C695">
        <v>5.4399480000000002</v>
      </c>
    </row>
    <row r="696" spans="1:9" x14ac:dyDescent="0.25">
      <c r="A696">
        <v>695</v>
      </c>
    </row>
    <row r="697" spans="1:9" x14ac:dyDescent="0.25">
      <c r="A697">
        <v>696</v>
      </c>
      <c r="H697">
        <v>89.715365000000006</v>
      </c>
      <c r="I697">
        <v>7.6979680000000004</v>
      </c>
    </row>
    <row r="698" spans="1:9" x14ac:dyDescent="0.25">
      <c r="A698">
        <v>697</v>
      </c>
      <c r="F698">
        <v>89.527865000000006</v>
      </c>
      <c r="G698">
        <v>4.7307290000000002</v>
      </c>
      <c r="H698">
        <v>89.623490000000004</v>
      </c>
      <c r="I698">
        <v>7.6392189999999998</v>
      </c>
    </row>
    <row r="699" spans="1:9" x14ac:dyDescent="0.25">
      <c r="A699">
        <v>698</v>
      </c>
      <c r="F699">
        <v>89.528124000000005</v>
      </c>
      <c r="G699">
        <v>4.6969269999999996</v>
      </c>
      <c r="H699">
        <v>89.692239999999998</v>
      </c>
      <c r="I699">
        <v>7.6454170000000001</v>
      </c>
    </row>
    <row r="700" spans="1:9" x14ac:dyDescent="0.25">
      <c r="A700">
        <v>699</v>
      </c>
      <c r="F700">
        <v>89.53729100000001</v>
      </c>
      <c r="G700">
        <v>4.6967189999999999</v>
      </c>
      <c r="H700">
        <v>89.717083000000002</v>
      </c>
      <c r="I700">
        <v>7.6564579999999998</v>
      </c>
    </row>
    <row r="701" spans="1:9" x14ac:dyDescent="0.25">
      <c r="A701">
        <v>700</v>
      </c>
      <c r="F701">
        <v>89.535208000000011</v>
      </c>
      <c r="G701">
        <v>4.7142710000000001</v>
      </c>
      <c r="H701">
        <v>89.692761000000004</v>
      </c>
      <c r="I701">
        <v>7.6748960000000004</v>
      </c>
    </row>
    <row r="702" spans="1:9" x14ac:dyDescent="0.25">
      <c r="A702">
        <v>701</v>
      </c>
      <c r="F702">
        <v>89.511718999999999</v>
      </c>
      <c r="G702">
        <v>4.7201040000000001</v>
      </c>
      <c r="H702">
        <v>89.661667000000008</v>
      </c>
      <c r="I702">
        <v>7.677187</v>
      </c>
    </row>
    <row r="703" spans="1:9" x14ac:dyDescent="0.25">
      <c r="A703">
        <v>702</v>
      </c>
      <c r="F703">
        <v>89.529793000000012</v>
      </c>
      <c r="G703">
        <v>4.7281250000000004</v>
      </c>
      <c r="H703">
        <v>89.66229100000001</v>
      </c>
      <c r="I703">
        <v>7.6782810000000001</v>
      </c>
    </row>
    <row r="704" spans="1:9" x14ac:dyDescent="0.25">
      <c r="A704">
        <v>703</v>
      </c>
      <c r="F704">
        <v>89.50916500000001</v>
      </c>
      <c r="G704">
        <v>4.7072919999999998</v>
      </c>
      <c r="H704">
        <v>89.661457000000013</v>
      </c>
      <c r="I704">
        <v>7.6692179999999999</v>
      </c>
    </row>
    <row r="705" spans="1:9" x14ac:dyDescent="0.25">
      <c r="A705">
        <v>704</v>
      </c>
      <c r="F705">
        <v>89.495156000000009</v>
      </c>
      <c r="G705">
        <v>4.6807809999999996</v>
      </c>
      <c r="H705">
        <v>89.641095000000007</v>
      </c>
      <c r="I705">
        <v>7.6478650000000004</v>
      </c>
    </row>
    <row r="706" spans="1:9" x14ac:dyDescent="0.25">
      <c r="A706">
        <v>705</v>
      </c>
      <c r="D706">
        <v>75.573802000000001</v>
      </c>
      <c r="E706">
        <v>6.1233849999999999</v>
      </c>
      <c r="F706">
        <v>89.438073000000003</v>
      </c>
      <c r="G706">
        <v>4.6527609999999999</v>
      </c>
      <c r="H706">
        <v>89.715365000000006</v>
      </c>
      <c r="I706">
        <v>7.6979680000000004</v>
      </c>
    </row>
    <row r="707" spans="1:9" x14ac:dyDescent="0.25">
      <c r="A707">
        <v>706</v>
      </c>
      <c r="D707">
        <v>75.493801000000005</v>
      </c>
      <c r="E707">
        <v>6.1335420000000003</v>
      </c>
      <c r="F707">
        <v>89.527865000000006</v>
      </c>
      <c r="G707">
        <v>4.7307290000000002</v>
      </c>
    </row>
    <row r="708" spans="1:9" x14ac:dyDescent="0.25">
      <c r="A708">
        <v>707</v>
      </c>
      <c r="D708">
        <v>75.554635000000005</v>
      </c>
      <c r="E708">
        <v>6.1380210000000002</v>
      </c>
    </row>
    <row r="709" spans="1:9" x14ac:dyDescent="0.25">
      <c r="A709">
        <v>708</v>
      </c>
      <c r="D709">
        <v>75.548801000000012</v>
      </c>
      <c r="E709">
        <v>6.1236980000000001</v>
      </c>
    </row>
    <row r="710" spans="1:9" x14ac:dyDescent="0.25">
      <c r="A710">
        <v>709</v>
      </c>
      <c r="D710">
        <v>75.586197000000013</v>
      </c>
      <c r="E710">
        <v>6.1321349999999999</v>
      </c>
    </row>
    <row r="711" spans="1:9" x14ac:dyDescent="0.25">
      <c r="A711">
        <v>710</v>
      </c>
      <c r="B711">
        <v>72.042031000000009</v>
      </c>
      <c r="C711">
        <v>4.6084899999999998</v>
      </c>
      <c r="D711">
        <v>75.623958000000002</v>
      </c>
      <c r="E711">
        <v>6.1698440000000003</v>
      </c>
    </row>
    <row r="712" spans="1:9" x14ac:dyDescent="0.25">
      <c r="A712">
        <v>711</v>
      </c>
      <c r="B712">
        <v>72.042031000000009</v>
      </c>
      <c r="C712">
        <v>4.6084899999999998</v>
      </c>
      <c r="D712">
        <v>75.586250000000007</v>
      </c>
      <c r="E712">
        <v>6.1607810000000001</v>
      </c>
    </row>
    <row r="713" spans="1:9" x14ac:dyDescent="0.25">
      <c r="A713">
        <v>712</v>
      </c>
      <c r="B713">
        <v>72.042030999999994</v>
      </c>
      <c r="C713">
        <v>4.6084899999999998</v>
      </c>
      <c r="D713">
        <v>75.608281000000005</v>
      </c>
      <c r="E713">
        <v>6.1711460000000002</v>
      </c>
    </row>
    <row r="714" spans="1:9" x14ac:dyDescent="0.25">
      <c r="A714">
        <v>713</v>
      </c>
      <c r="B714">
        <v>72.042030999999994</v>
      </c>
      <c r="C714">
        <v>4.6084899999999998</v>
      </c>
      <c r="D714">
        <v>75.545156000000006</v>
      </c>
      <c r="E714">
        <v>6.1376559999999998</v>
      </c>
    </row>
    <row r="715" spans="1:9" x14ac:dyDescent="0.25">
      <c r="A715">
        <v>714</v>
      </c>
      <c r="B715">
        <v>72.042030999999994</v>
      </c>
      <c r="C715">
        <v>4.6084899999999998</v>
      </c>
      <c r="D715">
        <v>75.573802000000001</v>
      </c>
      <c r="E715">
        <v>6.1233849999999999</v>
      </c>
    </row>
    <row r="716" spans="1:9" x14ac:dyDescent="0.25">
      <c r="A716">
        <v>715</v>
      </c>
      <c r="B716">
        <v>72.042030999999994</v>
      </c>
      <c r="C716">
        <v>4.6084899999999998</v>
      </c>
    </row>
    <row r="717" spans="1:9" x14ac:dyDescent="0.25">
      <c r="A717">
        <v>716</v>
      </c>
      <c r="B717">
        <v>72.042030999999994</v>
      </c>
      <c r="C717">
        <v>4.6084899999999998</v>
      </c>
    </row>
    <row r="718" spans="1:9" x14ac:dyDescent="0.25">
      <c r="A718">
        <v>717</v>
      </c>
      <c r="B718">
        <v>72.042030999999994</v>
      </c>
      <c r="C718">
        <v>4.6084899999999998</v>
      </c>
    </row>
    <row r="719" spans="1:9" x14ac:dyDescent="0.25">
      <c r="A719">
        <v>718</v>
      </c>
      <c r="B719">
        <v>72.042030999999994</v>
      </c>
      <c r="C719">
        <v>4.6084899999999998</v>
      </c>
    </row>
    <row r="720" spans="1:9" x14ac:dyDescent="0.25">
      <c r="A720">
        <v>719</v>
      </c>
      <c r="B720">
        <v>72.042030999999994</v>
      </c>
      <c r="C720">
        <v>4.6084899999999998</v>
      </c>
    </row>
    <row r="721" spans="1:9" x14ac:dyDescent="0.25">
      <c r="A721">
        <v>720</v>
      </c>
      <c r="H721">
        <v>71.661978000000005</v>
      </c>
      <c r="I721">
        <v>6.7167190000000003</v>
      </c>
    </row>
    <row r="722" spans="1:9" x14ac:dyDescent="0.25">
      <c r="A722">
        <v>721</v>
      </c>
      <c r="F722">
        <v>71.577083000000002</v>
      </c>
      <c r="G722">
        <v>4.0581769999999997</v>
      </c>
      <c r="H722">
        <v>71.682760000000002</v>
      </c>
      <c r="I722">
        <v>6.5240099999999996</v>
      </c>
    </row>
    <row r="723" spans="1:9" x14ac:dyDescent="0.25">
      <c r="A723">
        <v>722</v>
      </c>
      <c r="F723">
        <v>71.581770000000006</v>
      </c>
      <c r="G723">
        <v>4.0366660000000003</v>
      </c>
      <c r="H723">
        <v>71.684374000000005</v>
      </c>
      <c r="I723">
        <v>6.4620309999999996</v>
      </c>
    </row>
    <row r="724" spans="1:9" x14ac:dyDescent="0.25">
      <c r="A724">
        <v>723</v>
      </c>
      <c r="F724">
        <v>71.555468000000005</v>
      </c>
      <c r="G724">
        <v>4.0259900000000002</v>
      </c>
      <c r="H724">
        <v>71.65921800000001</v>
      </c>
      <c r="I724">
        <v>6.4956769999999997</v>
      </c>
    </row>
    <row r="725" spans="1:9" x14ac:dyDescent="0.25">
      <c r="A725">
        <v>724</v>
      </c>
      <c r="F725">
        <v>71.551666000000012</v>
      </c>
      <c r="G725">
        <v>4.0194789999999996</v>
      </c>
      <c r="H725">
        <v>71.662812000000002</v>
      </c>
      <c r="I725">
        <v>6.5056770000000004</v>
      </c>
    </row>
    <row r="726" spans="1:9" x14ac:dyDescent="0.25">
      <c r="A726">
        <v>725</v>
      </c>
      <c r="F726">
        <v>71.505989000000014</v>
      </c>
      <c r="G726">
        <v>4.0165100000000002</v>
      </c>
      <c r="H726">
        <v>71.653541000000004</v>
      </c>
      <c r="I726">
        <v>6.5389059999999999</v>
      </c>
    </row>
    <row r="727" spans="1:9" x14ac:dyDescent="0.25">
      <c r="A727">
        <v>726</v>
      </c>
      <c r="F727">
        <v>71.467603000000011</v>
      </c>
      <c r="G727">
        <v>4.0530210000000002</v>
      </c>
      <c r="H727">
        <v>71.64749900000001</v>
      </c>
      <c r="I727">
        <v>6.5339580000000002</v>
      </c>
    </row>
    <row r="728" spans="1:9" x14ac:dyDescent="0.25">
      <c r="A728">
        <v>727</v>
      </c>
      <c r="F728">
        <v>71.447604000000013</v>
      </c>
      <c r="G728">
        <v>4.006615</v>
      </c>
      <c r="H728">
        <v>71.645260000000007</v>
      </c>
      <c r="I728">
        <v>6.5114580000000002</v>
      </c>
    </row>
    <row r="729" spans="1:9" x14ac:dyDescent="0.25">
      <c r="A729">
        <v>728</v>
      </c>
      <c r="D729">
        <v>55.734547000000006</v>
      </c>
      <c r="E729">
        <v>5.9026449999999997</v>
      </c>
      <c r="F729">
        <v>71.448333000000005</v>
      </c>
      <c r="G729">
        <v>3.9963540000000002</v>
      </c>
      <c r="H729">
        <v>71.650103000000001</v>
      </c>
      <c r="I729">
        <v>6.5179689999999999</v>
      </c>
    </row>
    <row r="730" spans="1:9" x14ac:dyDescent="0.25">
      <c r="A730">
        <v>729</v>
      </c>
      <c r="D730">
        <v>55.755077000000007</v>
      </c>
      <c r="E730">
        <v>5.9584929999999998</v>
      </c>
      <c r="F730">
        <v>71.492760000000004</v>
      </c>
      <c r="G730">
        <v>4.0115619999999996</v>
      </c>
      <c r="H730">
        <v>71.604687000000013</v>
      </c>
      <c r="I730">
        <v>6.4632810000000003</v>
      </c>
    </row>
    <row r="731" spans="1:9" x14ac:dyDescent="0.25">
      <c r="A731">
        <v>730</v>
      </c>
      <c r="D731">
        <v>55.809280000000008</v>
      </c>
      <c r="E731">
        <v>5.9521100000000002</v>
      </c>
      <c r="F731">
        <v>71.523541000000009</v>
      </c>
      <c r="G731">
        <v>3.9685419999999998</v>
      </c>
      <c r="H731">
        <v>71.588749000000007</v>
      </c>
      <c r="I731">
        <v>6.3930730000000002</v>
      </c>
    </row>
    <row r="732" spans="1:9" x14ac:dyDescent="0.25">
      <c r="A732">
        <v>731</v>
      </c>
      <c r="D732">
        <v>55.789970000000004</v>
      </c>
      <c r="E732">
        <v>5.9357280000000001</v>
      </c>
      <c r="F732">
        <v>71.535572000000002</v>
      </c>
      <c r="G732">
        <v>3.9195829999999998</v>
      </c>
    </row>
    <row r="733" spans="1:9" x14ac:dyDescent="0.25">
      <c r="A733">
        <v>732</v>
      </c>
      <c r="D733">
        <v>55.814224000000003</v>
      </c>
      <c r="E733">
        <v>5.9184419999999998</v>
      </c>
      <c r="F733">
        <v>71.561874000000003</v>
      </c>
      <c r="G733">
        <v>3.9550000000000001</v>
      </c>
    </row>
    <row r="734" spans="1:9" x14ac:dyDescent="0.25">
      <c r="A734">
        <v>733</v>
      </c>
      <c r="D734">
        <v>55.768799000000008</v>
      </c>
      <c r="E734">
        <v>5.9069529999999997</v>
      </c>
    </row>
    <row r="735" spans="1:9" x14ac:dyDescent="0.25">
      <c r="A735">
        <v>734</v>
      </c>
      <c r="D735">
        <v>55.758057000000008</v>
      </c>
      <c r="E735">
        <v>5.9159949999999997</v>
      </c>
    </row>
    <row r="736" spans="1:9" x14ac:dyDescent="0.25">
      <c r="A736">
        <v>735</v>
      </c>
      <c r="B736">
        <v>50.836208000000006</v>
      </c>
      <c r="C736">
        <v>5.0046109999999997</v>
      </c>
      <c r="D736">
        <v>55.759865000000005</v>
      </c>
      <c r="E736">
        <v>5.9173780000000002</v>
      </c>
    </row>
    <row r="737" spans="1:9" x14ac:dyDescent="0.25">
      <c r="A737">
        <v>736</v>
      </c>
      <c r="B737">
        <v>50.850994000000007</v>
      </c>
      <c r="C737">
        <v>5.0292370000000002</v>
      </c>
      <c r="D737">
        <v>55.732471000000004</v>
      </c>
      <c r="E737">
        <v>5.9026449999999997</v>
      </c>
    </row>
    <row r="738" spans="1:9" x14ac:dyDescent="0.25">
      <c r="A738">
        <v>737</v>
      </c>
      <c r="B738">
        <v>50.859135000000009</v>
      </c>
      <c r="C738">
        <v>5.0326940000000002</v>
      </c>
      <c r="D738">
        <v>55.709919000000006</v>
      </c>
      <c r="E738">
        <v>5.9041870000000003</v>
      </c>
    </row>
    <row r="739" spans="1:9" x14ac:dyDescent="0.25">
      <c r="A739">
        <v>738</v>
      </c>
      <c r="B739">
        <v>50.860302000000004</v>
      </c>
      <c r="C739">
        <v>5.0280670000000001</v>
      </c>
      <c r="D739">
        <v>55.682053000000003</v>
      </c>
      <c r="E739">
        <v>5.9001450000000002</v>
      </c>
    </row>
    <row r="740" spans="1:9" x14ac:dyDescent="0.25">
      <c r="A740">
        <v>739</v>
      </c>
      <c r="B740">
        <v>50.877640000000007</v>
      </c>
      <c r="C740">
        <v>4.9776439999999997</v>
      </c>
      <c r="D740">
        <v>55.656200000000005</v>
      </c>
      <c r="E740">
        <v>5.9732789999999998</v>
      </c>
    </row>
    <row r="741" spans="1:9" x14ac:dyDescent="0.25">
      <c r="A741">
        <v>740</v>
      </c>
      <c r="B741">
        <v>50.901260000000008</v>
      </c>
      <c r="C741">
        <v>4.9678570000000004</v>
      </c>
      <c r="D741">
        <v>55.734547000000006</v>
      </c>
      <c r="E741">
        <v>5.9026449999999997</v>
      </c>
    </row>
    <row r="742" spans="1:9" x14ac:dyDescent="0.25">
      <c r="A742">
        <v>741</v>
      </c>
      <c r="B742">
        <v>50.845997000000004</v>
      </c>
      <c r="C742">
        <v>4.9831760000000003</v>
      </c>
    </row>
    <row r="743" spans="1:9" x14ac:dyDescent="0.25">
      <c r="A743">
        <v>742</v>
      </c>
      <c r="B743">
        <v>50.854664000000007</v>
      </c>
      <c r="C743">
        <v>4.9859939999999998</v>
      </c>
    </row>
    <row r="744" spans="1:9" x14ac:dyDescent="0.25">
      <c r="A744">
        <v>743</v>
      </c>
      <c r="B744">
        <v>50.871048000000009</v>
      </c>
      <c r="C744">
        <v>5.0073230000000004</v>
      </c>
      <c r="H744">
        <v>53.815720000000006</v>
      </c>
      <c r="I744">
        <v>7.7160529999999996</v>
      </c>
    </row>
    <row r="745" spans="1:9" x14ac:dyDescent="0.25">
      <c r="A745">
        <v>744</v>
      </c>
      <c r="B745">
        <v>50.851471000000004</v>
      </c>
      <c r="C745">
        <v>5.0816270000000001</v>
      </c>
      <c r="H745">
        <v>53.802158000000006</v>
      </c>
      <c r="I745">
        <v>7.654833</v>
      </c>
    </row>
    <row r="746" spans="1:9" x14ac:dyDescent="0.25">
      <c r="A746">
        <v>745</v>
      </c>
      <c r="B746">
        <v>50.846153000000008</v>
      </c>
      <c r="C746">
        <v>5.1223700000000001</v>
      </c>
      <c r="H746">
        <v>53.845398000000003</v>
      </c>
      <c r="I746">
        <v>7.6441420000000004</v>
      </c>
    </row>
    <row r="747" spans="1:9" x14ac:dyDescent="0.25">
      <c r="A747">
        <v>746</v>
      </c>
      <c r="B747">
        <v>50.910671000000008</v>
      </c>
      <c r="C747">
        <v>5.1267310000000004</v>
      </c>
      <c r="H747">
        <v>53.841675000000009</v>
      </c>
      <c r="I747">
        <v>7.6442480000000002</v>
      </c>
    </row>
    <row r="748" spans="1:9" x14ac:dyDescent="0.25">
      <c r="A748">
        <v>747</v>
      </c>
      <c r="B748">
        <v>50.836208000000006</v>
      </c>
      <c r="C748">
        <v>5.0046109999999997</v>
      </c>
      <c r="H748">
        <v>53.799286000000009</v>
      </c>
      <c r="I748">
        <v>7.6571199999999999</v>
      </c>
    </row>
    <row r="749" spans="1:9" x14ac:dyDescent="0.25">
      <c r="A749">
        <v>748</v>
      </c>
      <c r="F749">
        <v>50.976894000000009</v>
      </c>
      <c r="G749">
        <v>4.6455349999999997</v>
      </c>
      <c r="H749">
        <v>53.778862000000004</v>
      </c>
      <c r="I749">
        <v>7.664034</v>
      </c>
    </row>
    <row r="750" spans="1:9" x14ac:dyDescent="0.25">
      <c r="A750">
        <v>749</v>
      </c>
      <c r="F750">
        <v>51.009178000000006</v>
      </c>
      <c r="G750">
        <v>4.6180370000000002</v>
      </c>
      <c r="H750">
        <v>53.820881000000007</v>
      </c>
      <c r="I750">
        <v>7.6963200000000001</v>
      </c>
    </row>
    <row r="751" spans="1:9" x14ac:dyDescent="0.25">
      <c r="A751">
        <v>750</v>
      </c>
      <c r="F751">
        <v>51.026993000000004</v>
      </c>
      <c r="G751">
        <v>4.6285679999999996</v>
      </c>
      <c r="H751">
        <v>53.835667000000008</v>
      </c>
      <c r="I751">
        <v>7.6966390000000002</v>
      </c>
    </row>
    <row r="752" spans="1:9" x14ac:dyDescent="0.25">
      <c r="A752">
        <v>751</v>
      </c>
      <c r="F752">
        <v>50.994125000000004</v>
      </c>
      <c r="G752">
        <v>4.6562789999999996</v>
      </c>
      <c r="H752">
        <v>53.854175000000005</v>
      </c>
      <c r="I752">
        <v>7.7165309999999998</v>
      </c>
    </row>
    <row r="753" spans="1:9" x14ac:dyDescent="0.25">
      <c r="A753">
        <v>752</v>
      </c>
      <c r="F753">
        <v>50.982052000000003</v>
      </c>
      <c r="G753">
        <v>4.646865</v>
      </c>
      <c r="H753">
        <v>53.836784000000009</v>
      </c>
      <c r="I753">
        <v>7.6848840000000003</v>
      </c>
    </row>
    <row r="754" spans="1:9" x14ac:dyDescent="0.25">
      <c r="A754">
        <v>753</v>
      </c>
      <c r="D754">
        <v>37.666367000000008</v>
      </c>
      <c r="E754">
        <v>6.9951369999999997</v>
      </c>
      <c r="F754">
        <v>50.960880000000003</v>
      </c>
      <c r="G754">
        <v>4.6275570000000004</v>
      </c>
      <c r="H754">
        <v>53.809338000000004</v>
      </c>
      <c r="I754">
        <v>7.6682899999999998</v>
      </c>
    </row>
    <row r="755" spans="1:9" x14ac:dyDescent="0.25">
      <c r="A755">
        <v>754</v>
      </c>
      <c r="D755">
        <v>37.761574000000003</v>
      </c>
      <c r="E755">
        <v>6.964766</v>
      </c>
      <c r="F755">
        <v>50.983326000000005</v>
      </c>
      <c r="G755">
        <v>4.6476090000000001</v>
      </c>
      <c r="H755">
        <v>53.784393000000009</v>
      </c>
      <c r="I755">
        <v>7.6469610000000001</v>
      </c>
    </row>
    <row r="756" spans="1:9" x14ac:dyDescent="0.25">
      <c r="A756">
        <v>755</v>
      </c>
      <c r="D756">
        <v>37.701046000000005</v>
      </c>
      <c r="E756">
        <v>6.9623720000000002</v>
      </c>
      <c r="F756">
        <v>50.998699000000009</v>
      </c>
      <c r="G756">
        <v>4.6378760000000003</v>
      </c>
      <c r="H756">
        <v>53.812050000000006</v>
      </c>
      <c r="I756">
        <v>7.6378659999999998</v>
      </c>
    </row>
    <row r="757" spans="1:9" x14ac:dyDescent="0.25">
      <c r="A757">
        <v>756</v>
      </c>
      <c r="D757">
        <v>37.665729000000006</v>
      </c>
      <c r="E757">
        <v>6.986307</v>
      </c>
      <c r="F757">
        <v>51.009762000000009</v>
      </c>
      <c r="G757">
        <v>4.6161219999999998</v>
      </c>
      <c r="H757">
        <v>53.797531000000006</v>
      </c>
      <c r="I757">
        <v>7.625686</v>
      </c>
    </row>
    <row r="758" spans="1:9" x14ac:dyDescent="0.25">
      <c r="A758">
        <v>757</v>
      </c>
      <c r="D758">
        <v>37.61025200000001</v>
      </c>
      <c r="E758">
        <v>6.9782219999999997</v>
      </c>
      <c r="F758">
        <v>50.991840000000003</v>
      </c>
      <c r="G758">
        <v>4.599793</v>
      </c>
      <c r="H758">
        <v>53.703972000000007</v>
      </c>
      <c r="I758">
        <v>7.62643</v>
      </c>
    </row>
    <row r="759" spans="1:9" x14ac:dyDescent="0.25">
      <c r="A759">
        <v>758</v>
      </c>
      <c r="D759">
        <v>37.639030000000005</v>
      </c>
      <c r="E759">
        <v>6.9930089999999998</v>
      </c>
      <c r="F759">
        <v>51.026516000000008</v>
      </c>
      <c r="G759">
        <v>4.6202699999999997</v>
      </c>
      <c r="H759">
        <v>53.800350000000009</v>
      </c>
      <c r="I759">
        <v>7.6795660000000003</v>
      </c>
    </row>
    <row r="760" spans="1:9" x14ac:dyDescent="0.25">
      <c r="A760">
        <v>759</v>
      </c>
      <c r="D760">
        <v>37.644825000000004</v>
      </c>
      <c r="E760">
        <v>7.0007739999999998</v>
      </c>
      <c r="F760">
        <v>51.041675000000005</v>
      </c>
      <c r="G760">
        <v>4.5934629999999999</v>
      </c>
    </row>
    <row r="761" spans="1:9" x14ac:dyDescent="0.25">
      <c r="A761">
        <v>760</v>
      </c>
      <c r="D761">
        <v>37.665462000000005</v>
      </c>
      <c r="E761">
        <v>6.9923710000000003</v>
      </c>
      <c r="F761">
        <v>51.049496000000005</v>
      </c>
      <c r="G761">
        <v>4.5788359999999999</v>
      </c>
    </row>
    <row r="762" spans="1:9" x14ac:dyDescent="0.25">
      <c r="A762">
        <v>761</v>
      </c>
      <c r="D762">
        <v>37.650520000000007</v>
      </c>
      <c r="E762">
        <v>6.9986470000000001</v>
      </c>
      <c r="F762">
        <v>51.061142000000004</v>
      </c>
      <c r="G762">
        <v>4.5819749999999999</v>
      </c>
    </row>
    <row r="763" spans="1:9" x14ac:dyDescent="0.25">
      <c r="A763">
        <v>762</v>
      </c>
      <c r="D763">
        <v>37.639294000000007</v>
      </c>
      <c r="E763">
        <v>6.9807750000000004</v>
      </c>
      <c r="F763">
        <v>51.037739000000009</v>
      </c>
      <c r="G763">
        <v>4.6042610000000002</v>
      </c>
    </row>
    <row r="764" spans="1:9" x14ac:dyDescent="0.25">
      <c r="A764">
        <v>763</v>
      </c>
      <c r="D764">
        <v>37.617702000000008</v>
      </c>
      <c r="E764">
        <v>6.9806160000000004</v>
      </c>
      <c r="F764">
        <v>51.023964000000007</v>
      </c>
      <c r="G764">
        <v>4.6250039999999997</v>
      </c>
    </row>
    <row r="765" spans="1:9" x14ac:dyDescent="0.25">
      <c r="A765">
        <v>764</v>
      </c>
      <c r="B765">
        <v>32.158274000000006</v>
      </c>
      <c r="C765">
        <v>4.8847240000000003</v>
      </c>
      <c r="D765">
        <v>37.601372000000005</v>
      </c>
      <c r="E765">
        <v>6.9727969999999999</v>
      </c>
      <c r="F765">
        <v>50.936470000000007</v>
      </c>
      <c r="G765">
        <v>4.6732990000000001</v>
      </c>
    </row>
    <row r="766" spans="1:9" x14ac:dyDescent="0.25">
      <c r="A766">
        <v>765</v>
      </c>
      <c r="B766">
        <v>32.220505000000003</v>
      </c>
      <c r="C766">
        <v>4.8536619999999999</v>
      </c>
      <c r="D766">
        <v>37.608658000000005</v>
      </c>
      <c r="E766">
        <v>6.9714669999999996</v>
      </c>
      <c r="F766">
        <v>50.971729000000003</v>
      </c>
      <c r="G766">
        <v>4.7262750000000002</v>
      </c>
    </row>
    <row r="767" spans="1:9" x14ac:dyDescent="0.25">
      <c r="A767">
        <v>766</v>
      </c>
      <c r="B767">
        <v>32.163114000000007</v>
      </c>
      <c r="C767">
        <v>4.8468</v>
      </c>
      <c r="D767">
        <v>37.614136000000009</v>
      </c>
      <c r="E767">
        <v>6.9646059999999999</v>
      </c>
      <c r="F767">
        <v>50.976894000000009</v>
      </c>
      <c r="G767">
        <v>4.6455349999999997</v>
      </c>
    </row>
    <row r="768" spans="1:9" x14ac:dyDescent="0.25">
      <c r="A768">
        <v>767</v>
      </c>
      <c r="B768">
        <v>32.178593000000006</v>
      </c>
      <c r="C768">
        <v>4.8662669999999997</v>
      </c>
      <c r="D768">
        <v>37.567329000000008</v>
      </c>
      <c r="E768">
        <v>6.9539150000000003</v>
      </c>
    </row>
    <row r="769" spans="1:9" x14ac:dyDescent="0.25">
      <c r="A769">
        <v>768</v>
      </c>
      <c r="B769">
        <v>32.183964000000003</v>
      </c>
      <c r="C769">
        <v>4.8528099999999998</v>
      </c>
      <c r="D769">
        <v>37.572437000000008</v>
      </c>
      <c r="E769">
        <v>6.9871049999999997</v>
      </c>
    </row>
    <row r="770" spans="1:9" x14ac:dyDescent="0.25">
      <c r="A770">
        <v>769</v>
      </c>
      <c r="B770">
        <v>32.180401000000003</v>
      </c>
      <c r="C770">
        <v>4.8579699999999999</v>
      </c>
      <c r="D770">
        <v>37.606049000000006</v>
      </c>
      <c r="E770">
        <v>6.8851420000000001</v>
      </c>
    </row>
    <row r="771" spans="1:9" x14ac:dyDescent="0.25">
      <c r="A771">
        <v>770</v>
      </c>
      <c r="B771">
        <v>32.195507000000006</v>
      </c>
      <c r="C771">
        <v>4.8592459999999997</v>
      </c>
      <c r="D771">
        <v>37.666367000000008</v>
      </c>
      <c r="E771">
        <v>6.9951369999999997</v>
      </c>
    </row>
    <row r="772" spans="1:9" x14ac:dyDescent="0.25">
      <c r="A772">
        <v>771</v>
      </c>
      <c r="B772">
        <v>32.203644000000011</v>
      </c>
      <c r="C772">
        <v>4.8799900000000003</v>
      </c>
    </row>
    <row r="773" spans="1:9" x14ac:dyDescent="0.25">
      <c r="A773">
        <v>772</v>
      </c>
      <c r="B773">
        <v>32.15162500000001</v>
      </c>
      <c r="C773">
        <v>4.8936060000000001</v>
      </c>
      <c r="H773">
        <v>37.181606000000002</v>
      </c>
      <c r="I773">
        <v>7.9989629999999998</v>
      </c>
    </row>
    <row r="774" spans="1:9" x14ac:dyDescent="0.25">
      <c r="A774">
        <v>773</v>
      </c>
      <c r="B774">
        <v>32.156839000000005</v>
      </c>
      <c r="C774">
        <v>4.931902</v>
      </c>
      <c r="H774">
        <v>37.165758000000011</v>
      </c>
      <c r="I774">
        <v>7.982793</v>
      </c>
    </row>
    <row r="775" spans="1:9" x14ac:dyDescent="0.25">
      <c r="A775">
        <v>774</v>
      </c>
      <c r="B775">
        <v>32.158274000000006</v>
      </c>
      <c r="C775">
        <v>4.8950420000000001</v>
      </c>
      <c r="H775">
        <v>37.153845000000004</v>
      </c>
      <c r="I775">
        <v>7.9655069999999997</v>
      </c>
    </row>
    <row r="776" spans="1:9" x14ac:dyDescent="0.25">
      <c r="A776">
        <v>775</v>
      </c>
      <c r="B776">
        <v>32.155136000000006</v>
      </c>
      <c r="C776">
        <v>4.8907870000000004</v>
      </c>
      <c r="H776">
        <v>37.152195000000006</v>
      </c>
      <c r="I776">
        <v>7.9350829999999997</v>
      </c>
    </row>
    <row r="777" spans="1:9" x14ac:dyDescent="0.25">
      <c r="A777">
        <v>776</v>
      </c>
      <c r="B777">
        <v>32.119926000000007</v>
      </c>
      <c r="C777">
        <v>4.8725440000000004</v>
      </c>
      <c r="H777">
        <v>37.190914000000006</v>
      </c>
      <c r="I777">
        <v>7.9390720000000004</v>
      </c>
    </row>
    <row r="778" spans="1:9" x14ac:dyDescent="0.25">
      <c r="A778">
        <v>777</v>
      </c>
      <c r="B778">
        <v>32.117266000000008</v>
      </c>
      <c r="C778">
        <v>4.8800429999999997</v>
      </c>
      <c r="H778">
        <v>37.20139300000001</v>
      </c>
      <c r="I778">
        <v>7.9513590000000001</v>
      </c>
    </row>
    <row r="779" spans="1:9" x14ac:dyDescent="0.25">
      <c r="A779">
        <v>778</v>
      </c>
      <c r="B779">
        <v>32.11705400000001</v>
      </c>
      <c r="C779">
        <v>4.8880210000000002</v>
      </c>
      <c r="H779">
        <v>37.192194000000008</v>
      </c>
      <c r="I779">
        <v>7.9448699999999999</v>
      </c>
    </row>
    <row r="780" spans="1:9" x14ac:dyDescent="0.25">
      <c r="A780">
        <v>779</v>
      </c>
      <c r="B780">
        <v>32.10099000000001</v>
      </c>
      <c r="C780">
        <v>4.8894039999999999</v>
      </c>
      <c r="H780">
        <v>37.20851900000001</v>
      </c>
      <c r="I780">
        <v>7.9632199999999997</v>
      </c>
    </row>
    <row r="781" spans="1:9" x14ac:dyDescent="0.25">
      <c r="A781">
        <v>780</v>
      </c>
      <c r="B781">
        <v>32.138277000000002</v>
      </c>
      <c r="C781">
        <v>4.9070099999999996</v>
      </c>
      <c r="H781">
        <v>37.199585000000006</v>
      </c>
      <c r="I781">
        <v>7.9666240000000004</v>
      </c>
    </row>
    <row r="782" spans="1:9" x14ac:dyDescent="0.25">
      <c r="A782">
        <v>781</v>
      </c>
      <c r="B782">
        <v>32.158274000000006</v>
      </c>
      <c r="C782">
        <v>4.8847240000000003</v>
      </c>
      <c r="H782">
        <v>37.204584000000011</v>
      </c>
      <c r="I782">
        <v>7.9656130000000003</v>
      </c>
    </row>
    <row r="783" spans="1:9" x14ac:dyDescent="0.25">
      <c r="A783">
        <v>782</v>
      </c>
      <c r="H783">
        <v>37.207724000000006</v>
      </c>
      <c r="I783">
        <v>7.9580599999999997</v>
      </c>
    </row>
    <row r="784" spans="1:9" x14ac:dyDescent="0.25">
      <c r="A784">
        <v>783</v>
      </c>
      <c r="H784">
        <v>37.21038200000001</v>
      </c>
      <c r="I784">
        <v>7.9593910000000001</v>
      </c>
    </row>
    <row r="785" spans="1:11" x14ac:dyDescent="0.25">
      <c r="A785">
        <v>784</v>
      </c>
      <c r="D785">
        <v>22.806303000000007</v>
      </c>
      <c r="E785">
        <v>6.487984</v>
      </c>
      <c r="F785">
        <v>32.259014000000008</v>
      </c>
      <c r="G785">
        <v>4.8121210000000003</v>
      </c>
      <c r="H785">
        <v>37.218573000000006</v>
      </c>
      <c r="I785">
        <v>7.9559860000000002</v>
      </c>
    </row>
    <row r="786" spans="1:11" x14ac:dyDescent="0.25">
      <c r="A786">
        <v>785</v>
      </c>
      <c r="D786">
        <v>22.806303000000007</v>
      </c>
      <c r="E786">
        <v>6.487984</v>
      </c>
      <c r="F786">
        <v>32.265608000000007</v>
      </c>
      <c r="G786">
        <v>4.8273330000000003</v>
      </c>
      <c r="H786">
        <v>37.20963900000001</v>
      </c>
      <c r="I786">
        <v>7.9692299999999996</v>
      </c>
    </row>
    <row r="787" spans="1:11" x14ac:dyDescent="0.25">
      <c r="A787">
        <v>786</v>
      </c>
      <c r="D787">
        <v>22.806303000000007</v>
      </c>
      <c r="E787">
        <v>6.487984</v>
      </c>
      <c r="F787">
        <v>32.253483000000003</v>
      </c>
      <c r="G787">
        <v>4.8122280000000002</v>
      </c>
      <c r="H787">
        <v>37.186289000000002</v>
      </c>
      <c r="I787">
        <v>7.9769430000000003</v>
      </c>
    </row>
    <row r="788" spans="1:11" x14ac:dyDescent="0.25">
      <c r="A788">
        <v>787</v>
      </c>
      <c r="D788">
        <v>22.805345000000003</v>
      </c>
      <c r="E788">
        <v>6.4693680000000002</v>
      </c>
      <c r="F788">
        <v>32.229813000000007</v>
      </c>
      <c r="G788">
        <v>4.8007920000000004</v>
      </c>
      <c r="H788">
        <v>37.199053000000006</v>
      </c>
      <c r="I788">
        <v>7.9736440000000002</v>
      </c>
    </row>
    <row r="789" spans="1:11" x14ac:dyDescent="0.25">
      <c r="A789">
        <v>788</v>
      </c>
      <c r="D789">
        <v>22.785612000000008</v>
      </c>
      <c r="E789">
        <v>6.4458060000000001</v>
      </c>
      <c r="F789">
        <v>32.242897000000006</v>
      </c>
      <c r="G789">
        <v>4.7990899999999996</v>
      </c>
      <c r="H789">
        <v>37.188415000000006</v>
      </c>
      <c r="I789">
        <v>7.9754529999999999</v>
      </c>
    </row>
    <row r="790" spans="1:11" x14ac:dyDescent="0.25">
      <c r="A790">
        <v>789</v>
      </c>
      <c r="D790">
        <v>22.817738000000006</v>
      </c>
      <c r="E790">
        <v>6.4899519999999997</v>
      </c>
      <c r="F790">
        <v>32.245451000000003</v>
      </c>
      <c r="G790">
        <v>4.7672829999999999</v>
      </c>
      <c r="H790">
        <v>37.212351000000005</v>
      </c>
      <c r="I790">
        <v>7.9461459999999997</v>
      </c>
    </row>
    <row r="791" spans="1:11" x14ac:dyDescent="0.25">
      <c r="A791">
        <v>790</v>
      </c>
      <c r="D791">
        <v>22.835131000000004</v>
      </c>
      <c r="E791">
        <v>6.4770799999999999</v>
      </c>
      <c r="F791">
        <v>32.24933200000001</v>
      </c>
      <c r="G791">
        <v>4.775315</v>
      </c>
      <c r="H791">
        <v>37.196554000000006</v>
      </c>
      <c r="I791">
        <v>7.9233820000000001</v>
      </c>
    </row>
    <row r="792" spans="1:11" x14ac:dyDescent="0.25">
      <c r="A792">
        <v>791</v>
      </c>
      <c r="D792">
        <v>22.867098000000006</v>
      </c>
      <c r="E792">
        <v>6.4788889999999997</v>
      </c>
      <c r="F792">
        <v>32.259811000000006</v>
      </c>
      <c r="G792">
        <v>4.7706879999999998</v>
      </c>
      <c r="H792">
        <v>36.999330000000008</v>
      </c>
      <c r="I792">
        <v>7.8755119999999996</v>
      </c>
    </row>
    <row r="793" spans="1:11" x14ac:dyDescent="0.25">
      <c r="A793">
        <v>792</v>
      </c>
      <c r="D793">
        <v>22.846727000000001</v>
      </c>
      <c r="E793">
        <v>6.4975579999999997</v>
      </c>
      <c r="F793">
        <v>32.242472000000006</v>
      </c>
      <c r="G793">
        <v>4.7936649999999998</v>
      </c>
      <c r="H793">
        <v>37.181606000000002</v>
      </c>
      <c r="I793">
        <v>7.9989629999999998</v>
      </c>
    </row>
    <row r="794" spans="1:11" x14ac:dyDescent="0.25">
      <c r="A794">
        <v>793</v>
      </c>
      <c r="D794">
        <v>22.864811000000003</v>
      </c>
      <c r="E794">
        <v>6.5094719999999997</v>
      </c>
      <c r="F794">
        <v>32.220825000000005</v>
      </c>
      <c r="G794">
        <v>4.8092490000000003</v>
      </c>
    </row>
    <row r="795" spans="1:11" x14ac:dyDescent="0.25">
      <c r="A795">
        <v>794</v>
      </c>
      <c r="D795">
        <v>22.835983000000006</v>
      </c>
      <c r="E795">
        <v>6.4548480000000001</v>
      </c>
      <c r="F795">
        <v>32.212580000000003</v>
      </c>
      <c r="G795">
        <v>4.8061639999999999</v>
      </c>
    </row>
    <row r="796" spans="1:11" x14ac:dyDescent="0.25">
      <c r="A796">
        <v>795</v>
      </c>
      <c r="D796">
        <v>22.806303000000007</v>
      </c>
      <c r="E796">
        <v>6.487984</v>
      </c>
      <c r="F796">
        <v>32.259014000000008</v>
      </c>
      <c r="G796">
        <v>4.8121210000000003</v>
      </c>
      <c r="J796">
        <v>37.291706000000005</v>
      </c>
      <c r="K796">
        <v>13.604761999999999</v>
      </c>
    </row>
    <row r="797" spans="1:11" x14ac:dyDescent="0.25">
      <c r="A797">
        <v>796</v>
      </c>
    </row>
    <row r="798" spans="1:11" x14ac:dyDescent="0.25">
      <c r="A798">
        <v>797</v>
      </c>
      <c r="J798">
        <v>37.645149000000011</v>
      </c>
      <c r="K798">
        <v>13.69497</v>
      </c>
    </row>
    <row r="799" spans="1:11" x14ac:dyDescent="0.25">
      <c r="A799">
        <v>798</v>
      </c>
      <c r="D799">
        <v>50.993915000000008</v>
      </c>
      <c r="E799">
        <v>6.852538</v>
      </c>
    </row>
    <row r="800" spans="1:11" x14ac:dyDescent="0.25">
      <c r="A800">
        <v>799</v>
      </c>
      <c r="D800">
        <v>50.962799000000011</v>
      </c>
      <c r="E800">
        <v>6.8343470000000002</v>
      </c>
    </row>
    <row r="801" spans="1:9" x14ac:dyDescent="0.25">
      <c r="A801">
        <v>800</v>
      </c>
      <c r="D801">
        <v>50.938759000000012</v>
      </c>
      <c r="E801">
        <v>6.8438150000000002</v>
      </c>
    </row>
    <row r="802" spans="1:9" x14ac:dyDescent="0.25">
      <c r="A802">
        <v>801</v>
      </c>
      <c r="D802">
        <v>50.977375000000009</v>
      </c>
      <c r="E802">
        <v>6.8529629999999999</v>
      </c>
    </row>
    <row r="803" spans="1:9" x14ac:dyDescent="0.25">
      <c r="A803">
        <v>802</v>
      </c>
      <c r="D803">
        <v>50.967163000000014</v>
      </c>
      <c r="E803">
        <v>6.8989180000000001</v>
      </c>
    </row>
    <row r="804" spans="1:9" x14ac:dyDescent="0.25">
      <c r="A804">
        <v>803</v>
      </c>
      <c r="D804">
        <v>50.964607000000008</v>
      </c>
      <c r="E804">
        <v>6.9025350000000003</v>
      </c>
    </row>
    <row r="805" spans="1:9" x14ac:dyDescent="0.25">
      <c r="A805">
        <v>804</v>
      </c>
      <c r="D805">
        <v>50.978969000000014</v>
      </c>
      <c r="E805">
        <v>6.8951950000000002</v>
      </c>
      <c r="F805">
        <v>45.232166000000014</v>
      </c>
      <c r="G805">
        <v>9.5877029999999994</v>
      </c>
    </row>
    <row r="806" spans="1:9" x14ac:dyDescent="0.25">
      <c r="A806">
        <v>805</v>
      </c>
      <c r="D806">
        <v>50.970299000000011</v>
      </c>
      <c r="E806">
        <v>6.893599</v>
      </c>
      <c r="F806">
        <v>45.211368000000014</v>
      </c>
      <c r="G806">
        <v>9.561852</v>
      </c>
    </row>
    <row r="807" spans="1:9" x14ac:dyDescent="0.25">
      <c r="A807">
        <v>806</v>
      </c>
      <c r="D807">
        <v>51.048435000000012</v>
      </c>
      <c r="E807">
        <v>6.8253050000000002</v>
      </c>
      <c r="F807">
        <v>45.215359000000014</v>
      </c>
      <c r="G807">
        <v>9.5301519999999993</v>
      </c>
    </row>
    <row r="808" spans="1:9" x14ac:dyDescent="0.25">
      <c r="A808">
        <v>807</v>
      </c>
      <c r="D808">
        <v>51.056202000000013</v>
      </c>
      <c r="E808">
        <v>6.8320600000000002</v>
      </c>
      <c r="F808">
        <v>45.194668000000014</v>
      </c>
      <c r="G808">
        <v>9.5489820000000005</v>
      </c>
    </row>
    <row r="809" spans="1:9" x14ac:dyDescent="0.25">
      <c r="A809">
        <v>808</v>
      </c>
      <c r="D809">
        <v>51.119228000000014</v>
      </c>
      <c r="E809">
        <v>6.8390810000000002</v>
      </c>
      <c r="F809">
        <v>45.210411000000008</v>
      </c>
      <c r="G809">
        <v>9.5581829999999997</v>
      </c>
    </row>
    <row r="810" spans="1:9" x14ac:dyDescent="0.25">
      <c r="A810">
        <v>809</v>
      </c>
      <c r="D810">
        <v>51.04944600000001</v>
      </c>
      <c r="E810">
        <v>6.8866849999999999</v>
      </c>
      <c r="F810">
        <v>45.140152000000008</v>
      </c>
      <c r="G810">
        <v>9.6074889999999993</v>
      </c>
    </row>
    <row r="811" spans="1:9" x14ac:dyDescent="0.25">
      <c r="A811">
        <v>810</v>
      </c>
      <c r="D811">
        <v>50.996307000000009</v>
      </c>
      <c r="E811">
        <v>6.8799830000000002</v>
      </c>
      <c r="F811">
        <v>45.089195000000011</v>
      </c>
      <c r="G811">
        <v>9.668177</v>
      </c>
    </row>
    <row r="812" spans="1:9" x14ac:dyDescent="0.25">
      <c r="A812">
        <v>811</v>
      </c>
      <c r="F812">
        <v>45.106483000000011</v>
      </c>
      <c r="G812">
        <v>9.6960479999999993</v>
      </c>
    </row>
    <row r="813" spans="1:9" x14ac:dyDescent="0.25">
      <c r="A813">
        <v>812</v>
      </c>
      <c r="F813">
        <v>45.147808000000012</v>
      </c>
      <c r="G813">
        <v>9.6918450000000007</v>
      </c>
      <c r="H813">
        <v>50.170929000000008</v>
      </c>
      <c r="I813">
        <v>7.2932579999999998</v>
      </c>
    </row>
    <row r="814" spans="1:9" x14ac:dyDescent="0.25">
      <c r="A814">
        <v>813</v>
      </c>
      <c r="F814">
        <v>45.15238200000001</v>
      </c>
      <c r="G814">
        <v>9.6799839999999993</v>
      </c>
      <c r="H814">
        <v>50.21385200000001</v>
      </c>
      <c r="I814">
        <v>7.2299100000000003</v>
      </c>
    </row>
    <row r="815" spans="1:9" x14ac:dyDescent="0.25">
      <c r="A815">
        <v>814</v>
      </c>
      <c r="F815">
        <v>45.222431000000014</v>
      </c>
      <c r="G815">
        <v>9.6537089999999992</v>
      </c>
      <c r="H815">
        <v>50.193004000000009</v>
      </c>
      <c r="I815">
        <v>7.2407069999999996</v>
      </c>
    </row>
    <row r="816" spans="1:9" x14ac:dyDescent="0.25">
      <c r="A816">
        <v>815</v>
      </c>
      <c r="F816">
        <v>45.23073200000001</v>
      </c>
      <c r="G816">
        <v>9.5909469999999999</v>
      </c>
      <c r="H816">
        <v>50.196300000000008</v>
      </c>
      <c r="I816">
        <v>7.2402280000000001</v>
      </c>
    </row>
    <row r="817" spans="1:9" x14ac:dyDescent="0.25">
      <c r="A817">
        <v>816</v>
      </c>
      <c r="B817">
        <v>63.720802000000013</v>
      </c>
      <c r="C817">
        <v>8.1317210000000006</v>
      </c>
      <c r="F817">
        <v>45.235943000000013</v>
      </c>
      <c r="G817">
        <v>9.5919039999999995</v>
      </c>
      <c r="H817">
        <v>50.217525000000009</v>
      </c>
      <c r="I817">
        <v>7.2353350000000001</v>
      </c>
    </row>
    <row r="818" spans="1:9" x14ac:dyDescent="0.25">
      <c r="A818">
        <v>817</v>
      </c>
      <c r="B818">
        <v>63.717769000000011</v>
      </c>
      <c r="C818">
        <v>8.1418800000000005</v>
      </c>
      <c r="F818">
        <v>45.235943000000013</v>
      </c>
      <c r="G818">
        <v>9.5919039999999995</v>
      </c>
      <c r="H818">
        <v>50.258427000000012</v>
      </c>
      <c r="I818">
        <v>7.2434200000000004</v>
      </c>
    </row>
    <row r="819" spans="1:9" x14ac:dyDescent="0.25">
      <c r="A819">
        <v>818</v>
      </c>
      <c r="B819">
        <v>63.706920000000011</v>
      </c>
      <c r="C819">
        <v>8.1517719999999994</v>
      </c>
      <c r="H819">
        <v>50.28065500000001</v>
      </c>
      <c r="I819">
        <v>7.2459199999999999</v>
      </c>
    </row>
    <row r="820" spans="1:9" x14ac:dyDescent="0.25">
      <c r="A820">
        <v>819</v>
      </c>
      <c r="B820">
        <v>63.708622000000013</v>
      </c>
      <c r="C820">
        <v>8.1579429999999995</v>
      </c>
      <c r="H820">
        <v>50.252628000000009</v>
      </c>
      <c r="I820">
        <v>7.1877849999999999</v>
      </c>
    </row>
    <row r="821" spans="1:9" x14ac:dyDescent="0.25">
      <c r="A821">
        <v>820</v>
      </c>
      <c r="B821">
        <v>63.694206000000008</v>
      </c>
      <c r="C821">
        <v>8.1685809999999996</v>
      </c>
      <c r="H821">
        <v>50.296455000000009</v>
      </c>
      <c r="I821">
        <v>7.1995389999999997</v>
      </c>
    </row>
    <row r="822" spans="1:9" x14ac:dyDescent="0.25">
      <c r="A822">
        <v>821</v>
      </c>
      <c r="B822">
        <v>63.694313000000008</v>
      </c>
      <c r="C822">
        <v>8.159751</v>
      </c>
      <c r="H822">
        <v>50.170929000000008</v>
      </c>
      <c r="I822">
        <v>7.2932579999999998</v>
      </c>
    </row>
    <row r="823" spans="1:9" x14ac:dyDescent="0.25">
      <c r="A823">
        <v>822</v>
      </c>
      <c r="B823">
        <v>63.672191000000012</v>
      </c>
      <c r="C823">
        <v>8.1461880000000004</v>
      </c>
      <c r="H823">
        <v>50.150932000000012</v>
      </c>
      <c r="I823">
        <v>7.3328829999999998</v>
      </c>
    </row>
    <row r="824" spans="1:9" x14ac:dyDescent="0.25">
      <c r="A824">
        <v>823</v>
      </c>
      <c r="B824">
        <v>63.686546000000014</v>
      </c>
      <c r="C824">
        <v>8.1489530000000006</v>
      </c>
    </row>
    <row r="825" spans="1:9" x14ac:dyDescent="0.25">
      <c r="A825">
        <v>824</v>
      </c>
      <c r="B825">
        <v>63.72293100000001</v>
      </c>
      <c r="C825">
        <v>8.1551770000000001</v>
      </c>
    </row>
    <row r="826" spans="1:9" x14ac:dyDescent="0.25">
      <c r="A826">
        <v>825</v>
      </c>
      <c r="B826">
        <v>63.759575000000012</v>
      </c>
      <c r="C826">
        <v>8.1406030000000005</v>
      </c>
      <c r="D826">
        <v>71.467500000000001</v>
      </c>
      <c r="E826">
        <v>6.2223959999999998</v>
      </c>
    </row>
    <row r="827" spans="1:9" x14ac:dyDescent="0.25">
      <c r="A827">
        <v>826</v>
      </c>
      <c r="B827">
        <v>63.83856200000001</v>
      </c>
      <c r="C827">
        <v>8.0922020000000003</v>
      </c>
      <c r="D827">
        <v>71.467500000000001</v>
      </c>
      <c r="E827">
        <v>6.2223959999999998</v>
      </c>
    </row>
    <row r="828" spans="1:9" x14ac:dyDescent="0.25">
      <c r="A828">
        <v>827</v>
      </c>
      <c r="B828">
        <v>63.777237000000014</v>
      </c>
      <c r="C828">
        <v>7.9152440000000004</v>
      </c>
      <c r="D828">
        <v>71.467500000000001</v>
      </c>
      <c r="E828">
        <v>6.2223959999999998</v>
      </c>
    </row>
    <row r="829" spans="1:9" x14ac:dyDescent="0.25">
      <c r="A829">
        <v>828</v>
      </c>
      <c r="B829">
        <v>63.720802000000013</v>
      </c>
      <c r="C829">
        <v>8.1317210000000006</v>
      </c>
      <c r="D829">
        <v>71.467500000000001</v>
      </c>
      <c r="E829">
        <v>6.2223959999999998</v>
      </c>
    </row>
    <row r="830" spans="1:9" x14ac:dyDescent="0.25">
      <c r="A830">
        <v>829</v>
      </c>
      <c r="D830">
        <v>71.467500000000001</v>
      </c>
      <c r="E830">
        <v>6.2223959999999998</v>
      </c>
    </row>
    <row r="831" spans="1:9" x14ac:dyDescent="0.25">
      <c r="A831">
        <v>830</v>
      </c>
      <c r="D831">
        <v>71.467500000000001</v>
      </c>
      <c r="E831">
        <v>6.2223959999999998</v>
      </c>
    </row>
    <row r="832" spans="1:9" x14ac:dyDescent="0.25">
      <c r="A832">
        <v>831</v>
      </c>
      <c r="D832">
        <v>71.467500000000001</v>
      </c>
      <c r="E832">
        <v>6.2223959999999998</v>
      </c>
    </row>
    <row r="833" spans="1:9" x14ac:dyDescent="0.25">
      <c r="A833">
        <v>832</v>
      </c>
      <c r="D833">
        <v>71.467500000000001</v>
      </c>
      <c r="E833">
        <v>6.2223959999999998</v>
      </c>
      <c r="F833">
        <v>66.902695000000008</v>
      </c>
      <c r="G833">
        <v>8.5958430000000003</v>
      </c>
    </row>
    <row r="834" spans="1:9" x14ac:dyDescent="0.25">
      <c r="A834">
        <v>833</v>
      </c>
      <c r="D834">
        <v>71.467500000000001</v>
      </c>
      <c r="E834">
        <v>6.2223959999999998</v>
      </c>
      <c r="F834">
        <v>67.001678000000013</v>
      </c>
      <c r="G834">
        <v>8.6072790000000001</v>
      </c>
    </row>
    <row r="835" spans="1:9" x14ac:dyDescent="0.25">
      <c r="A835">
        <v>834</v>
      </c>
      <c r="D835">
        <v>71.467500000000001</v>
      </c>
      <c r="E835">
        <v>6.2223959999999998</v>
      </c>
      <c r="F835">
        <v>66.907860000000014</v>
      </c>
      <c r="G835">
        <v>8.5903639999999992</v>
      </c>
    </row>
    <row r="836" spans="1:9" x14ac:dyDescent="0.25">
      <c r="A836">
        <v>835</v>
      </c>
      <c r="D836">
        <v>71.467500000000001</v>
      </c>
      <c r="E836">
        <v>6.2223959999999998</v>
      </c>
      <c r="F836">
        <v>66.923336000000006</v>
      </c>
      <c r="G836">
        <v>8.6105230000000006</v>
      </c>
    </row>
    <row r="837" spans="1:9" x14ac:dyDescent="0.25">
      <c r="A837">
        <v>836</v>
      </c>
      <c r="D837">
        <v>71.467500000000001</v>
      </c>
      <c r="E837">
        <v>6.2223959999999998</v>
      </c>
      <c r="F837">
        <v>66.934986000000009</v>
      </c>
      <c r="G837">
        <v>8.6146189999999994</v>
      </c>
    </row>
    <row r="838" spans="1:9" x14ac:dyDescent="0.25">
      <c r="A838">
        <v>837</v>
      </c>
      <c r="F838">
        <v>66.894878000000006</v>
      </c>
      <c r="G838">
        <v>8.6697760000000006</v>
      </c>
      <c r="H838">
        <v>71.318437000000003</v>
      </c>
      <c r="I838">
        <v>5.5947909999999998</v>
      </c>
    </row>
    <row r="839" spans="1:9" x14ac:dyDescent="0.25">
      <c r="A839">
        <v>838</v>
      </c>
      <c r="F839">
        <v>66.904983000000016</v>
      </c>
      <c r="G839">
        <v>8.7099320000000002</v>
      </c>
      <c r="H839">
        <v>71.321093000000005</v>
      </c>
      <c r="I839">
        <v>5.5622389999999999</v>
      </c>
    </row>
    <row r="840" spans="1:9" x14ac:dyDescent="0.25">
      <c r="A840">
        <v>839</v>
      </c>
      <c r="F840">
        <v>66.874615000000006</v>
      </c>
      <c r="G840">
        <v>8.7124860000000002</v>
      </c>
      <c r="H840">
        <v>71.30270800000001</v>
      </c>
      <c r="I840">
        <v>5.5427600000000004</v>
      </c>
    </row>
    <row r="841" spans="1:9" x14ac:dyDescent="0.25">
      <c r="A841">
        <v>840</v>
      </c>
      <c r="F841">
        <v>66.877434000000008</v>
      </c>
      <c r="G841">
        <v>8.6639780000000002</v>
      </c>
      <c r="H841">
        <v>71.327239000000006</v>
      </c>
      <c r="I841">
        <v>5.5046350000000004</v>
      </c>
    </row>
    <row r="842" spans="1:9" x14ac:dyDescent="0.25">
      <c r="A842">
        <v>841</v>
      </c>
      <c r="F842">
        <v>66.89668300000001</v>
      </c>
      <c r="G842">
        <v>8.6445640000000008</v>
      </c>
      <c r="H842">
        <v>71.300156000000001</v>
      </c>
      <c r="I842">
        <v>5.5632809999999999</v>
      </c>
    </row>
    <row r="843" spans="1:9" x14ac:dyDescent="0.25">
      <c r="A843">
        <v>842</v>
      </c>
      <c r="F843">
        <v>66.894611000000012</v>
      </c>
      <c r="G843">
        <v>8.5238270000000007</v>
      </c>
      <c r="H843">
        <v>71.244999000000007</v>
      </c>
      <c r="I843">
        <v>5.5819789999999996</v>
      </c>
    </row>
    <row r="844" spans="1:9" x14ac:dyDescent="0.25">
      <c r="A844">
        <v>843</v>
      </c>
      <c r="F844">
        <v>66.902695000000008</v>
      </c>
      <c r="G844">
        <v>8.5958430000000003</v>
      </c>
      <c r="H844">
        <v>71.284635000000009</v>
      </c>
      <c r="I844">
        <v>5.5805210000000001</v>
      </c>
    </row>
    <row r="845" spans="1:9" x14ac:dyDescent="0.25">
      <c r="A845">
        <v>844</v>
      </c>
      <c r="H845">
        <v>71.301666000000012</v>
      </c>
      <c r="I845">
        <v>5.6131770000000003</v>
      </c>
    </row>
    <row r="846" spans="1:9" x14ac:dyDescent="0.25">
      <c r="A846">
        <v>845</v>
      </c>
      <c r="H846">
        <v>71.329010000000011</v>
      </c>
      <c r="I846">
        <v>5.6416659999999998</v>
      </c>
    </row>
    <row r="847" spans="1:9" x14ac:dyDescent="0.25">
      <c r="A847">
        <v>846</v>
      </c>
      <c r="H847">
        <v>71.237916000000013</v>
      </c>
      <c r="I847">
        <v>5.6169789999999997</v>
      </c>
    </row>
    <row r="848" spans="1:9" x14ac:dyDescent="0.25">
      <c r="A848">
        <v>847</v>
      </c>
      <c r="B848">
        <v>85.886718999999999</v>
      </c>
      <c r="C848">
        <v>6.8525520000000002</v>
      </c>
    </row>
    <row r="849" spans="1:9" x14ac:dyDescent="0.25">
      <c r="A849">
        <v>848</v>
      </c>
      <c r="B849">
        <v>85.896355</v>
      </c>
      <c r="C849">
        <v>6.8515100000000002</v>
      </c>
    </row>
    <row r="850" spans="1:9" x14ac:dyDescent="0.25">
      <c r="A850">
        <v>849</v>
      </c>
      <c r="B850">
        <v>85.879583000000011</v>
      </c>
      <c r="C850">
        <v>6.8222389999999997</v>
      </c>
    </row>
    <row r="851" spans="1:9" x14ac:dyDescent="0.25">
      <c r="A851">
        <v>850</v>
      </c>
      <c r="B851">
        <v>85.883333000000007</v>
      </c>
      <c r="C851">
        <v>6.8095829999999999</v>
      </c>
      <c r="D851">
        <v>88.217709000000013</v>
      </c>
      <c r="E851">
        <v>5.4142710000000003</v>
      </c>
    </row>
    <row r="852" spans="1:9" x14ac:dyDescent="0.25">
      <c r="A852">
        <v>851</v>
      </c>
      <c r="B852">
        <v>85.869791000000006</v>
      </c>
      <c r="C852">
        <v>6.8240619999999996</v>
      </c>
      <c r="D852">
        <v>88.184219000000013</v>
      </c>
      <c r="E852">
        <v>5.3919790000000001</v>
      </c>
    </row>
    <row r="853" spans="1:9" x14ac:dyDescent="0.25">
      <c r="A853">
        <v>852</v>
      </c>
      <c r="B853">
        <v>85.867498000000012</v>
      </c>
      <c r="C853">
        <v>6.827604</v>
      </c>
      <c r="D853">
        <v>88.186666000000002</v>
      </c>
      <c r="E853">
        <v>5.4144269999999999</v>
      </c>
    </row>
    <row r="854" spans="1:9" x14ac:dyDescent="0.25">
      <c r="A854">
        <v>853</v>
      </c>
      <c r="B854">
        <v>85.845989000000003</v>
      </c>
      <c r="C854">
        <v>6.8291659999999998</v>
      </c>
      <c r="D854">
        <v>88.203854000000007</v>
      </c>
      <c r="E854">
        <v>5.3966669999999999</v>
      </c>
    </row>
    <row r="855" spans="1:9" x14ac:dyDescent="0.25">
      <c r="A855">
        <v>854</v>
      </c>
      <c r="B855">
        <v>85.873074000000003</v>
      </c>
      <c r="C855">
        <v>6.851718</v>
      </c>
      <c r="D855">
        <v>88.194218000000006</v>
      </c>
      <c r="E855">
        <v>5.4003119999999996</v>
      </c>
    </row>
    <row r="856" spans="1:9" x14ac:dyDescent="0.25">
      <c r="A856">
        <v>855</v>
      </c>
      <c r="B856">
        <v>85.867552000000003</v>
      </c>
      <c r="C856">
        <v>6.7877080000000003</v>
      </c>
      <c r="D856">
        <v>88.201458000000002</v>
      </c>
      <c r="E856">
        <v>5.3792710000000001</v>
      </c>
    </row>
    <row r="857" spans="1:9" x14ac:dyDescent="0.25">
      <c r="A857">
        <v>856</v>
      </c>
      <c r="B857">
        <v>85.920834000000013</v>
      </c>
      <c r="C857">
        <v>6.7868750000000002</v>
      </c>
      <c r="D857">
        <v>88.164532000000008</v>
      </c>
      <c r="E857">
        <v>5.3854680000000004</v>
      </c>
    </row>
    <row r="858" spans="1:9" x14ac:dyDescent="0.25">
      <c r="A858">
        <v>857</v>
      </c>
      <c r="B858">
        <v>85.886718999999999</v>
      </c>
      <c r="C858">
        <v>6.8525520000000002</v>
      </c>
      <c r="D858">
        <v>88.134478999999999</v>
      </c>
      <c r="E858">
        <v>5.3859380000000003</v>
      </c>
    </row>
    <row r="859" spans="1:9" x14ac:dyDescent="0.25">
      <c r="A859">
        <v>858</v>
      </c>
      <c r="D859">
        <v>88.149529999999999</v>
      </c>
      <c r="E859">
        <v>5.3977079999999997</v>
      </c>
    </row>
    <row r="860" spans="1:9" x14ac:dyDescent="0.25">
      <c r="A860">
        <v>859</v>
      </c>
      <c r="D860">
        <v>88.145418000000006</v>
      </c>
      <c r="E860">
        <v>5.4064579999999998</v>
      </c>
    </row>
    <row r="861" spans="1:9" x14ac:dyDescent="0.25">
      <c r="A861">
        <v>860</v>
      </c>
      <c r="D861">
        <v>88.217709000000013</v>
      </c>
      <c r="E861">
        <v>5.4142710000000003</v>
      </c>
    </row>
    <row r="862" spans="1:9" x14ac:dyDescent="0.25">
      <c r="A862">
        <v>861</v>
      </c>
    </row>
    <row r="863" spans="1:9" x14ac:dyDescent="0.25">
      <c r="A863">
        <v>862</v>
      </c>
      <c r="F863">
        <v>88.526667000000003</v>
      </c>
      <c r="G863">
        <v>6.8086979999999997</v>
      </c>
      <c r="H863">
        <v>89.314844000000008</v>
      </c>
      <c r="I863">
        <v>4.0925520000000004</v>
      </c>
    </row>
    <row r="864" spans="1:9" x14ac:dyDescent="0.25">
      <c r="A864">
        <v>863</v>
      </c>
      <c r="F864">
        <v>88.489895000000004</v>
      </c>
      <c r="G864">
        <v>6.7793749999999999</v>
      </c>
      <c r="H864">
        <v>89.360834000000011</v>
      </c>
      <c r="I864">
        <v>4.052708</v>
      </c>
    </row>
    <row r="865" spans="1:9" x14ac:dyDescent="0.25">
      <c r="A865">
        <v>864</v>
      </c>
      <c r="F865">
        <v>88.52802100000001</v>
      </c>
      <c r="G865">
        <v>6.7956250000000002</v>
      </c>
      <c r="H865">
        <v>89.34416800000001</v>
      </c>
      <c r="I865">
        <v>4.0753130000000004</v>
      </c>
    </row>
    <row r="866" spans="1:9" x14ac:dyDescent="0.25">
      <c r="A866">
        <v>865</v>
      </c>
      <c r="F866">
        <v>88.529426999999998</v>
      </c>
      <c r="G866">
        <v>6.7976559999999999</v>
      </c>
      <c r="H866">
        <v>89.383125000000007</v>
      </c>
      <c r="I866">
        <v>4.0736460000000001</v>
      </c>
    </row>
    <row r="867" spans="1:9" x14ac:dyDescent="0.25">
      <c r="A867">
        <v>866</v>
      </c>
      <c r="F867">
        <v>88.517969000000008</v>
      </c>
      <c r="G867">
        <v>6.7988540000000004</v>
      </c>
      <c r="H867">
        <v>89.372917000000001</v>
      </c>
      <c r="I867">
        <v>4.0696349999999999</v>
      </c>
    </row>
    <row r="868" spans="1:9" x14ac:dyDescent="0.25">
      <c r="A868">
        <v>867</v>
      </c>
      <c r="F868">
        <v>88.523645000000002</v>
      </c>
      <c r="G868">
        <v>6.8313540000000001</v>
      </c>
      <c r="H868">
        <v>89.368542000000005</v>
      </c>
      <c r="I868">
        <v>4.1042189999999996</v>
      </c>
    </row>
    <row r="869" spans="1:9" x14ac:dyDescent="0.25">
      <c r="A869">
        <v>868</v>
      </c>
      <c r="F869">
        <v>88.473072000000002</v>
      </c>
      <c r="G869">
        <v>6.7992189999999999</v>
      </c>
      <c r="H869">
        <v>89.375782000000015</v>
      </c>
      <c r="I869">
        <v>4.0938540000000003</v>
      </c>
    </row>
    <row r="870" spans="1:9" x14ac:dyDescent="0.25">
      <c r="A870">
        <v>869</v>
      </c>
      <c r="F870">
        <v>88.471199000000013</v>
      </c>
      <c r="G870">
        <v>6.7755200000000002</v>
      </c>
      <c r="H870">
        <v>89.339064000000008</v>
      </c>
      <c r="I870">
        <v>4.0923959999999999</v>
      </c>
    </row>
    <row r="871" spans="1:9" x14ac:dyDescent="0.25">
      <c r="A871">
        <v>870</v>
      </c>
      <c r="F871">
        <v>88.540728999999999</v>
      </c>
      <c r="G871">
        <v>6.72</v>
      </c>
      <c r="H871">
        <v>89.359064000000004</v>
      </c>
      <c r="I871">
        <v>4.0699480000000001</v>
      </c>
    </row>
    <row r="872" spans="1:9" x14ac:dyDescent="0.25">
      <c r="A872">
        <v>871</v>
      </c>
      <c r="B872">
        <v>105.34666800000001</v>
      </c>
      <c r="C872">
        <v>7.7366669999999997</v>
      </c>
      <c r="F872">
        <v>88.508438000000012</v>
      </c>
      <c r="G872">
        <v>6.8067710000000003</v>
      </c>
      <c r="H872">
        <v>89.330469000000008</v>
      </c>
      <c r="I872">
        <v>4.0600519999999998</v>
      </c>
    </row>
    <row r="873" spans="1:9" x14ac:dyDescent="0.25">
      <c r="A873">
        <v>872</v>
      </c>
      <c r="B873">
        <v>105.36828200000001</v>
      </c>
      <c r="C873">
        <v>7.7092710000000002</v>
      </c>
      <c r="H873">
        <v>89.314844000000008</v>
      </c>
      <c r="I873">
        <v>4.0925520000000004</v>
      </c>
    </row>
    <row r="874" spans="1:9" x14ac:dyDescent="0.25">
      <c r="A874">
        <v>873</v>
      </c>
      <c r="B874">
        <v>105.35578100000001</v>
      </c>
      <c r="C874">
        <v>7.724844</v>
      </c>
      <c r="H874">
        <v>89.314844000000008</v>
      </c>
      <c r="I874">
        <v>4.0925520000000004</v>
      </c>
    </row>
    <row r="875" spans="1:9" x14ac:dyDescent="0.25">
      <c r="A875">
        <v>874</v>
      </c>
      <c r="B875">
        <v>105.37531300000001</v>
      </c>
      <c r="C875">
        <v>7.7292180000000004</v>
      </c>
    </row>
    <row r="876" spans="1:9" x14ac:dyDescent="0.25">
      <c r="A876">
        <v>875</v>
      </c>
      <c r="B876">
        <v>105.394535</v>
      </c>
      <c r="C876">
        <v>7.7189579999999998</v>
      </c>
    </row>
    <row r="877" spans="1:9" x14ac:dyDescent="0.25">
      <c r="A877">
        <v>876</v>
      </c>
      <c r="B877">
        <v>105.39775800000001</v>
      </c>
      <c r="C877">
        <v>7.724583</v>
      </c>
    </row>
    <row r="878" spans="1:9" x14ac:dyDescent="0.25">
      <c r="A878">
        <v>877</v>
      </c>
      <c r="B878">
        <v>105.390209</v>
      </c>
      <c r="C878">
        <v>7.7305200000000003</v>
      </c>
      <c r="D878">
        <v>110.985939</v>
      </c>
      <c r="E878">
        <v>6.4611460000000003</v>
      </c>
    </row>
    <row r="879" spans="1:9" x14ac:dyDescent="0.25">
      <c r="A879">
        <v>878</v>
      </c>
      <c r="B879">
        <v>105.36146200000002</v>
      </c>
      <c r="C879">
        <v>7.7352090000000002</v>
      </c>
      <c r="D879">
        <v>111.01135200000002</v>
      </c>
      <c r="E879">
        <v>6.4905730000000004</v>
      </c>
    </row>
    <row r="880" spans="1:9" x14ac:dyDescent="0.25">
      <c r="A880">
        <v>879</v>
      </c>
      <c r="B880">
        <v>105.41135800000001</v>
      </c>
      <c r="C880">
        <v>7.7367189999999999</v>
      </c>
      <c r="D880">
        <v>110.99865</v>
      </c>
      <c r="E880">
        <v>6.4933329999999998</v>
      </c>
    </row>
    <row r="881" spans="1:9" x14ac:dyDescent="0.25">
      <c r="A881">
        <v>880</v>
      </c>
      <c r="B881">
        <v>105.49494900000001</v>
      </c>
      <c r="C881">
        <v>7.6835930000000001</v>
      </c>
      <c r="D881">
        <v>110.994114</v>
      </c>
      <c r="E881">
        <v>6.4776559999999996</v>
      </c>
    </row>
    <row r="882" spans="1:9" x14ac:dyDescent="0.25">
      <c r="A882">
        <v>881</v>
      </c>
      <c r="B882">
        <v>105.34666800000001</v>
      </c>
      <c r="C882">
        <v>7.7366669999999997</v>
      </c>
      <c r="D882">
        <v>111.001873</v>
      </c>
      <c r="E882">
        <v>6.4584890000000001</v>
      </c>
    </row>
    <row r="883" spans="1:9" x14ac:dyDescent="0.25">
      <c r="A883">
        <v>882</v>
      </c>
      <c r="D883">
        <v>111.008751</v>
      </c>
      <c r="E883">
        <v>6.4498949999999997</v>
      </c>
    </row>
    <row r="884" spans="1:9" x14ac:dyDescent="0.25">
      <c r="A884">
        <v>883</v>
      </c>
      <c r="D884">
        <v>110.97073</v>
      </c>
      <c r="E884">
        <v>6.4453129999999996</v>
      </c>
    </row>
    <row r="885" spans="1:9" x14ac:dyDescent="0.25">
      <c r="A885">
        <v>884</v>
      </c>
      <c r="D885">
        <v>110.99161500000001</v>
      </c>
      <c r="E885">
        <v>6.4191669999999998</v>
      </c>
    </row>
    <row r="886" spans="1:9" x14ac:dyDescent="0.25">
      <c r="A886">
        <v>885</v>
      </c>
      <c r="D886">
        <v>111.025783</v>
      </c>
      <c r="E886">
        <v>6.465573</v>
      </c>
    </row>
    <row r="887" spans="1:9" x14ac:dyDescent="0.25">
      <c r="A887">
        <v>886</v>
      </c>
      <c r="D887">
        <v>110.985939</v>
      </c>
      <c r="E887">
        <v>6.4611460000000003</v>
      </c>
      <c r="F887">
        <v>110.313751</v>
      </c>
      <c r="G887">
        <v>8.7326040000000003</v>
      </c>
    </row>
    <row r="888" spans="1:9" x14ac:dyDescent="0.25">
      <c r="A888">
        <v>887</v>
      </c>
      <c r="F888">
        <v>110.31292000000001</v>
      </c>
      <c r="G888">
        <v>8.7100519999999992</v>
      </c>
    </row>
    <row r="889" spans="1:9" x14ac:dyDescent="0.25">
      <c r="A889">
        <v>888</v>
      </c>
      <c r="F889">
        <v>110.22843900000001</v>
      </c>
      <c r="G889">
        <v>8.7022390000000005</v>
      </c>
      <c r="H889">
        <v>112.243751</v>
      </c>
      <c r="I889">
        <v>5.6741149999999996</v>
      </c>
    </row>
    <row r="890" spans="1:9" x14ac:dyDescent="0.25">
      <c r="A890">
        <v>889</v>
      </c>
      <c r="F890">
        <v>110.240002</v>
      </c>
      <c r="G890">
        <v>8.715052</v>
      </c>
      <c r="H890">
        <v>112.30005300000001</v>
      </c>
      <c r="I890">
        <v>5.7321350000000004</v>
      </c>
    </row>
    <row r="891" spans="1:9" x14ac:dyDescent="0.25">
      <c r="A891">
        <v>890</v>
      </c>
      <c r="F891">
        <v>110.25078200000002</v>
      </c>
      <c r="G891">
        <v>8.7208850000000009</v>
      </c>
      <c r="H891">
        <v>112.245884</v>
      </c>
      <c r="I891">
        <v>5.7117709999999997</v>
      </c>
    </row>
    <row r="892" spans="1:9" x14ac:dyDescent="0.25">
      <c r="A892">
        <v>891</v>
      </c>
      <c r="F892">
        <v>110.240105</v>
      </c>
      <c r="G892">
        <v>8.7218750000000007</v>
      </c>
      <c r="H892">
        <v>112.17260400000001</v>
      </c>
      <c r="I892">
        <v>5.7257290000000003</v>
      </c>
    </row>
    <row r="893" spans="1:9" x14ac:dyDescent="0.25">
      <c r="A893">
        <v>892</v>
      </c>
      <c r="F893">
        <v>110.262867</v>
      </c>
      <c r="G893">
        <v>8.7216149999999999</v>
      </c>
      <c r="H893">
        <v>112.20275900000001</v>
      </c>
      <c r="I893">
        <v>5.6965620000000001</v>
      </c>
    </row>
    <row r="894" spans="1:9" x14ac:dyDescent="0.25">
      <c r="A894">
        <v>893</v>
      </c>
      <c r="F894">
        <v>110.24021100000002</v>
      </c>
      <c r="G894">
        <v>8.7348960000000009</v>
      </c>
      <c r="H894">
        <v>112.243385</v>
      </c>
      <c r="I894">
        <v>5.6712499999999997</v>
      </c>
    </row>
    <row r="895" spans="1:9" x14ac:dyDescent="0.25">
      <c r="A895">
        <v>894</v>
      </c>
      <c r="F895">
        <v>110.23359300000001</v>
      </c>
      <c r="G895">
        <v>8.7567710000000005</v>
      </c>
      <c r="H895">
        <v>112.27927</v>
      </c>
      <c r="I895">
        <v>5.6687500000000002</v>
      </c>
    </row>
    <row r="896" spans="1:9" x14ac:dyDescent="0.25">
      <c r="A896">
        <v>895</v>
      </c>
      <c r="F896">
        <v>110.24625</v>
      </c>
      <c r="G896">
        <v>8.6991139999999998</v>
      </c>
      <c r="H896">
        <v>112.240002</v>
      </c>
      <c r="I896">
        <v>5.6717709999999997</v>
      </c>
    </row>
    <row r="897" spans="1:9" x14ac:dyDescent="0.25">
      <c r="A897">
        <v>896</v>
      </c>
      <c r="F897">
        <v>110.23979200000001</v>
      </c>
      <c r="G897">
        <v>8.6709370000000003</v>
      </c>
      <c r="H897">
        <v>112.274013</v>
      </c>
      <c r="I897">
        <v>5.6660940000000002</v>
      </c>
    </row>
    <row r="898" spans="1:9" x14ac:dyDescent="0.25">
      <c r="A898">
        <v>897</v>
      </c>
      <c r="F898">
        <v>110.313751</v>
      </c>
      <c r="G898">
        <v>8.7326040000000003</v>
      </c>
      <c r="H898">
        <v>112.30114700000001</v>
      </c>
      <c r="I898">
        <v>5.667916</v>
      </c>
    </row>
    <row r="899" spans="1:9" x14ac:dyDescent="0.25">
      <c r="A899">
        <v>898</v>
      </c>
      <c r="H899">
        <v>112.243751</v>
      </c>
      <c r="I899">
        <v>5.6741149999999996</v>
      </c>
    </row>
    <row r="900" spans="1:9" x14ac:dyDescent="0.25">
      <c r="A900">
        <v>899</v>
      </c>
    </row>
    <row r="901" spans="1:9" x14ac:dyDescent="0.25">
      <c r="A901">
        <v>900</v>
      </c>
      <c r="B901">
        <v>130.561722</v>
      </c>
      <c r="C901">
        <v>8.1407290000000003</v>
      </c>
    </row>
    <row r="902" spans="1:9" x14ac:dyDescent="0.25">
      <c r="A902">
        <v>901</v>
      </c>
      <c r="B902">
        <v>130.60635400000001</v>
      </c>
      <c r="C902">
        <v>8.1914049999999996</v>
      </c>
    </row>
    <row r="903" spans="1:9" x14ac:dyDescent="0.25">
      <c r="A903">
        <v>902</v>
      </c>
      <c r="B903">
        <v>130.58812700000001</v>
      </c>
      <c r="C903">
        <v>8.1442700000000006</v>
      </c>
    </row>
    <row r="904" spans="1:9" x14ac:dyDescent="0.25">
      <c r="A904">
        <v>903</v>
      </c>
      <c r="B904">
        <v>130.606617</v>
      </c>
      <c r="C904">
        <v>8.1632289999999994</v>
      </c>
      <c r="D904">
        <v>133.90953100000002</v>
      </c>
      <c r="E904">
        <v>6.8263020000000001</v>
      </c>
    </row>
    <row r="905" spans="1:9" x14ac:dyDescent="0.25">
      <c r="A905">
        <v>904</v>
      </c>
      <c r="B905">
        <v>130.56990000000002</v>
      </c>
      <c r="C905">
        <v>8.1455199999999994</v>
      </c>
      <c r="D905">
        <v>133.90219100000002</v>
      </c>
      <c r="E905">
        <v>6.8326560000000001</v>
      </c>
    </row>
    <row r="906" spans="1:9" x14ac:dyDescent="0.25">
      <c r="A906">
        <v>905</v>
      </c>
      <c r="B906">
        <v>130.60380500000002</v>
      </c>
      <c r="C906">
        <v>8.1784890000000008</v>
      </c>
      <c r="D906">
        <v>134.01046700000001</v>
      </c>
      <c r="E906">
        <v>6.8274480000000004</v>
      </c>
    </row>
    <row r="907" spans="1:9" x14ac:dyDescent="0.25">
      <c r="A907">
        <v>906</v>
      </c>
      <c r="B907">
        <v>130.695053</v>
      </c>
      <c r="C907">
        <v>8.1609890000000007</v>
      </c>
      <c r="D907">
        <v>133.93807200000001</v>
      </c>
      <c r="E907">
        <v>6.8255720000000002</v>
      </c>
    </row>
    <row r="908" spans="1:9" x14ac:dyDescent="0.25">
      <c r="A908">
        <v>907</v>
      </c>
      <c r="B908">
        <v>130.71703300000001</v>
      </c>
      <c r="C908">
        <v>8.1698430000000002</v>
      </c>
      <c r="D908">
        <v>133.96167</v>
      </c>
      <c r="E908">
        <v>6.8138540000000001</v>
      </c>
    </row>
    <row r="909" spans="1:9" x14ac:dyDescent="0.25">
      <c r="A909">
        <v>908</v>
      </c>
      <c r="B909">
        <v>130.561722</v>
      </c>
      <c r="C909">
        <v>8.1407290000000003</v>
      </c>
      <c r="D909">
        <v>133.96812400000002</v>
      </c>
      <c r="E909">
        <v>6.834219</v>
      </c>
    </row>
    <row r="910" spans="1:9" x14ac:dyDescent="0.25">
      <c r="A910">
        <v>909</v>
      </c>
      <c r="D910">
        <v>133.98708300000001</v>
      </c>
      <c r="E910">
        <v>6.7727079999999997</v>
      </c>
    </row>
    <row r="911" spans="1:9" x14ac:dyDescent="0.25">
      <c r="A911">
        <v>910</v>
      </c>
      <c r="D911">
        <v>134.01313000000002</v>
      </c>
      <c r="E911">
        <v>6.7962499999999997</v>
      </c>
    </row>
    <row r="912" spans="1:9" x14ac:dyDescent="0.25">
      <c r="A912">
        <v>911</v>
      </c>
      <c r="D912">
        <v>134.05281100000002</v>
      </c>
      <c r="E912">
        <v>6.956302</v>
      </c>
    </row>
    <row r="913" spans="1:9" x14ac:dyDescent="0.25">
      <c r="A913">
        <v>912</v>
      </c>
      <c r="D913">
        <v>133.90953100000002</v>
      </c>
      <c r="E913">
        <v>6.8263020000000001</v>
      </c>
      <c r="F913">
        <v>133.985207</v>
      </c>
      <c r="G913">
        <v>8.7717700000000001</v>
      </c>
    </row>
    <row r="914" spans="1:9" x14ac:dyDescent="0.25">
      <c r="A914">
        <v>913</v>
      </c>
      <c r="F914">
        <v>133.97296900000001</v>
      </c>
      <c r="G914">
        <v>8.7345830000000007</v>
      </c>
    </row>
    <row r="915" spans="1:9" x14ac:dyDescent="0.25">
      <c r="A915">
        <v>914</v>
      </c>
      <c r="F915">
        <v>134.062714</v>
      </c>
      <c r="G915">
        <v>8.7871880000000004</v>
      </c>
      <c r="H915">
        <v>135.18005400000001</v>
      </c>
      <c r="I915">
        <v>6.1886460000000003</v>
      </c>
    </row>
    <row r="916" spans="1:9" x14ac:dyDescent="0.25">
      <c r="A916">
        <v>915</v>
      </c>
      <c r="F916">
        <v>134.04078699999999</v>
      </c>
      <c r="G916">
        <v>8.8107290000000003</v>
      </c>
      <c r="H916">
        <v>135.14838399999999</v>
      </c>
      <c r="I916">
        <v>6.0962500000000004</v>
      </c>
    </row>
    <row r="917" spans="1:9" x14ac:dyDescent="0.25">
      <c r="A917">
        <v>916</v>
      </c>
      <c r="F917">
        <v>134.03859700000001</v>
      </c>
      <c r="G917">
        <v>8.797447</v>
      </c>
      <c r="H917">
        <v>135.21854400000001</v>
      </c>
      <c r="I917">
        <v>6.1865620000000003</v>
      </c>
    </row>
    <row r="918" spans="1:9" x14ac:dyDescent="0.25">
      <c r="A918">
        <v>917</v>
      </c>
      <c r="F918">
        <v>134.04567700000001</v>
      </c>
      <c r="G918">
        <v>8.7513020000000008</v>
      </c>
      <c r="H918">
        <v>135.314064</v>
      </c>
      <c r="I918">
        <v>6.2017179999999996</v>
      </c>
    </row>
    <row r="919" spans="1:9" x14ac:dyDescent="0.25">
      <c r="A919">
        <v>918</v>
      </c>
      <c r="F919">
        <v>134.087288</v>
      </c>
      <c r="G919">
        <v>8.7824480000000005</v>
      </c>
      <c r="H919">
        <v>135.33547200000001</v>
      </c>
      <c r="I919">
        <v>6.1648959999999997</v>
      </c>
    </row>
    <row r="920" spans="1:9" x14ac:dyDescent="0.25">
      <c r="A920">
        <v>919</v>
      </c>
      <c r="F920">
        <v>134.01291600000002</v>
      </c>
      <c r="G920">
        <v>8.7705199999999994</v>
      </c>
      <c r="H920">
        <v>135.48932600000001</v>
      </c>
      <c r="I920">
        <v>6.0325519999999999</v>
      </c>
    </row>
    <row r="921" spans="1:9" x14ac:dyDescent="0.25">
      <c r="A921">
        <v>920</v>
      </c>
      <c r="F921">
        <v>134.042351</v>
      </c>
      <c r="G921">
        <v>8.7614579999999993</v>
      </c>
      <c r="H921">
        <v>135.45182800000001</v>
      </c>
      <c r="I921">
        <v>6.0682289999999997</v>
      </c>
    </row>
    <row r="922" spans="1:9" x14ac:dyDescent="0.25">
      <c r="A922">
        <v>921</v>
      </c>
      <c r="F922">
        <v>134.09812200000002</v>
      </c>
      <c r="G922">
        <v>8.6956769999999999</v>
      </c>
      <c r="H922">
        <v>135.41964000000002</v>
      </c>
      <c r="I922">
        <v>6.0225</v>
      </c>
    </row>
    <row r="923" spans="1:9" x14ac:dyDescent="0.25">
      <c r="A923">
        <v>922</v>
      </c>
      <c r="F923">
        <v>134.02578700000001</v>
      </c>
      <c r="G923">
        <v>8.66526</v>
      </c>
      <c r="H923">
        <v>135.18005400000001</v>
      </c>
      <c r="I923">
        <v>6.1886460000000003</v>
      </c>
    </row>
    <row r="924" spans="1:9" x14ac:dyDescent="0.25">
      <c r="A924">
        <v>923</v>
      </c>
      <c r="F924">
        <v>133.99984700000002</v>
      </c>
      <c r="G924">
        <v>8.6875509999999991</v>
      </c>
      <c r="H924">
        <v>135.18005400000001</v>
      </c>
      <c r="I924">
        <v>6.1886460000000003</v>
      </c>
    </row>
    <row r="925" spans="1:9" x14ac:dyDescent="0.25">
      <c r="A925">
        <v>924</v>
      </c>
      <c r="B925">
        <v>159.01274100000001</v>
      </c>
      <c r="C925">
        <v>9.7650000000000006</v>
      </c>
    </row>
    <row r="926" spans="1:9" x14ac:dyDescent="0.25">
      <c r="A926">
        <v>925</v>
      </c>
      <c r="B926">
        <v>158.97968700000001</v>
      </c>
      <c r="C926">
        <v>9.7863679999999995</v>
      </c>
    </row>
    <row r="927" spans="1:9" x14ac:dyDescent="0.25">
      <c r="A927">
        <v>926</v>
      </c>
      <c r="B927">
        <v>158.92005599999999</v>
      </c>
      <c r="C927">
        <v>9.8071059999999992</v>
      </c>
    </row>
    <row r="928" spans="1:9" x14ac:dyDescent="0.25">
      <c r="A928">
        <v>927</v>
      </c>
      <c r="B928">
        <v>158.927582</v>
      </c>
      <c r="C928">
        <v>9.7998429999999992</v>
      </c>
    </row>
    <row r="929" spans="1:9" x14ac:dyDescent="0.25">
      <c r="A929">
        <v>928</v>
      </c>
      <c r="B929">
        <v>158.93510900000001</v>
      </c>
      <c r="C929">
        <v>9.7741579999999999</v>
      </c>
    </row>
    <row r="930" spans="1:9" x14ac:dyDescent="0.25">
      <c r="A930">
        <v>929</v>
      </c>
      <c r="B930">
        <v>158.91131899999999</v>
      </c>
      <c r="C930">
        <v>9.7843689999999999</v>
      </c>
      <c r="D930">
        <v>162.73774</v>
      </c>
      <c r="E930">
        <v>8.3212630000000001</v>
      </c>
    </row>
    <row r="931" spans="1:9" x14ac:dyDescent="0.25">
      <c r="A931">
        <v>930</v>
      </c>
      <c r="B931">
        <v>158.932478</v>
      </c>
      <c r="C931">
        <v>9.7704210000000007</v>
      </c>
      <c r="D931">
        <v>162.743109</v>
      </c>
      <c r="E931">
        <v>8.3092629999999996</v>
      </c>
    </row>
    <row r="932" spans="1:9" x14ac:dyDescent="0.25">
      <c r="A932">
        <v>931</v>
      </c>
      <c r="B932">
        <v>158.94342499999999</v>
      </c>
      <c r="C932">
        <v>9.7960530000000006</v>
      </c>
      <c r="D932">
        <v>162.75642499999998</v>
      </c>
      <c r="E932">
        <v>8.3002629999999993</v>
      </c>
    </row>
    <row r="933" spans="1:9" x14ac:dyDescent="0.25">
      <c r="A933">
        <v>932</v>
      </c>
      <c r="B933">
        <v>158.990951</v>
      </c>
      <c r="C933">
        <v>9.7379999999999995</v>
      </c>
      <c r="D933">
        <v>162.74721299999999</v>
      </c>
      <c r="E933">
        <v>8.3083679999999998</v>
      </c>
    </row>
    <row r="934" spans="1:9" x14ac:dyDescent="0.25">
      <c r="A934">
        <v>933</v>
      </c>
      <c r="B934">
        <v>159.01274100000001</v>
      </c>
      <c r="C934">
        <v>9.7650000000000006</v>
      </c>
      <c r="D934">
        <v>162.74158199999999</v>
      </c>
      <c r="E934">
        <v>8.292052</v>
      </c>
    </row>
    <row r="935" spans="1:9" x14ac:dyDescent="0.25">
      <c r="A935">
        <v>934</v>
      </c>
      <c r="D935">
        <v>162.74237199999999</v>
      </c>
      <c r="E935">
        <v>8.2923679999999997</v>
      </c>
    </row>
    <row r="936" spans="1:9" x14ac:dyDescent="0.25">
      <c r="A936">
        <v>935</v>
      </c>
      <c r="D936">
        <v>162.76858199999998</v>
      </c>
      <c r="E936">
        <v>8.2984740000000006</v>
      </c>
    </row>
    <row r="937" spans="1:9" x14ac:dyDescent="0.25">
      <c r="A937">
        <v>936</v>
      </c>
      <c r="D937">
        <v>162.78858199999999</v>
      </c>
      <c r="E937">
        <v>8.2973160000000004</v>
      </c>
    </row>
    <row r="938" spans="1:9" x14ac:dyDescent="0.25">
      <c r="A938">
        <v>937</v>
      </c>
      <c r="D938">
        <v>162.763688</v>
      </c>
      <c r="E938">
        <v>8.3132629999999992</v>
      </c>
    </row>
    <row r="939" spans="1:9" x14ac:dyDescent="0.25">
      <c r="A939">
        <v>938</v>
      </c>
      <c r="D939">
        <v>162.80321499999999</v>
      </c>
      <c r="E939">
        <v>8.2738940000000003</v>
      </c>
      <c r="F939">
        <v>162.44631899999999</v>
      </c>
      <c r="G939">
        <v>10.046684000000001</v>
      </c>
    </row>
    <row r="940" spans="1:9" x14ac:dyDescent="0.25">
      <c r="A940">
        <v>939</v>
      </c>
      <c r="F940">
        <v>162.49300299999999</v>
      </c>
      <c r="G940">
        <v>10.056316000000001</v>
      </c>
      <c r="H940">
        <v>163.627476</v>
      </c>
      <c r="I940">
        <v>7.4097369999999998</v>
      </c>
    </row>
    <row r="941" spans="1:9" x14ac:dyDescent="0.25">
      <c r="A941">
        <v>940</v>
      </c>
      <c r="F941">
        <v>162.48158100000001</v>
      </c>
      <c r="G941">
        <v>10.062632000000001</v>
      </c>
      <c r="H941">
        <v>163.65821499999998</v>
      </c>
      <c r="I941">
        <v>7.3897899999999996</v>
      </c>
    </row>
    <row r="942" spans="1:9" x14ac:dyDescent="0.25">
      <c r="A942">
        <v>941</v>
      </c>
      <c r="F942">
        <v>162.47837199999998</v>
      </c>
      <c r="G942">
        <v>10.078158</v>
      </c>
      <c r="H942">
        <v>163.610739</v>
      </c>
      <c r="I942">
        <v>7.4015789999999999</v>
      </c>
    </row>
    <row r="943" spans="1:9" x14ac:dyDescent="0.25">
      <c r="A943">
        <v>942</v>
      </c>
      <c r="F943">
        <v>162.48473999999999</v>
      </c>
      <c r="G943">
        <v>10.076159000000001</v>
      </c>
      <c r="H943">
        <v>163.55416</v>
      </c>
      <c r="I943">
        <v>7.4135790000000004</v>
      </c>
    </row>
    <row r="944" spans="1:9" x14ac:dyDescent="0.25">
      <c r="A944">
        <v>943</v>
      </c>
      <c r="F944">
        <v>162.485793</v>
      </c>
      <c r="G944">
        <v>10.080157</v>
      </c>
      <c r="H944">
        <v>163.58021400000001</v>
      </c>
      <c r="I944">
        <v>7.4210000000000003</v>
      </c>
    </row>
    <row r="945" spans="1:9" x14ac:dyDescent="0.25">
      <c r="A945">
        <v>944</v>
      </c>
      <c r="F945">
        <v>162.406372</v>
      </c>
      <c r="G945">
        <v>10.101789</v>
      </c>
      <c r="H945">
        <v>163.611107</v>
      </c>
      <c r="I945">
        <v>7.3924209999999997</v>
      </c>
    </row>
    <row r="946" spans="1:9" x14ac:dyDescent="0.25">
      <c r="A946">
        <v>945</v>
      </c>
      <c r="F946">
        <v>162.388845</v>
      </c>
      <c r="G946">
        <v>10.107158</v>
      </c>
      <c r="H946">
        <v>163.61631799999998</v>
      </c>
      <c r="I946">
        <v>7.3788419999999997</v>
      </c>
    </row>
    <row r="947" spans="1:9" x14ac:dyDescent="0.25">
      <c r="A947">
        <v>946</v>
      </c>
      <c r="F947">
        <v>162.37010900000001</v>
      </c>
      <c r="G947">
        <v>10.106316</v>
      </c>
      <c r="H947">
        <v>163.60037299999999</v>
      </c>
      <c r="I947">
        <v>7.3342109999999998</v>
      </c>
    </row>
    <row r="948" spans="1:9" x14ac:dyDescent="0.25">
      <c r="A948">
        <v>947</v>
      </c>
      <c r="F948">
        <v>162.44631899999999</v>
      </c>
      <c r="G948">
        <v>10.046684000000001</v>
      </c>
      <c r="H948">
        <v>163.627476</v>
      </c>
      <c r="I948">
        <v>7.4097369999999998</v>
      </c>
    </row>
    <row r="949" spans="1:9" x14ac:dyDescent="0.25">
      <c r="A949">
        <v>948</v>
      </c>
      <c r="F949">
        <v>162.44631899999999</v>
      </c>
      <c r="G949">
        <v>10.046684000000001</v>
      </c>
      <c r="H949">
        <v>163.627476</v>
      </c>
      <c r="I949">
        <v>7.4097369999999998</v>
      </c>
    </row>
    <row r="950" spans="1:9" x14ac:dyDescent="0.25">
      <c r="A950">
        <v>949</v>
      </c>
      <c r="H950">
        <v>163.627476</v>
      </c>
      <c r="I950">
        <v>7.4097369999999998</v>
      </c>
    </row>
    <row r="951" spans="1:9" x14ac:dyDescent="0.25">
      <c r="A951">
        <v>950</v>
      </c>
    </row>
    <row r="952" spans="1:9" x14ac:dyDescent="0.25">
      <c r="A952">
        <v>951</v>
      </c>
    </row>
    <row r="953" spans="1:9" x14ac:dyDescent="0.25">
      <c r="A953">
        <v>952</v>
      </c>
      <c r="B953">
        <v>183.32652899999999</v>
      </c>
      <c r="C953">
        <v>9.3913150000000005</v>
      </c>
    </row>
    <row r="954" spans="1:9" x14ac:dyDescent="0.25">
      <c r="A954">
        <v>953</v>
      </c>
      <c r="B954">
        <v>183.374213</v>
      </c>
      <c r="C954">
        <v>9.3613680000000006</v>
      </c>
    </row>
    <row r="955" spans="1:9" x14ac:dyDescent="0.25">
      <c r="A955">
        <v>954</v>
      </c>
      <c r="B955">
        <v>183.359793</v>
      </c>
      <c r="C955">
        <v>9.3926320000000008</v>
      </c>
    </row>
    <row r="956" spans="1:9" x14ac:dyDescent="0.25">
      <c r="A956">
        <v>955</v>
      </c>
      <c r="B956">
        <v>183.33510799999999</v>
      </c>
      <c r="C956">
        <v>9.3797370000000004</v>
      </c>
      <c r="D956">
        <v>186.330477</v>
      </c>
      <c r="E956">
        <v>7.8030520000000001</v>
      </c>
    </row>
    <row r="957" spans="1:9" x14ac:dyDescent="0.25">
      <c r="A957">
        <v>956</v>
      </c>
      <c r="B957">
        <v>183.30615899999998</v>
      </c>
      <c r="C957">
        <v>9.3499990000000004</v>
      </c>
      <c r="D957">
        <v>186.31426500000001</v>
      </c>
      <c r="E957">
        <v>7.7993690000000004</v>
      </c>
    </row>
    <row r="958" spans="1:9" x14ac:dyDescent="0.25">
      <c r="A958">
        <v>957</v>
      </c>
      <c r="B958">
        <v>183.344584</v>
      </c>
      <c r="C958">
        <v>9.3803160000000005</v>
      </c>
      <c r="D958">
        <v>186.31468799999999</v>
      </c>
      <c r="E958">
        <v>7.7718420000000004</v>
      </c>
    </row>
    <row r="959" spans="1:9" x14ac:dyDescent="0.25">
      <c r="A959">
        <v>958</v>
      </c>
      <c r="B959">
        <v>183.35505499999999</v>
      </c>
      <c r="C959">
        <v>9.3781580000000009</v>
      </c>
      <c r="D959">
        <v>186.313582</v>
      </c>
      <c r="E959">
        <v>7.7596319999999999</v>
      </c>
    </row>
    <row r="960" spans="1:9" x14ac:dyDescent="0.25">
      <c r="A960">
        <v>959</v>
      </c>
      <c r="B960">
        <v>183.369055</v>
      </c>
      <c r="C960">
        <v>9.3771579999999997</v>
      </c>
      <c r="D960">
        <v>186.32015899999999</v>
      </c>
      <c r="E960">
        <v>7.7962629999999997</v>
      </c>
    </row>
    <row r="961" spans="1:9" x14ac:dyDescent="0.25">
      <c r="A961">
        <v>960</v>
      </c>
      <c r="B961">
        <v>183.32652899999999</v>
      </c>
      <c r="C961">
        <v>9.3913150000000005</v>
      </c>
      <c r="D961">
        <v>186.34363400000001</v>
      </c>
      <c r="E961">
        <v>7.7917899999999998</v>
      </c>
    </row>
    <row r="962" spans="1:9" x14ac:dyDescent="0.25">
      <c r="A962">
        <v>961</v>
      </c>
      <c r="B962">
        <v>183.32652899999999</v>
      </c>
      <c r="C962">
        <v>9.3913150000000005</v>
      </c>
      <c r="D962">
        <v>186.35584499999999</v>
      </c>
      <c r="E962">
        <v>7.7803680000000002</v>
      </c>
    </row>
    <row r="963" spans="1:9" x14ac:dyDescent="0.25">
      <c r="A963">
        <v>962</v>
      </c>
      <c r="D963">
        <v>186.367739</v>
      </c>
      <c r="E963">
        <v>7.8048419999999998</v>
      </c>
    </row>
    <row r="964" spans="1:9" x14ac:dyDescent="0.25">
      <c r="A964">
        <v>963</v>
      </c>
      <c r="D964">
        <v>186.330477</v>
      </c>
      <c r="E964">
        <v>7.8030520000000001</v>
      </c>
    </row>
    <row r="965" spans="1:9" x14ac:dyDescent="0.25">
      <c r="A965">
        <v>964</v>
      </c>
    </row>
    <row r="966" spans="1:9" x14ac:dyDescent="0.25">
      <c r="A966">
        <v>965</v>
      </c>
      <c r="F966">
        <v>187.68579299999999</v>
      </c>
      <c r="G966">
        <v>9.8610530000000001</v>
      </c>
    </row>
    <row r="967" spans="1:9" x14ac:dyDescent="0.25">
      <c r="A967">
        <v>966</v>
      </c>
      <c r="F967">
        <v>187.675635</v>
      </c>
      <c r="G967">
        <v>9.8501580000000004</v>
      </c>
      <c r="H967">
        <v>188.86310800000001</v>
      </c>
      <c r="I967">
        <v>6.8476309999999998</v>
      </c>
    </row>
    <row r="968" spans="1:9" x14ac:dyDescent="0.25">
      <c r="A968">
        <v>967</v>
      </c>
      <c r="F968">
        <v>187.67179400000001</v>
      </c>
      <c r="G968">
        <v>9.8507370000000005</v>
      </c>
      <c r="H968">
        <v>188.89100099999999</v>
      </c>
      <c r="I968">
        <v>6.8636850000000003</v>
      </c>
    </row>
    <row r="969" spans="1:9" x14ac:dyDescent="0.25">
      <c r="A969">
        <v>968</v>
      </c>
      <c r="F969">
        <v>187.704474</v>
      </c>
      <c r="G969">
        <v>9.8491049999999998</v>
      </c>
      <c r="H969">
        <v>188.89442299999999</v>
      </c>
      <c r="I969">
        <v>6.8536840000000003</v>
      </c>
    </row>
    <row r="970" spans="1:9" x14ac:dyDescent="0.25">
      <c r="A970">
        <v>969</v>
      </c>
      <c r="F970">
        <v>187.685633</v>
      </c>
      <c r="G970">
        <v>9.854158</v>
      </c>
      <c r="H970">
        <v>188.90236899999999</v>
      </c>
      <c r="I970">
        <v>6.8505260000000003</v>
      </c>
    </row>
    <row r="971" spans="1:9" x14ac:dyDescent="0.25">
      <c r="A971">
        <v>970</v>
      </c>
      <c r="F971">
        <v>187.66795200000001</v>
      </c>
      <c r="G971">
        <v>9.8382640000000006</v>
      </c>
      <c r="H971">
        <v>188.89700199999999</v>
      </c>
      <c r="I971">
        <v>6.840211</v>
      </c>
    </row>
    <row r="972" spans="1:9" x14ac:dyDescent="0.25">
      <c r="A972">
        <v>971</v>
      </c>
      <c r="F972">
        <v>187.65400199999999</v>
      </c>
      <c r="G972">
        <v>9.8279999999999994</v>
      </c>
      <c r="H972">
        <v>188.92037099999999</v>
      </c>
      <c r="I972">
        <v>6.8525790000000004</v>
      </c>
    </row>
    <row r="973" spans="1:9" x14ac:dyDescent="0.25">
      <c r="A973">
        <v>972</v>
      </c>
      <c r="F973">
        <v>187.64652899999999</v>
      </c>
      <c r="G973">
        <v>9.7773690000000002</v>
      </c>
      <c r="H973">
        <v>188.92689799999999</v>
      </c>
      <c r="I973">
        <v>6.8268950000000004</v>
      </c>
    </row>
    <row r="974" spans="1:9" x14ac:dyDescent="0.25">
      <c r="A974">
        <v>973</v>
      </c>
      <c r="B974">
        <v>204.646323</v>
      </c>
      <c r="C974">
        <v>9.290737</v>
      </c>
      <c r="F974">
        <v>187.67874</v>
      </c>
      <c r="G974">
        <v>9.7813160000000003</v>
      </c>
      <c r="H974">
        <v>188.937319</v>
      </c>
      <c r="I974">
        <v>6.7865260000000003</v>
      </c>
    </row>
    <row r="975" spans="1:9" x14ac:dyDescent="0.25">
      <c r="A975">
        <v>974</v>
      </c>
      <c r="B975">
        <v>204.68537000000001</v>
      </c>
      <c r="C975">
        <v>9.3167899999999992</v>
      </c>
      <c r="F975">
        <v>187.68579299999999</v>
      </c>
      <c r="G975">
        <v>9.8610530000000001</v>
      </c>
      <c r="H975">
        <v>188.86310800000001</v>
      </c>
      <c r="I975">
        <v>6.8476309999999998</v>
      </c>
    </row>
    <row r="976" spans="1:9" x14ac:dyDescent="0.25">
      <c r="A976">
        <v>975</v>
      </c>
      <c r="B976">
        <v>204.749369</v>
      </c>
      <c r="C976">
        <v>9.3127370000000003</v>
      </c>
      <c r="H976">
        <v>188.86310800000001</v>
      </c>
      <c r="I976">
        <v>6.8476309999999998</v>
      </c>
    </row>
    <row r="977" spans="1:9" x14ac:dyDescent="0.25">
      <c r="A977">
        <v>976</v>
      </c>
      <c r="B977">
        <v>204.72321199999999</v>
      </c>
      <c r="C977">
        <v>9.3409469999999999</v>
      </c>
      <c r="H977">
        <v>188.86310800000001</v>
      </c>
      <c r="I977">
        <v>6.8476309999999998</v>
      </c>
    </row>
    <row r="978" spans="1:9" x14ac:dyDescent="0.25">
      <c r="A978">
        <v>977</v>
      </c>
      <c r="B978">
        <v>204.72289899999998</v>
      </c>
      <c r="C978">
        <v>9.3204209999999996</v>
      </c>
    </row>
    <row r="979" spans="1:9" x14ac:dyDescent="0.25">
      <c r="A979">
        <v>978</v>
      </c>
      <c r="B979">
        <v>204.71452600000001</v>
      </c>
      <c r="C979">
        <v>9.3333159999999999</v>
      </c>
    </row>
    <row r="980" spans="1:9" x14ac:dyDescent="0.25">
      <c r="A980">
        <v>979</v>
      </c>
      <c r="B980">
        <v>204.75152499999999</v>
      </c>
      <c r="C980">
        <v>9.3227890000000002</v>
      </c>
      <c r="D980">
        <v>210.09247500000001</v>
      </c>
      <c r="E980">
        <v>7.7811060000000003</v>
      </c>
    </row>
    <row r="981" spans="1:9" x14ac:dyDescent="0.25">
      <c r="A981">
        <v>980</v>
      </c>
      <c r="B981">
        <v>204.800051</v>
      </c>
      <c r="C981">
        <v>9.3193680000000008</v>
      </c>
      <c r="D981">
        <v>210.12916000000001</v>
      </c>
      <c r="E981">
        <v>7.7619999999999996</v>
      </c>
    </row>
    <row r="982" spans="1:9" x14ac:dyDescent="0.25">
      <c r="A982">
        <v>981</v>
      </c>
      <c r="B982">
        <v>204.82326399999999</v>
      </c>
      <c r="C982">
        <v>9.2919470000000004</v>
      </c>
      <c r="D982">
        <v>210.10763</v>
      </c>
      <c r="E982">
        <v>7.7888950000000001</v>
      </c>
    </row>
    <row r="983" spans="1:9" x14ac:dyDescent="0.25">
      <c r="A983">
        <v>982</v>
      </c>
      <c r="B983">
        <v>204.646323</v>
      </c>
      <c r="C983">
        <v>9.290737</v>
      </c>
      <c r="D983">
        <v>210.17026799999999</v>
      </c>
      <c r="E983">
        <v>7.8455789999999999</v>
      </c>
    </row>
    <row r="984" spans="1:9" x14ac:dyDescent="0.25">
      <c r="A984">
        <v>983</v>
      </c>
      <c r="B984">
        <v>204.646323</v>
      </c>
      <c r="C984">
        <v>9.290737</v>
      </c>
      <c r="D984">
        <v>210.16505699999999</v>
      </c>
      <c r="E984">
        <v>7.8137369999999997</v>
      </c>
    </row>
    <row r="985" spans="1:9" x14ac:dyDescent="0.25">
      <c r="A985">
        <v>984</v>
      </c>
      <c r="D985">
        <v>210.136267</v>
      </c>
      <c r="E985">
        <v>7.7967370000000003</v>
      </c>
    </row>
    <row r="986" spans="1:9" x14ac:dyDescent="0.25">
      <c r="A986">
        <v>985</v>
      </c>
      <c r="D986">
        <v>210.11495099999999</v>
      </c>
      <c r="E986">
        <v>7.7943689999999997</v>
      </c>
    </row>
    <row r="987" spans="1:9" x14ac:dyDescent="0.25">
      <c r="A987">
        <v>986</v>
      </c>
      <c r="D987">
        <v>210.115264</v>
      </c>
      <c r="E987">
        <v>7.7816840000000003</v>
      </c>
    </row>
    <row r="988" spans="1:9" x14ac:dyDescent="0.25">
      <c r="A988">
        <v>987</v>
      </c>
      <c r="D988">
        <v>210.091734</v>
      </c>
      <c r="E988">
        <v>7.8156309999999998</v>
      </c>
    </row>
    <row r="989" spans="1:9" x14ac:dyDescent="0.25">
      <c r="A989">
        <v>988</v>
      </c>
      <c r="D989">
        <v>210.09247500000001</v>
      </c>
      <c r="E989">
        <v>7.7811060000000003</v>
      </c>
    </row>
    <row r="990" spans="1:9" x14ac:dyDescent="0.25">
      <c r="A990">
        <v>989</v>
      </c>
      <c r="D990">
        <v>210.09247500000001</v>
      </c>
      <c r="E990">
        <v>7.7811060000000003</v>
      </c>
      <c r="F990">
        <v>209.23779200000001</v>
      </c>
      <c r="G990">
        <v>9.1420530000000007</v>
      </c>
    </row>
    <row r="991" spans="1:9" x14ac:dyDescent="0.25">
      <c r="A991">
        <v>990</v>
      </c>
      <c r="F991">
        <v>209.24479199999999</v>
      </c>
      <c r="G991">
        <v>9.1914739999999995</v>
      </c>
    </row>
    <row r="992" spans="1:9" x14ac:dyDescent="0.25">
      <c r="A992">
        <v>991</v>
      </c>
      <c r="F992">
        <v>209.237425</v>
      </c>
      <c r="G992">
        <v>9.1564209999999999</v>
      </c>
    </row>
    <row r="993" spans="1:9" x14ac:dyDescent="0.25">
      <c r="A993">
        <v>992</v>
      </c>
      <c r="F993">
        <v>209.21473900000001</v>
      </c>
      <c r="G993">
        <v>9.2011590000000005</v>
      </c>
      <c r="H993">
        <v>212.870521</v>
      </c>
      <c r="I993">
        <v>6.2513540000000001</v>
      </c>
    </row>
    <row r="994" spans="1:9" x14ac:dyDescent="0.25">
      <c r="A994">
        <v>993</v>
      </c>
      <c r="F994">
        <v>209.24847299999999</v>
      </c>
      <c r="G994">
        <v>9.2144209999999998</v>
      </c>
      <c r="H994">
        <v>212.870521</v>
      </c>
      <c r="I994">
        <v>6.2513540000000001</v>
      </c>
    </row>
    <row r="995" spans="1:9" x14ac:dyDescent="0.25">
      <c r="A995">
        <v>994</v>
      </c>
      <c r="F995">
        <v>209.256686</v>
      </c>
      <c r="G995">
        <v>9.1963159999999995</v>
      </c>
      <c r="H995">
        <v>212.870521</v>
      </c>
      <c r="I995">
        <v>6.2513540000000001</v>
      </c>
    </row>
    <row r="996" spans="1:9" x14ac:dyDescent="0.25">
      <c r="A996">
        <v>995</v>
      </c>
      <c r="F996">
        <v>209.24763400000001</v>
      </c>
      <c r="G996">
        <v>9.1885790000000007</v>
      </c>
      <c r="H996">
        <v>212.870521</v>
      </c>
      <c r="I996">
        <v>6.2513540000000001</v>
      </c>
    </row>
    <row r="997" spans="1:9" x14ac:dyDescent="0.25">
      <c r="A997">
        <v>996</v>
      </c>
      <c r="B997">
        <v>222.903491</v>
      </c>
      <c r="C997">
        <v>8.5196880000000004</v>
      </c>
      <c r="F997">
        <v>209.25468699999999</v>
      </c>
      <c r="G997">
        <v>9.1935260000000003</v>
      </c>
      <c r="H997">
        <v>212.870521</v>
      </c>
      <c r="I997">
        <v>6.2513540000000001</v>
      </c>
    </row>
    <row r="998" spans="1:9" x14ac:dyDescent="0.25">
      <c r="A998">
        <v>997</v>
      </c>
      <c r="B998">
        <v>222.88515699999999</v>
      </c>
      <c r="C998">
        <v>8.5670310000000001</v>
      </c>
      <c r="F998">
        <v>209.270793</v>
      </c>
      <c r="G998">
        <v>9.2149999999999999</v>
      </c>
      <c r="H998">
        <v>212.870521</v>
      </c>
      <c r="I998">
        <v>6.2513540000000001</v>
      </c>
    </row>
    <row r="999" spans="1:9" x14ac:dyDescent="0.25">
      <c r="A999">
        <v>998</v>
      </c>
      <c r="B999">
        <v>222.88765699999999</v>
      </c>
      <c r="C999">
        <v>8.5628639999999994</v>
      </c>
      <c r="F999">
        <v>209.34158199999999</v>
      </c>
      <c r="G999">
        <v>9.1862630000000003</v>
      </c>
      <c r="H999">
        <v>212.870521</v>
      </c>
      <c r="I999">
        <v>6.2513540000000001</v>
      </c>
    </row>
    <row r="1000" spans="1:9" x14ac:dyDescent="0.25">
      <c r="A1000">
        <v>999</v>
      </c>
      <c r="B1000">
        <v>222.88942800000001</v>
      </c>
      <c r="C1000">
        <v>8.5636980000000005</v>
      </c>
      <c r="F1000">
        <v>209.23779200000001</v>
      </c>
      <c r="G1000">
        <v>9.1420530000000007</v>
      </c>
      <c r="H1000">
        <v>212.870521</v>
      </c>
      <c r="I1000">
        <v>6.2513540000000001</v>
      </c>
    </row>
    <row r="1001" spans="1:9" x14ac:dyDescent="0.25">
      <c r="A1001">
        <v>1000</v>
      </c>
      <c r="B1001">
        <v>222.91000099999999</v>
      </c>
      <c r="C1001">
        <v>8.5561980000000002</v>
      </c>
      <c r="H1001">
        <v>212.870521</v>
      </c>
      <c r="I1001">
        <v>6.2513540000000001</v>
      </c>
    </row>
    <row r="1002" spans="1:9" x14ac:dyDescent="0.25">
      <c r="A1002">
        <v>1001</v>
      </c>
      <c r="B1002">
        <v>222.882813</v>
      </c>
      <c r="C1002">
        <v>8.5527090000000001</v>
      </c>
      <c r="H1002">
        <v>212.870521</v>
      </c>
      <c r="I1002">
        <v>6.2513540000000001</v>
      </c>
    </row>
    <row r="1003" spans="1:9" x14ac:dyDescent="0.25">
      <c r="A1003">
        <v>1002</v>
      </c>
      <c r="B1003">
        <v>222.91073</v>
      </c>
      <c r="C1003">
        <v>8.5618739999999995</v>
      </c>
      <c r="H1003">
        <v>212.870521</v>
      </c>
      <c r="I1003">
        <v>6.2513540000000001</v>
      </c>
    </row>
    <row r="1004" spans="1:9" x14ac:dyDescent="0.25">
      <c r="A1004">
        <v>1003</v>
      </c>
      <c r="B1004">
        <v>222.91807399999999</v>
      </c>
      <c r="C1004">
        <v>8.5707819999999995</v>
      </c>
      <c r="H1004">
        <v>212.870521</v>
      </c>
      <c r="I1004">
        <v>6.2513540000000001</v>
      </c>
    </row>
    <row r="1005" spans="1:9" x14ac:dyDescent="0.25">
      <c r="A1005">
        <v>1004</v>
      </c>
      <c r="B1005">
        <v>222.89458400000001</v>
      </c>
      <c r="C1005">
        <v>8.5805720000000001</v>
      </c>
      <c r="H1005">
        <v>212.870521</v>
      </c>
      <c r="I1005">
        <v>6.2513540000000001</v>
      </c>
    </row>
    <row r="1006" spans="1:9" x14ac:dyDescent="0.25">
      <c r="A1006">
        <v>1005</v>
      </c>
      <c r="B1006">
        <v>222.92000100000001</v>
      </c>
      <c r="C1006">
        <v>8.5749479999999991</v>
      </c>
    </row>
    <row r="1007" spans="1:9" x14ac:dyDescent="0.25">
      <c r="A1007">
        <v>1006</v>
      </c>
      <c r="B1007">
        <v>222.921198</v>
      </c>
      <c r="C1007">
        <v>8.5030730000000005</v>
      </c>
      <c r="D1007">
        <v>229.68729400000001</v>
      </c>
      <c r="E1007">
        <v>7.069896</v>
      </c>
    </row>
    <row r="1008" spans="1:9" x14ac:dyDescent="0.25">
      <c r="A1008">
        <v>1007</v>
      </c>
      <c r="B1008">
        <v>222.94771</v>
      </c>
      <c r="C1008">
        <v>8.5010410000000007</v>
      </c>
      <c r="D1008">
        <v>229.66510500000001</v>
      </c>
      <c r="E1008">
        <v>7.1100519999999996</v>
      </c>
    </row>
    <row r="1009" spans="1:9" x14ac:dyDescent="0.25">
      <c r="A1009">
        <v>1008</v>
      </c>
      <c r="B1009">
        <v>222.903491</v>
      </c>
      <c r="C1009">
        <v>8.5196880000000004</v>
      </c>
      <c r="D1009">
        <v>229.67406199999999</v>
      </c>
      <c r="E1009">
        <v>7.0985420000000001</v>
      </c>
    </row>
    <row r="1010" spans="1:9" x14ac:dyDescent="0.25">
      <c r="A1010">
        <v>1009</v>
      </c>
      <c r="D1010">
        <v>229.67255399999999</v>
      </c>
      <c r="E1010">
        <v>7.0755210000000002</v>
      </c>
    </row>
    <row r="1011" spans="1:9" x14ac:dyDescent="0.25">
      <c r="A1011">
        <v>1010</v>
      </c>
      <c r="D1011">
        <v>229.63896</v>
      </c>
      <c r="E1011">
        <v>7.0878649999999999</v>
      </c>
    </row>
    <row r="1012" spans="1:9" x14ac:dyDescent="0.25">
      <c r="A1012">
        <v>1011</v>
      </c>
      <c r="D1012">
        <v>229.657398</v>
      </c>
      <c r="E1012">
        <v>7.0707810000000002</v>
      </c>
    </row>
    <row r="1013" spans="1:9" x14ac:dyDescent="0.25">
      <c r="A1013">
        <v>1012</v>
      </c>
      <c r="D1013">
        <v>229.64557400000001</v>
      </c>
      <c r="E1013">
        <v>7.0346359999999999</v>
      </c>
      <c r="F1013">
        <v>225.20432299999999</v>
      </c>
      <c r="G1013">
        <v>8.5282809999999998</v>
      </c>
    </row>
    <row r="1014" spans="1:9" x14ac:dyDescent="0.25">
      <c r="A1014">
        <v>1013</v>
      </c>
      <c r="D1014">
        <v>229.64895999999999</v>
      </c>
      <c r="E1014">
        <v>7.0190630000000001</v>
      </c>
      <c r="F1014">
        <v>225.26218800000001</v>
      </c>
      <c r="G1014">
        <v>8.440156</v>
      </c>
    </row>
    <row r="1015" spans="1:9" x14ac:dyDescent="0.25">
      <c r="A1015">
        <v>1014</v>
      </c>
      <c r="D1015">
        <v>229.66797</v>
      </c>
      <c r="E1015">
        <v>7.008229</v>
      </c>
      <c r="F1015">
        <v>225.25937500000001</v>
      </c>
      <c r="G1015">
        <v>8.4055719999999994</v>
      </c>
    </row>
    <row r="1016" spans="1:9" x14ac:dyDescent="0.25">
      <c r="A1016">
        <v>1015</v>
      </c>
      <c r="D1016">
        <v>229.63916699999999</v>
      </c>
      <c r="E1016">
        <v>7.0584889999999998</v>
      </c>
      <c r="F1016">
        <v>225.28125199999999</v>
      </c>
      <c r="G1016">
        <v>8.4381249999999994</v>
      </c>
    </row>
    <row r="1017" spans="1:9" x14ac:dyDescent="0.25">
      <c r="A1017">
        <v>1016</v>
      </c>
      <c r="D1017">
        <v>229.68729400000001</v>
      </c>
      <c r="E1017">
        <v>7.069896</v>
      </c>
      <c r="F1017">
        <v>225.27760499999999</v>
      </c>
      <c r="G1017">
        <v>8.4219270000000002</v>
      </c>
    </row>
    <row r="1018" spans="1:9" x14ac:dyDescent="0.25">
      <c r="A1018">
        <v>1017</v>
      </c>
      <c r="F1018">
        <v>225.266459</v>
      </c>
      <c r="G1018">
        <v>8.4362499999999994</v>
      </c>
    </row>
    <row r="1019" spans="1:9" x14ac:dyDescent="0.25">
      <c r="A1019">
        <v>1018</v>
      </c>
      <c r="F1019">
        <v>225.23989599999999</v>
      </c>
      <c r="G1019">
        <v>8.4589590000000001</v>
      </c>
    </row>
    <row r="1020" spans="1:9" x14ac:dyDescent="0.25">
      <c r="A1020">
        <v>1019</v>
      </c>
      <c r="F1020">
        <v>225.211198</v>
      </c>
      <c r="G1020">
        <v>8.4229679999999991</v>
      </c>
    </row>
    <row r="1021" spans="1:9" x14ac:dyDescent="0.25">
      <c r="A1021">
        <v>1020</v>
      </c>
      <c r="F1021">
        <v>225.20406299999999</v>
      </c>
      <c r="G1021">
        <v>8.4423440000000003</v>
      </c>
      <c r="H1021">
        <v>230.20489699999999</v>
      </c>
      <c r="I1021">
        <v>6.1614579999999997</v>
      </c>
    </row>
    <row r="1022" spans="1:9" x14ac:dyDescent="0.25">
      <c r="A1022">
        <v>1021</v>
      </c>
      <c r="F1022">
        <v>225.178594</v>
      </c>
      <c r="G1022">
        <v>8.4290099999999999</v>
      </c>
      <c r="H1022">
        <v>230.18442899999999</v>
      </c>
      <c r="I1022">
        <v>6.1609889999999998</v>
      </c>
    </row>
    <row r="1023" spans="1:9" x14ac:dyDescent="0.25">
      <c r="A1023">
        <v>1022</v>
      </c>
      <c r="B1023">
        <v>241.970001</v>
      </c>
      <c r="C1023">
        <v>8.7291670000000003</v>
      </c>
      <c r="F1023">
        <v>225.15953200000001</v>
      </c>
      <c r="G1023">
        <v>8.4369270000000007</v>
      </c>
      <c r="H1023">
        <v>230.16411600000001</v>
      </c>
      <c r="I1023">
        <v>6.16526</v>
      </c>
    </row>
    <row r="1024" spans="1:9" x14ac:dyDescent="0.25">
      <c r="A1024">
        <v>1023</v>
      </c>
      <c r="B1024">
        <v>241.98198300000001</v>
      </c>
      <c r="C1024">
        <v>8.6981769999999994</v>
      </c>
      <c r="F1024">
        <v>225.151511</v>
      </c>
      <c r="G1024">
        <v>8.4420310000000001</v>
      </c>
      <c r="H1024">
        <v>230.224636</v>
      </c>
      <c r="I1024">
        <v>6.1436979999999997</v>
      </c>
    </row>
    <row r="1025" spans="1:9" x14ac:dyDescent="0.25">
      <c r="A1025">
        <v>1024</v>
      </c>
      <c r="B1025">
        <v>241.93078199999999</v>
      </c>
      <c r="C1025">
        <v>8.7245830000000009</v>
      </c>
      <c r="F1025">
        <v>225.26218800000001</v>
      </c>
      <c r="G1025">
        <v>8.440156</v>
      </c>
      <c r="H1025">
        <v>230.23307399999999</v>
      </c>
      <c r="I1025">
        <v>6.1398960000000002</v>
      </c>
    </row>
    <row r="1026" spans="1:9" x14ac:dyDescent="0.25">
      <c r="A1026">
        <v>1025</v>
      </c>
      <c r="B1026">
        <v>241.968647</v>
      </c>
      <c r="C1026">
        <v>8.7130729999999996</v>
      </c>
      <c r="H1026">
        <v>230.282814</v>
      </c>
      <c r="I1026">
        <v>6.0793229999999996</v>
      </c>
    </row>
    <row r="1027" spans="1:9" x14ac:dyDescent="0.25">
      <c r="A1027">
        <v>1026</v>
      </c>
      <c r="B1027">
        <v>241.96619999999999</v>
      </c>
      <c r="C1027">
        <v>8.7276039999999995</v>
      </c>
      <c r="H1027">
        <v>230.31463600000001</v>
      </c>
      <c r="I1027">
        <v>6.1106769999999999</v>
      </c>
    </row>
    <row r="1028" spans="1:9" x14ac:dyDescent="0.25">
      <c r="A1028">
        <v>1027</v>
      </c>
      <c r="B1028">
        <v>241.964899</v>
      </c>
      <c r="C1028">
        <v>8.7229170000000007</v>
      </c>
      <c r="H1028">
        <v>230.29969</v>
      </c>
      <c r="I1028">
        <v>6.0894269999999997</v>
      </c>
    </row>
    <row r="1029" spans="1:9" x14ac:dyDescent="0.25">
      <c r="A1029">
        <v>1028</v>
      </c>
      <c r="B1029">
        <v>241.962762</v>
      </c>
      <c r="C1029">
        <v>8.7175519999999995</v>
      </c>
      <c r="H1029">
        <v>230.24125100000001</v>
      </c>
      <c r="I1029">
        <v>6.0298959999999999</v>
      </c>
    </row>
    <row r="1030" spans="1:9" x14ac:dyDescent="0.25">
      <c r="A1030">
        <v>1029</v>
      </c>
      <c r="B1030">
        <v>241.97817800000001</v>
      </c>
      <c r="C1030">
        <v>8.7239059999999995</v>
      </c>
      <c r="H1030">
        <v>230.16317900000001</v>
      </c>
      <c r="I1030">
        <v>6.019323</v>
      </c>
    </row>
    <row r="1031" spans="1:9" x14ac:dyDescent="0.25">
      <c r="A1031">
        <v>1030</v>
      </c>
      <c r="B1031">
        <v>241.95906600000001</v>
      </c>
      <c r="C1031">
        <v>8.7376559999999994</v>
      </c>
      <c r="H1031">
        <v>230.12937500000001</v>
      </c>
      <c r="I1031">
        <v>6.0234889999999996</v>
      </c>
    </row>
    <row r="1032" spans="1:9" x14ac:dyDescent="0.25">
      <c r="A1032">
        <v>1031</v>
      </c>
      <c r="B1032">
        <v>241.97536600000001</v>
      </c>
      <c r="C1032">
        <v>8.7101039999999994</v>
      </c>
      <c r="H1032">
        <v>230.153177</v>
      </c>
      <c r="I1032">
        <v>6.0364579999999997</v>
      </c>
    </row>
    <row r="1033" spans="1:9" x14ac:dyDescent="0.25">
      <c r="A1033">
        <v>1032</v>
      </c>
      <c r="B1033">
        <v>241.98474099999999</v>
      </c>
      <c r="C1033">
        <v>8.7222390000000001</v>
      </c>
      <c r="D1033">
        <v>249.78411399999999</v>
      </c>
      <c r="E1033">
        <v>6.8248949999999997</v>
      </c>
      <c r="H1033">
        <v>230.212085</v>
      </c>
      <c r="I1033">
        <v>6.2028129999999999</v>
      </c>
    </row>
    <row r="1034" spans="1:9" x14ac:dyDescent="0.25">
      <c r="A1034">
        <v>1033</v>
      </c>
      <c r="B1034">
        <v>242.00770900000001</v>
      </c>
      <c r="C1034">
        <v>8.7115620000000007</v>
      </c>
      <c r="D1034">
        <v>249.851562</v>
      </c>
      <c r="E1034">
        <v>6.8</v>
      </c>
      <c r="H1034">
        <v>230.212085</v>
      </c>
      <c r="I1034">
        <v>6.2028129999999999</v>
      </c>
    </row>
    <row r="1035" spans="1:9" x14ac:dyDescent="0.25">
      <c r="A1035">
        <v>1034</v>
      </c>
      <c r="B1035">
        <v>242.06271100000001</v>
      </c>
      <c r="C1035">
        <v>8.6170829999999992</v>
      </c>
      <c r="D1035">
        <v>249.80818099999999</v>
      </c>
      <c r="E1035">
        <v>6.8239580000000002</v>
      </c>
    </row>
    <row r="1036" spans="1:9" x14ac:dyDescent="0.25">
      <c r="A1036">
        <v>1035</v>
      </c>
      <c r="B1036">
        <v>241.94479100000001</v>
      </c>
      <c r="C1036">
        <v>8.7326560000000004</v>
      </c>
      <c r="D1036">
        <v>249.81020699999999</v>
      </c>
      <c r="E1036">
        <v>6.8294269999999999</v>
      </c>
    </row>
    <row r="1037" spans="1:9" x14ac:dyDescent="0.25">
      <c r="A1037">
        <v>1036</v>
      </c>
      <c r="B1037">
        <v>242.033334</v>
      </c>
      <c r="C1037">
        <v>8.6147390000000001</v>
      </c>
      <c r="D1037">
        <v>249.83744799999999</v>
      </c>
      <c r="E1037">
        <v>6.8089060000000003</v>
      </c>
    </row>
    <row r="1038" spans="1:9" x14ac:dyDescent="0.25">
      <c r="A1038">
        <v>1037</v>
      </c>
      <c r="D1038">
        <v>249.816562</v>
      </c>
      <c r="E1038">
        <v>6.819115</v>
      </c>
    </row>
    <row r="1039" spans="1:9" x14ac:dyDescent="0.25">
      <c r="A1039">
        <v>1038</v>
      </c>
      <c r="D1039">
        <v>249.83021099999999</v>
      </c>
      <c r="E1039">
        <v>6.8295310000000002</v>
      </c>
    </row>
    <row r="1040" spans="1:9" x14ac:dyDescent="0.25">
      <c r="A1040">
        <v>1039</v>
      </c>
      <c r="D1040">
        <v>249.83698200000001</v>
      </c>
      <c r="E1040">
        <v>6.8111459999999999</v>
      </c>
    </row>
    <row r="1041" spans="1:9" x14ac:dyDescent="0.25">
      <c r="A1041">
        <v>1040</v>
      </c>
      <c r="D1041">
        <v>249.82193000000001</v>
      </c>
      <c r="E1041">
        <v>6.7784370000000003</v>
      </c>
    </row>
    <row r="1042" spans="1:9" x14ac:dyDescent="0.25">
      <c r="A1042">
        <v>1041</v>
      </c>
      <c r="D1042">
        <v>249.81302199999999</v>
      </c>
      <c r="E1042">
        <v>6.787083</v>
      </c>
      <c r="F1042">
        <v>244.032398</v>
      </c>
      <c r="G1042">
        <v>8.323385</v>
      </c>
    </row>
    <row r="1043" spans="1:9" x14ac:dyDescent="0.25">
      <c r="A1043">
        <v>1042</v>
      </c>
      <c r="D1043">
        <v>249.84463499999998</v>
      </c>
      <c r="E1043">
        <v>6.7976049999999999</v>
      </c>
      <c r="F1043">
        <v>244.03594000000001</v>
      </c>
      <c r="G1043">
        <v>8.3256770000000007</v>
      </c>
    </row>
    <row r="1044" spans="1:9" x14ac:dyDescent="0.25">
      <c r="A1044">
        <v>1043</v>
      </c>
      <c r="D1044">
        <v>249.83229399999999</v>
      </c>
      <c r="E1044">
        <v>6.806718</v>
      </c>
      <c r="F1044">
        <v>244.08046899999999</v>
      </c>
      <c r="G1044">
        <v>8.3186970000000002</v>
      </c>
    </row>
    <row r="1045" spans="1:9" x14ac:dyDescent="0.25">
      <c r="A1045">
        <v>1044</v>
      </c>
      <c r="D1045">
        <v>249.821304</v>
      </c>
      <c r="E1045">
        <v>6.7911979999999996</v>
      </c>
      <c r="F1045">
        <v>244.051773</v>
      </c>
      <c r="G1045">
        <v>8.3148959999999992</v>
      </c>
    </row>
    <row r="1046" spans="1:9" x14ac:dyDescent="0.25">
      <c r="A1046">
        <v>1045</v>
      </c>
      <c r="D1046">
        <v>249.83698200000001</v>
      </c>
      <c r="E1046">
        <v>6.7863020000000001</v>
      </c>
      <c r="F1046">
        <v>244.062397</v>
      </c>
      <c r="G1046">
        <v>8.353021</v>
      </c>
    </row>
    <row r="1047" spans="1:9" x14ac:dyDescent="0.25">
      <c r="A1047">
        <v>1046</v>
      </c>
      <c r="D1047">
        <v>249.78411399999999</v>
      </c>
      <c r="E1047">
        <v>6.8248949999999997</v>
      </c>
      <c r="F1047">
        <v>244.049587</v>
      </c>
      <c r="G1047">
        <v>8.3329160000000009</v>
      </c>
    </row>
    <row r="1048" spans="1:9" x14ac:dyDescent="0.25">
      <c r="A1048">
        <v>1047</v>
      </c>
      <c r="D1048">
        <v>249.78411399999999</v>
      </c>
      <c r="E1048">
        <v>6.8248949999999997</v>
      </c>
      <c r="F1048">
        <v>244.066305</v>
      </c>
      <c r="G1048">
        <v>8.3544260000000001</v>
      </c>
    </row>
    <row r="1049" spans="1:9" x14ac:dyDescent="0.25">
      <c r="A1049">
        <v>1048</v>
      </c>
      <c r="B1049">
        <v>260.06760400000002</v>
      </c>
      <c r="C1049">
        <v>8.1490100000000005</v>
      </c>
      <c r="F1049">
        <v>244.08635699999999</v>
      </c>
      <c r="G1049">
        <v>8.3520830000000004</v>
      </c>
    </row>
    <row r="1050" spans="1:9" x14ac:dyDescent="0.25">
      <c r="A1050">
        <v>1049</v>
      </c>
      <c r="B1050">
        <v>260.288387</v>
      </c>
      <c r="C1050">
        <v>8.1476550000000003</v>
      </c>
      <c r="F1050">
        <v>244.061981</v>
      </c>
      <c r="G1050">
        <v>8.414218</v>
      </c>
    </row>
    <row r="1051" spans="1:9" x14ac:dyDescent="0.25">
      <c r="A1051">
        <v>1050</v>
      </c>
      <c r="B1051">
        <v>260.30197900000002</v>
      </c>
      <c r="C1051">
        <v>8.1454160000000009</v>
      </c>
      <c r="F1051">
        <v>244.09619900000001</v>
      </c>
      <c r="G1051">
        <v>8.4046869999999991</v>
      </c>
      <c r="H1051">
        <v>249.67484200000001</v>
      </c>
      <c r="I1051">
        <v>6.1550520000000004</v>
      </c>
    </row>
    <row r="1052" spans="1:9" x14ac:dyDescent="0.25">
      <c r="A1052">
        <v>1051</v>
      </c>
      <c r="B1052">
        <v>260.25026300000002</v>
      </c>
      <c r="C1052">
        <v>8.1777599999999993</v>
      </c>
      <c r="F1052">
        <v>244.075784</v>
      </c>
      <c r="G1052">
        <v>8.4257290000000005</v>
      </c>
      <c r="H1052">
        <v>249.70146099999999</v>
      </c>
      <c r="I1052">
        <v>6.1821349999999997</v>
      </c>
    </row>
    <row r="1053" spans="1:9" x14ac:dyDescent="0.25">
      <c r="A1053">
        <v>1052</v>
      </c>
      <c r="B1053">
        <v>260.28484700000001</v>
      </c>
      <c r="C1053">
        <v>8.1497919999999997</v>
      </c>
      <c r="F1053">
        <v>244.029169</v>
      </c>
      <c r="G1053">
        <v>8.3979680000000005</v>
      </c>
      <c r="H1053">
        <v>249.72640999999999</v>
      </c>
      <c r="I1053">
        <v>6.202604</v>
      </c>
    </row>
    <row r="1054" spans="1:9" x14ac:dyDescent="0.25">
      <c r="A1054">
        <v>1053</v>
      </c>
      <c r="B1054">
        <v>260.29526499999997</v>
      </c>
      <c r="C1054">
        <v>8.1507290000000001</v>
      </c>
      <c r="F1054">
        <v>244.051929</v>
      </c>
      <c r="G1054">
        <v>8.3790630000000004</v>
      </c>
      <c r="H1054">
        <v>249.71380600000001</v>
      </c>
      <c r="I1054">
        <v>6.1664589999999997</v>
      </c>
    </row>
    <row r="1055" spans="1:9" x14ac:dyDescent="0.25">
      <c r="A1055">
        <v>1054</v>
      </c>
      <c r="B1055">
        <v>260.26249999999999</v>
      </c>
      <c r="C1055">
        <v>8.1322919999999996</v>
      </c>
      <c r="F1055">
        <v>244.06578200000001</v>
      </c>
      <c r="G1055">
        <v>8.3689060000000008</v>
      </c>
      <c r="H1055">
        <v>249.74026499999999</v>
      </c>
      <c r="I1055">
        <v>6.1708860000000003</v>
      </c>
    </row>
    <row r="1056" spans="1:9" x14ac:dyDescent="0.25">
      <c r="A1056">
        <v>1055</v>
      </c>
      <c r="B1056">
        <v>260.24640599999998</v>
      </c>
      <c r="C1056">
        <v>8.1035939999999993</v>
      </c>
      <c r="F1056">
        <v>244.032398</v>
      </c>
      <c r="G1056">
        <v>8.323385</v>
      </c>
      <c r="H1056">
        <v>249.72765699999999</v>
      </c>
      <c r="I1056">
        <v>6.1621880000000004</v>
      </c>
    </row>
    <row r="1057" spans="1:11" x14ac:dyDescent="0.25">
      <c r="A1057">
        <v>1056</v>
      </c>
      <c r="B1057">
        <v>260.26848899999999</v>
      </c>
      <c r="C1057">
        <v>8.1257300000000008</v>
      </c>
      <c r="F1057">
        <v>244.032398</v>
      </c>
      <c r="G1057">
        <v>8.323385</v>
      </c>
      <c r="H1057">
        <v>249.71197899999999</v>
      </c>
      <c r="I1057">
        <v>6.1543749999999999</v>
      </c>
    </row>
    <row r="1058" spans="1:11" x14ac:dyDescent="0.25">
      <c r="A1058">
        <v>1057</v>
      </c>
      <c r="B1058">
        <v>260.27344099999999</v>
      </c>
      <c r="C1058">
        <v>8.1133849999999992</v>
      </c>
      <c r="H1058">
        <v>249.716148</v>
      </c>
      <c r="I1058">
        <v>6.1566140000000003</v>
      </c>
    </row>
    <row r="1059" spans="1:11" x14ac:dyDescent="0.25">
      <c r="A1059">
        <v>1058</v>
      </c>
      <c r="B1059">
        <v>260.26864599999999</v>
      </c>
      <c r="C1059">
        <v>8.1658329999999992</v>
      </c>
      <c r="H1059">
        <v>249.67765800000001</v>
      </c>
      <c r="I1059">
        <v>6.1735420000000003</v>
      </c>
      <c r="J1059">
        <v>235.580938</v>
      </c>
      <c r="K1059">
        <v>13.681665000000001</v>
      </c>
    </row>
    <row r="1060" spans="1:11" x14ac:dyDescent="0.25">
      <c r="A1060">
        <v>1059</v>
      </c>
    </row>
    <row r="1061" spans="1:11" x14ac:dyDescent="0.25">
      <c r="A1061">
        <v>1060</v>
      </c>
    </row>
    <row r="1062" spans="1:11" x14ac:dyDescent="0.25">
      <c r="A1062">
        <v>1061</v>
      </c>
    </row>
    <row r="1063" spans="1:11" x14ac:dyDescent="0.25">
      <c r="A1063">
        <v>1062</v>
      </c>
    </row>
    <row r="1064" spans="1:11" x14ac:dyDescent="0.25">
      <c r="A1064">
        <v>1063</v>
      </c>
    </row>
    <row r="1065" spans="1:11" x14ac:dyDescent="0.25">
      <c r="A1065">
        <v>1064</v>
      </c>
    </row>
    <row r="1066" spans="1:11" x14ac:dyDescent="0.25">
      <c r="A1066">
        <v>1065</v>
      </c>
    </row>
    <row r="1067" spans="1:11" x14ac:dyDescent="0.25">
      <c r="A1067">
        <v>1066</v>
      </c>
    </row>
    <row r="1068" spans="1:11" x14ac:dyDescent="0.25">
      <c r="A1068">
        <v>1067</v>
      </c>
    </row>
    <row r="1069" spans="1:11" x14ac:dyDescent="0.25">
      <c r="A1069">
        <v>1068</v>
      </c>
    </row>
    <row r="1070" spans="1:11" x14ac:dyDescent="0.25">
      <c r="A1070">
        <v>1069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6B2F-98F8-409A-9E88-711B1CA62CCB}">
  <dimension ref="A1:DV1060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4" width="12" bestFit="1" customWidth="1"/>
    <col min="65" max="65" width="11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19" width="9" bestFit="1" customWidth="1"/>
    <col min="120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282</v>
      </c>
      <c r="K1">
        <v>98.65771812080537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297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295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283</v>
      </c>
      <c r="K2">
        <v>96.894409937888199</v>
      </c>
      <c r="M2" t="s">
        <v>281</v>
      </c>
      <c r="N2">
        <v>149</v>
      </c>
      <c r="R2" t="s">
        <v>236</v>
      </c>
      <c r="S2">
        <v>9.7583892617449666E-2</v>
      </c>
      <c r="T2">
        <v>1.9937436154651933E-2</v>
      </c>
      <c r="W2" t="s">
        <v>221</v>
      </c>
      <c r="X2">
        <f>AVERAGE(Coordination!AT:AT)</f>
        <v>0.48998402160269033</v>
      </c>
      <c r="Y2">
        <f>STDEV(Coordination!AT:AT)</f>
        <v>0.26208821421790907</v>
      </c>
      <c r="Z2" t="s">
        <v>224</v>
      </c>
      <c r="AA2">
        <f>AVERAGE(Coordination!AW:AW)</f>
        <v>0.4948064347325542</v>
      </c>
      <c r="AB2">
        <f>STDEV(Coordination!AW:AW)</f>
        <v>0.26484956848348062</v>
      </c>
      <c r="AC2" t="s">
        <v>227</v>
      </c>
      <c r="AD2">
        <f>AVERAGE(Coordination!AZ:AZ)</f>
        <v>0.49708437403623429</v>
      </c>
      <c r="AE2">
        <f>STDEV(Coordination!AZ:AZ)</f>
        <v>0.10549190851359248</v>
      </c>
      <c r="AF2" t="s">
        <v>230</v>
      </c>
      <c r="AG2">
        <f>AVERAGE(Coordination!BC:BC)</f>
        <v>0.50209157834595119</v>
      </c>
      <c r="AH2">
        <f>STDEV(Coordination!BC:BC)</f>
        <v>0.23049305317447838</v>
      </c>
      <c r="AK2" t="s">
        <v>298</v>
      </c>
      <c r="AL2">
        <f>AVERAGE(Coordination!BQ:BQ)</f>
        <v>0.26194852512080752</v>
      </c>
      <c r="AM2">
        <f>STDEV(Coordination!BQ:BQ)</f>
        <v>0.10249786978094599</v>
      </c>
      <c r="AN2" t="s">
        <v>301</v>
      </c>
      <c r="AO2">
        <f>AVERAGE(Coordination!BT:BT)</f>
        <v>0.25541835774091026</v>
      </c>
      <c r="AP2">
        <f>STDEV(Coordination!BT:BT)</f>
        <v>9.3466864207803202E-2</v>
      </c>
      <c r="AQ2" t="s">
        <v>304</v>
      </c>
      <c r="AR2">
        <f>AVERAGE(Coordination!BW:BW)</f>
        <v>0.41536255401746197</v>
      </c>
      <c r="AS2">
        <f>STDEV(Coordination!BW:BW)</f>
        <v>6.1344154602761561E-2</v>
      </c>
      <c r="AT2" t="s">
        <v>307</v>
      </c>
      <c r="AU2">
        <f>AVERAGE(Coordination!BZ:BZ)</f>
        <v>0.29867810464595407</v>
      </c>
      <c r="AV2">
        <f>STDEV(Coordination!BZ:BZ)</f>
        <v>0.10697208635853178</v>
      </c>
      <c r="AX2" t="s">
        <v>103</v>
      </c>
      <c r="AY2">
        <f>AVERAGE(Cycle!$CL:$CL)</f>
        <v>11.157894736842104</v>
      </c>
      <c r="AZ2">
        <f>STDEV(Cycle!$CL:$CL)</f>
        <v>2.4880939822072392</v>
      </c>
      <c r="BA2" t="s">
        <v>104</v>
      </c>
      <c r="BB2">
        <f>AVERAGE(Cycle!$CP:$CP)</f>
        <v>11.425000000000001</v>
      </c>
      <c r="BC2">
        <f>STDEV(Cycle!$CP:$CP)</f>
        <v>2.7724607231732703</v>
      </c>
      <c r="BD2" t="s">
        <v>105</v>
      </c>
      <c r="BE2">
        <f>AVERAGE(Cycle!$CT:$CT)</f>
        <v>11.842105263157896</v>
      </c>
      <c r="BF2">
        <f>STDEV(Cycle!$CT:$CT)</f>
        <v>3.1496573454942061</v>
      </c>
      <c r="BG2" t="s">
        <v>106</v>
      </c>
      <c r="BH2">
        <f>AVERAGE(Cycle!$CX:$CX)</f>
        <v>11.894736842105264</v>
      </c>
      <c r="BI2">
        <f>STDEV(Cycle!$CX:$CX)</f>
        <v>2.7390023206744498</v>
      </c>
      <c r="BK2" t="s">
        <v>296</v>
      </c>
      <c r="BL2">
        <f>AVERAGE(Cycle!AO:AR)</f>
        <v>173.72556115504511</v>
      </c>
      <c r="BM2">
        <f>STDEV(Cycle!AO:AR)</f>
        <v>37.040292301766343</v>
      </c>
      <c r="BO2" t="s">
        <v>32</v>
      </c>
      <c r="BP2">
        <f>AVERAGE(Cycle!BF:BF)</f>
        <v>1.4424444250000001</v>
      </c>
      <c r="BQ2">
        <f>STDEV(Cycle!BF:BF)</f>
        <v>0.66387755228289069</v>
      </c>
      <c r="BS2" t="s">
        <v>206</v>
      </c>
      <c r="BT2">
        <v>18</v>
      </c>
      <c r="BU2">
        <v>1.7208413001912046</v>
      </c>
      <c r="BV2">
        <v>0.09</v>
      </c>
      <c r="BX2" t="s">
        <v>140</v>
      </c>
      <c r="BY2">
        <f>AVERAGE(Cycle!DC:DC)</f>
        <v>56.705513984925744</v>
      </c>
      <c r="BZ2">
        <f>STDEV(Cycle!DC:DC)</f>
        <v>19.973703942300283</v>
      </c>
      <c r="CA2" t="s">
        <v>143</v>
      </c>
      <c r="CB2">
        <f>AVERAGE(Cycle!DF:DF)</f>
        <v>57.196780257925774</v>
      </c>
      <c r="CC2">
        <f>STDEV(Cycle!DF:DF)</f>
        <v>18.268341062650627</v>
      </c>
      <c r="CD2" t="s">
        <v>146</v>
      </c>
      <c r="CE2">
        <f>AVERAGE(Cycle!DI:DI)</f>
        <v>32.318807009983473</v>
      </c>
      <c r="CF2">
        <f>STDEV(Cycle!DI:DI)</f>
        <v>10.355173369859743</v>
      </c>
      <c r="CG2" t="s">
        <v>149</v>
      </c>
      <c r="CH2">
        <f>AVERAGE(Cycle!DL:DL)</f>
        <v>47.961556417438757</v>
      </c>
      <c r="CI2">
        <f>STDEV(Cycle!DL:DL)</f>
        <v>15.724374679877396</v>
      </c>
      <c r="CK2" t="s">
        <v>152</v>
      </c>
      <c r="CL2">
        <f>AVERAGE(Cycle!DP:DP)</f>
        <v>44.879098087200589</v>
      </c>
      <c r="CM2">
        <f>STDEV(Cycle!DP:DP)</f>
        <v>17.122283812423817</v>
      </c>
      <c r="CN2" t="s">
        <v>155</v>
      </c>
      <c r="CO2">
        <f>AVERAGE(Cycle!DS:DS)</f>
        <v>42.010902292152295</v>
      </c>
      <c r="CP2">
        <f>STDEV(Cycle!DS:DS)</f>
        <v>20.735818853689988</v>
      </c>
      <c r="CQ2" t="s">
        <v>158</v>
      </c>
      <c r="CR2">
        <f>AVERAGE(Cycle!DV:DV)</f>
        <v>8.9588268379819613</v>
      </c>
      <c r="CS2">
        <f>STDEV(Cycle!DV:DV)</f>
        <v>13.897843565778555</v>
      </c>
      <c r="CT2" t="s">
        <v>161</v>
      </c>
      <c r="CU2">
        <f>AVERAGE(Cycle!DY:DY)</f>
        <v>26.644444736549996</v>
      </c>
      <c r="CV2">
        <f>STDEV(Cycle!DY:DY)</f>
        <v>26.609279515444001</v>
      </c>
      <c r="CX2" t="s">
        <v>176</v>
      </c>
      <c r="CY2">
        <f>AVERAGE(Cycle!BV:BV)/200</f>
        <v>4.2638888888888893E-2</v>
      </c>
      <c r="CZ2">
        <f>STDEV(Cycle!BV:BV)/200</f>
        <v>1.5742849220751039E-2</v>
      </c>
      <c r="DA2" t="s">
        <v>177</v>
      </c>
      <c r="DB2">
        <f>AVERAGE(Cycle!BZ:BZ)/200</f>
        <v>4.2105263157894736E-2</v>
      </c>
      <c r="DC2">
        <f>STDEV(Cycle!BZ:BZ)/200</f>
        <v>1.5050885712797335E-2</v>
      </c>
      <c r="DD2" t="s">
        <v>178</v>
      </c>
      <c r="DE2">
        <f>AVERAGE(Cycle!CD:CD)/200</f>
        <v>2.4571428571428574E-2</v>
      </c>
      <c r="DF2">
        <f>STDEV(Cycle!CD:CD)/200</f>
        <v>9.0237781127735749E-3</v>
      </c>
      <c r="DG2" t="s">
        <v>179</v>
      </c>
      <c r="DH2">
        <f>AVERAGE(Cycle!CH:CH)/200</f>
        <v>3.4722222222222224E-2</v>
      </c>
      <c r="DI2">
        <f>STDEV(Cycle!CH:CH)/200</f>
        <v>1.2814302525161064E-2</v>
      </c>
      <c r="DK2" t="s">
        <v>192</v>
      </c>
      <c r="DL2">
        <f>AVERAGE(Cycle!CM:CM)/200</f>
        <v>2.4210526315789474E-2</v>
      </c>
      <c r="DM2">
        <f>STDEV(Cycle!CM:CM)/200</f>
        <v>8.662306960485016E-3</v>
      </c>
      <c r="DN2" t="s">
        <v>193</v>
      </c>
      <c r="DO2">
        <f>AVERAGE(Cycle!CQ:CQ)/200</f>
        <v>2.2625000000000003E-2</v>
      </c>
      <c r="DP2">
        <f>STDEV(Cycle!CQ:CQ)/200</f>
        <v>1.0560418358068771E-2</v>
      </c>
      <c r="DQ2" t="s">
        <v>194</v>
      </c>
      <c r="DR2">
        <f>AVERAGE(Cycle!CU:CU)/200</f>
        <v>5.9210526315789467E-3</v>
      </c>
      <c r="DS2">
        <f>STDEV(Cycle!CU:CU)/200</f>
        <v>9.5758185845766022E-3</v>
      </c>
      <c r="DT2" t="s">
        <v>195</v>
      </c>
      <c r="DU2">
        <f>AVERAGE(Cycle!CY:CY)/200</f>
        <v>1.8026315789473682E-2</v>
      </c>
      <c r="DV2">
        <f>STDEV(Cycle!CY:CY)/200</f>
        <v>2.0219721229539352E-2</v>
      </c>
    </row>
    <row r="3" spans="1:126" x14ac:dyDescent="0.25">
      <c r="A3">
        <v>2</v>
      </c>
      <c r="J3" t="s">
        <v>284</v>
      </c>
      <c r="K3">
        <v>96.341463414634148</v>
      </c>
      <c r="M3" t="s">
        <v>275</v>
      </c>
      <c r="N3">
        <v>73</v>
      </c>
      <c r="O3">
        <f xml:space="preserve"> (N3/N$2)*100</f>
        <v>48.993288590604031</v>
      </c>
      <c r="R3" t="s">
        <v>239</v>
      </c>
      <c r="S3">
        <v>28.38095238095238</v>
      </c>
      <c r="W3" t="s">
        <v>222</v>
      </c>
      <c r="X3">
        <f>AVERAGE(Coordination!AU:AU)</f>
        <v>0.50241908552714609</v>
      </c>
      <c r="Y3">
        <f>STDEV(Coordination!AU:AU)</f>
        <v>0.11015675451395762</v>
      </c>
      <c r="Z3" t="s">
        <v>225</v>
      </c>
      <c r="AA3">
        <f>AVERAGE(Coordination!AX:AX)</f>
        <v>0.4923197550071613</v>
      </c>
      <c r="AB3">
        <f>STDEV(Coordination!AX:AX)</f>
        <v>0.21671786801769027</v>
      </c>
      <c r="AC3" t="s">
        <v>228</v>
      </c>
      <c r="AD3">
        <f>AVERAGE(Coordination!BA:BA)</f>
        <v>0.50360995188732571</v>
      </c>
      <c r="AE3">
        <f>STDEV(Coordination!BA:BA)</f>
        <v>0.20292785175761247</v>
      </c>
      <c r="AF3" t="s">
        <v>231</v>
      </c>
      <c r="AG3">
        <f>AVERAGE(Coordination!BD:BD)</f>
        <v>0.48708114188394869</v>
      </c>
      <c r="AH3">
        <f>STDEV(Coordination!BD:BD)</f>
        <v>0.10024656798588066</v>
      </c>
      <c r="AK3" t="s">
        <v>299</v>
      </c>
      <c r="AL3">
        <f>AVERAGE(Coordination!BR:BR)</f>
        <v>0.40938474791900675</v>
      </c>
      <c r="AM3">
        <f>STDEV(Coordination!BR:BR)</f>
        <v>6.0784885367469954E-2</v>
      </c>
      <c r="AN3" t="s">
        <v>302</v>
      </c>
      <c r="AO3">
        <f>AVERAGE(Coordination!BU:BU)</f>
        <v>0.31429436401325456</v>
      </c>
      <c r="AP3">
        <f>STDEV(Coordination!BU:BU)</f>
        <v>0.10762302310888019</v>
      </c>
      <c r="AQ3" t="s">
        <v>305</v>
      </c>
      <c r="AR3">
        <f>AVERAGE(Coordination!BX:BX)</f>
        <v>0.32469359512900764</v>
      </c>
      <c r="AS3">
        <f>STDEV(Coordination!BX:BX)</f>
        <v>9.7759399785587037E-2</v>
      </c>
      <c r="AT3" t="s">
        <v>308</v>
      </c>
      <c r="AU3">
        <f>AVERAGE(Coordination!CA:CA)</f>
        <v>0.41762482659430034</v>
      </c>
      <c r="AV3">
        <f>STDEV(Coordination!CA:CA)</f>
        <v>5.6934122583834956E-2</v>
      </c>
      <c r="AX3" t="s">
        <v>107</v>
      </c>
      <c r="AY3">
        <f>AVERAGE(Cycle!$BU:$BU)</f>
        <v>15.138888888888889</v>
      </c>
      <c r="AZ3">
        <f>STDEV(Cycle!$BU:$BU)</f>
        <v>2.4041960673286833</v>
      </c>
      <c r="BA3" t="s">
        <v>108</v>
      </c>
      <c r="BB3">
        <f>AVERAGE(Cycle!$BY:$BY)</f>
        <v>14.736842105263158</v>
      </c>
      <c r="BC3">
        <f>STDEV(Cycle!$BY:$BY)</f>
        <v>2.0883746496014917</v>
      </c>
      <c r="BD3" t="s">
        <v>109</v>
      </c>
      <c r="BE3">
        <f>AVERAGE(Cycle!$CC:$CC)</f>
        <v>15.171428571428571</v>
      </c>
      <c r="BF3">
        <f>STDEV(Cycle!$CC:$CC)</f>
        <v>1.7570984485745826</v>
      </c>
      <c r="BG3" t="s">
        <v>110</v>
      </c>
      <c r="BH3">
        <f>AVERAGE(Cycle!$CG:$CG)</f>
        <v>14.388888888888889</v>
      </c>
      <c r="BI3">
        <f>STDEV(Cycle!$CG:$CG)</f>
        <v>1.1778376744278418</v>
      </c>
      <c r="BK3" t="s">
        <v>292</v>
      </c>
      <c r="BL3">
        <v>171.26861519493482</v>
      </c>
      <c r="BO3" t="s">
        <v>33</v>
      </c>
      <c r="BP3">
        <f>AVERAGE(Cycle!BG:BG)</f>
        <v>2.7720364871794874</v>
      </c>
      <c r="BQ3">
        <f>STDEV(Cycle!BG:BG)</f>
        <v>0.39738090751528948</v>
      </c>
      <c r="BS3" t="s">
        <v>207</v>
      </c>
      <c r="BT3">
        <v>304</v>
      </c>
      <c r="BU3">
        <v>29.063097514340345</v>
      </c>
      <c r="BV3">
        <v>1.52</v>
      </c>
      <c r="BX3" t="s">
        <v>141</v>
      </c>
      <c r="BY3">
        <f>AVERAGE(Cycle!DD:DD)</f>
        <v>30.996288796533893</v>
      </c>
      <c r="BZ3">
        <f>STDEV(Cycle!DD:DD)</f>
        <v>10.54555799098666</v>
      </c>
      <c r="CA3" t="s">
        <v>144</v>
      </c>
      <c r="CB3">
        <f>AVERAGE(Cycle!DG:DG)</f>
        <v>46.665697778313877</v>
      </c>
      <c r="CC3">
        <f>STDEV(Cycle!DG:DG)</f>
        <v>18.063222235726986</v>
      </c>
      <c r="CD3" t="s">
        <v>147</v>
      </c>
      <c r="CE3">
        <f>AVERAGE(Cycle!DJ:DJ)</f>
        <v>44.726280255692032</v>
      </c>
      <c r="CF3">
        <f>STDEV(Cycle!DJ:DJ)</f>
        <v>13.546026605562281</v>
      </c>
      <c r="CG3" t="s">
        <v>150</v>
      </c>
      <c r="CH3">
        <f>AVERAGE(Cycle!DM:DM)</f>
        <v>26.89636003974239</v>
      </c>
      <c r="CI3">
        <f>STDEV(Cycle!DM:DM)</f>
        <v>11.953647316615848</v>
      </c>
      <c r="CK3" t="s">
        <v>153</v>
      </c>
      <c r="CL3">
        <f>AVERAGE(Cycle!DQ:DQ)</f>
        <v>6.679980338221335</v>
      </c>
      <c r="CM3">
        <f>STDEV(Cycle!DQ:DQ)</f>
        <v>10.359926838205983</v>
      </c>
      <c r="CN3" t="s">
        <v>156</v>
      </c>
      <c r="CO3">
        <f>AVERAGE(Cycle!DT:DT)</f>
        <v>24.875787407037411</v>
      </c>
      <c r="CP3">
        <f>STDEV(Cycle!DT:DT)</f>
        <v>27.58853656530767</v>
      </c>
      <c r="CQ3" t="s">
        <v>159</v>
      </c>
      <c r="CR3">
        <f>AVERAGE(Cycle!DW:DW)</f>
        <v>25.453722370273621</v>
      </c>
      <c r="CS3">
        <f>STDEV(Cycle!DW:DW)</f>
        <v>26.552772979985374</v>
      </c>
      <c r="CT3" t="s">
        <v>162</v>
      </c>
      <c r="CU3">
        <f>AVERAGE(Cycle!DZ:DZ)</f>
        <v>7.5933496328233154</v>
      </c>
      <c r="CV3">
        <f>STDEV(Cycle!DZ:DZ)</f>
        <v>12.770292427069059</v>
      </c>
      <c r="CX3" t="s">
        <v>180</v>
      </c>
      <c r="CY3">
        <f>AVERAGE(Cycle!BW:BW)/200</f>
        <v>2.3055555555555555E-2</v>
      </c>
      <c r="CZ3">
        <f>STDEV(Cycle!BW:BW)/200</f>
        <v>8.3047127565168653E-3</v>
      </c>
      <c r="DA3" t="s">
        <v>181</v>
      </c>
      <c r="DB3">
        <f>AVERAGE(Cycle!CA:CA)/200</f>
        <v>3.4210526315789476E-2</v>
      </c>
      <c r="DC3">
        <f>STDEV(Cycle!CA:CA)/200</f>
        <v>1.4023451197878813E-2</v>
      </c>
      <c r="DD3" t="s">
        <v>182</v>
      </c>
      <c r="DE3">
        <f>AVERAGE(Cycle!CE:CE)/200</f>
        <v>3.4571428571428572E-2</v>
      </c>
      <c r="DF3">
        <f>STDEV(Cycle!CE:CE)/200</f>
        <v>1.410941636823086E-2</v>
      </c>
      <c r="DG3" t="s">
        <v>183</v>
      </c>
      <c r="DH3">
        <f>AVERAGE(Cycle!CI:CI)/200</f>
        <v>1.9583333333333331E-2</v>
      </c>
      <c r="DI3">
        <f>STDEV(Cycle!CI:CI)/200</f>
        <v>9.5150257112481991E-3</v>
      </c>
      <c r="DK3" t="s">
        <v>196</v>
      </c>
      <c r="DL3">
        <f>AVERAGE(Cycle!CN:CN)/200</f>
        <v>4.3421052631578945E-3</v>
      </c>
      <c r="DM3">
        <f>STDEV(Cycle!CN:CN)/200</f>
        <v>6.8940880109071498E-3</v>
      </c>
      <c r="DN3" t="s">
        <v>197</v>
      </c>
      <c r="DO3">
        <f>AVERAGE(Cycle!CR:CR)/200</f>
        <v>1.7250000000000001E-2</v>
      </c>
      <c r="DP3">
        <f>STDEV(Cycle!CR:CR)/200</f>
        <v>2.3937686197977041E-2</v>
      </c>
      <c r="DQ3" t="s">
        <v>198</v>
      </c>
      <c r="DR3">
        <f>AVERAGE(Cycle!CV:CV)/200</f>
        <v>1.8157894736842106E-2</v>
      </c>
      <c r="DS3">
        <f>STDEV(Cycle!CV:CV)/200</f>
        <v>2.4229227732826333E-2</v>
      </c>
      <c r="DT3" t="s">
        <v>199</v>
      </c>
      <c r="DU3">
        <f>AVERAGE(Cycle!CZ:CZ)/200</f>
        <v>5.263157894736842E-3</v>
      </c>
      <c r="DV3">
        <f>STDEV(Cycle!CZ:CZ)/200</f>
        <v>1.0063807807982874E-2</v>
      </c>
    </row>
    <row r="4" spans="1:126" x14ac:dyDescent="0.25">
      <c r="A4">
        <v>3</v>
      </c>
      <c r="F4" t="s">
        <v>22</v>
      </c>
      <c r="J4" t="s">
        <v>285</v>
      </c>
      <c r="K4">
        <v>0</v>
      </c>
      <c r="M4" t="s">
        <v>276</v>
      </c>
      <c r="N4">
        <v>0</v>
      </c>
      <c r="O4">
        <f xml:space="preserve"> (N4/N$2)*100</f>
        <v>0</v>
      </c>
      <c r="W4" t="s">
        <v>223</v>
      </c>
      <c r="X4">
        <f>AVERAGE(Coordination!AV:AV)</f>
        <v>0.49528180456203086</v>
      </c>
      <c r="Y4">
        <f>STDEV(Coordination!AV:AV)</f>
        <v>0.21912771679043586</v>
      </c>
      <c r="Z4" t="s">
        <v>226</v>
      </c>
      <c r="AA4">
        <f>AVERAGE(Coordination!AY:AY)</f>
        <v>0.50984006852468144</v>
      </c>
      <c r="AB4">
        <f>STDEV(Coordination!AY:AY)</f>
        <v>8.6540799987509645E-2</v>
      </c>
      <c r="AC4" t="s">
        <v>229</v>
      </c>
      <c r="AD4">
        <f>AVERAGE(Coordination!BB:BB)</f>
        <v>0.48947158086097031</v>
      </c>
      <c r="AE4">
        <f>STDEV(Coordination!BB:BB)</f>
        <v>0.3926041059137475</v>
      </c>
      <c r="AF4" t="s">
        <v>232</v>
      </c>
      <c r="AG4">
        <f>AVERAGE(Coordination!BE:BE)</f>
        <v>0.43903431576844865</v>
      </c>
      <c r="AH4">
        <f>STDEV(Coordination!BE:BE)</f>
        <v>0.39743268963082401</v>
      </c>
      <c r="AK4" t="s">
        <v>300</v>
      </c>
      <c r="AL4">
        <f>AVERAGE(Coordination!BS:BS)</f>
        <v>0.30600492694086445</v>
      </c>
      <c r="AM4">
        <f>STDEV(Coordination!BS:BS)</f>
        <v>9.6430799316347363E-2</v>
      </c>
      <c r="AN4" t="s">
        <v>303</v>
      </c>
      <c r="AO4">
        <f>AVERAGE(Coordination!BV:BV)</f>
        <v>0.43052716178760914</v>
      </c>
      <c r="AP4">
        <f>STDEV(Coordination!BV:BV)</f>
        <v>5.1301397927461509E-2</v>
      </c>
      <c r="AQ4" t="s">
        <v>306</v>
      </c>
      <c r="AR4">
        <f>AVERAGE(Coordination!BY:BY)</f>
        <v>0.12759016786368657</v>
      </c>
      <c r="AS4">
        <f>STDEV(Coordination!BY:BY)</f>
        <v>0.10716304429854355</v>
      </c>
      <c r="AT4" t="s">
        <v>309</v>
      </c>
      <c r="AU4">
        <f>AVERAGE(Coordination!CB:CB)</f>
        <v>0.11415472005551967</v>
      </c>
      <c r="AV4">
        <f>STDEV(Coordination!CB:CB)</f>
        <v>9.2981479429831926E-2</v>
      </c>
      <c r="AX4" t="s">
        <v>112</v>
      </c>
      <c r="AY4">
        <f>AVERAGE(Cycle!$K$2:$K$46)</f>
        <v>7.5694444444444453E-2</v>
      </c>
      <c r="AZ4">
        <f>STDEV(Cycle!$K$2:$K$46)</f>
        <v>1.2020980336643399E-2</v>
      </c>
      <c r="BA4" t="s">
        <v>113</v>
      </c>
      <c r="BB4">
        <f>AVERAGE(Cycle!$L$2:$L$46)</f>
        <v>7.368421052631581E-2</v>
      </c>
      <c r="BC4">
        <f>STDEV(Cycle!$L$2:$L$46)</f>
        <v>1.0441873248007263E-2</v>
      </c>
      <c r="BD4" t="s">
        <v>114</v>
      </c>
      <c r="BE4">
        <f>AVERAGE(Cycle!$M$2:$M$46)</f>
        <v>7.5857142857142845E-2</v>
      </c>
      <c r="BF4">
        <f>STDEV(Cycle!$M$2:$M$46)</f>
        <v>8.7854922428729949E-3</v>
      </c>
      <c r="BG4" t="s">
        <v>115</v>
      </c>
      <c r="BH4">
        <f>AVERAGE(Cycle!$N$2:$N$46)</f>
        <v>7.1944444444444464E-2</v>
      </c>
      <c r="BI4">
        <f>STDEV(Cycle!$N$2:$N$46)</f>
        <v>5.8891883721392084E-3</v>
      </c>
      <c r="BO4" t="s">
        <v>36</v>
      </c>
      <c r="BS4" t="s">
        <v>208</v>
      </c>
      <c r="BT4">
        <v>641</v>
      </c>
      <c r="BU4">
        <v>61.281070745697896</v>
      </c>
      <c r="BV4">
        <v>3.2050000000000001</v>
      </c>
      <c r="BX4" t="s">
        <v>142</v>
      </c>
      <c r="BY4">
        <f>AVERAGE(Cycle!DE:DE)</f>
        <v>46.332021283001666</v>
      </c>
      <c r="BZ4">
        <f>STDEV(Cycle!DE:DE)</f>
        <v>17.080606967675621</v>
      </c>
      <c r="CA4" t="s">
        <v>145</v>
      </c>
      <c r="CB4">
        <f>AVERAGE(Cycle!DH:DH)</f>
        <v>26.187701402484681</v>
      </c>
      <c r="CC4">
        <f>STDEV(Cycle!DH:DH)</f>
        <v>11.496518907389914</v>
      </c>
      <c r="CD4" t="s">
        <v>148</v>
      </c>
      <c r="CE4">
        <f>AVERAGE(Cycle!DK:DK)</f>
        <v>76.887293378890021</v>
      </c>
      <c r="CF4">
        <f>STDEV(Cycle!DK:DK)</f>
        <v>20.472612457493533</v>
      </c>
      <c r="CG4" t="s">
        <v>151</v>
      </c>
      <c r="CH4">
        <f>AVERAGE(Cycle!DN:DN)</f>
        <v>78.066314132490604</v>
      </c>
      <c r="CI4">
        <f>STDEV(Cycle!DN:DN)</f>
        <v>23.935349890173065</v>
      </c>
      <c r="CK4" t="s">
        <v>154</v>
      </c>
      <c r="CL4">
        <f>AVERAGE(Cycle!DR:DR)</f>
        <v>27.823228825652649</v>
      </c>
      <c r="CM4">
        <f>STDEV(Cycle!DR:DR)</f>
        <v>26.490540592901382</v>
      </c>
      <c r="CN4" t="s">
        <v>157</v>
      </c>
      <c r="CO4">
        <f>AVERAGE(Cycle!DU:DU)</f>
        <v>5.2542249417249405</v>
      </c>
      <c r="CP4">
        <f>STDEV(Cycle!DU:DU)</f>
        <v>9.1019516272916086</v>
      </c>
      <c r="CQ4" t="s">
        <v>160</v>
      </c>
      <c r="CR4">
        <f>AVERAGE(Cycle!DX:DX)</f>
        <v>73.791918492403255</v>
      </c>
      <c r="CS4">
        <f>STDEV(Cycle!DX:DX)</f>
        <v>23.196896813193963</v>
      </c>
      <c r="CT4" t="s">
        <v>163</v>
      </c>
      <c r="CU4">
        <f>AVERAGE(Cycle!EA:EA)</f>
        <v>72.248435044487692</v>
      </c>
      <c r="CV4">
        <f>STDEV(Cycle!EA:EA)</f>
        <v>21.207377973086814</v>
      </c>
      <c r="CX4" t="s">
        <v>184</v>
      </c>
      <c r="CY4">
        <f>AVERAGE(Cycle!BX:BX)/200</f>
        <v>3.4722222222222224E-2</v>
      </c>
      <c r="CZ4">
        <f>STDEV(Cycle!BX:BX)/200</f>
        <v>1.2869923101360032E-2</v>
      </c>
      <c r="DA4" t="s">
        <v>185</v>
      </c>
      <c r="DB4">
        <f>AVERAGE(Cycle!CB:CB)/200</f>
        <v>1.9473684210526317E-2</v>
      </c>
      <c r="DC4">
        <f>STDEV(Cycle!CB:CB)/200</f>
        <v>9.3569943259842105E-3</v>
      </c>
      <c r="DD4" t="s">
        <v>186</v>
      </c>
      <c r="DE4">
        <f>AVERAGE(Cycle!CF:CF)/200</f>
        <v>5.7571428571428572E-2</v>
      </c>
      <c r="DF4">
        <f>STDEV(Cycle!CF:CF)/200</f>
        <v>1.5500067768894954E-2</v>
      </c>
      <c r="DG4" t="s">
        <v>187</v>
      </c>
      <c r="DH4">
        <f>AVERAGE(Cycle!CJ:CJ)/200</f>
        <v>5.5972222222222222E-2</v>
      </c>
      <c r="DI4">
        <f>STDEV(Cycle!CJ:CJ)/200</f>
        <v>1.8040408787118684E-2</v>
      </c>
      <c r="DK4" t="s">
        <v>200</v>
      </c>
      <c r="DL4">
        <f>AVERAGE(Cycle!CO:CO)/200</f>
        <v>1.8026315789473682E-2</v>
      </c>
      <c r="DM4">
        <f>STDEV(Cycle!CO:CO)/200</f>
        <v>2.0219721229539352E-2</v>
      </c>
      <c r="DN4" t="s">
        <v>201</v>
      </c>
      <c r="DO4">
        <f>AVERAGE(Cycle!CS:CS)/200</f>
        <v>3.875E-3</v>
      </c>
      <c r="DP4">
        <f>STDEV(Cycle!CS:CS)/200</f>
        <v>7.4668068897089553E-3</v>
      </c>
      <c r="DQ4" t="s">
        <v>202</v>
      </c>
      <c r="DR4">
        <f>AVERAGE(Cycle!CW:CW)/200</f>
        <v>4.1315789473684215E-2</v>
      </c>
      <c r="DS4">
        <f>STDEV(Cycle!CW:CW)/200</f>
        <v>1.0441873248007459E-2</v>
      </c>
      <c r="DT4" t="s">
        <v>203</v>
      </c>
      <c r="DU4">
        <f>AVERAGE(Cycle!DA:DA)/200</f>
        <v>4.1184210526315788E-2</v>
      </c>
      <c r="DV4">
        <f>STDEV(Cycle!DA:DA)/200</f>
        <v>1.0744842290437434E-2</v>
      </c>
    </row>
    <row r="5" spans="1:126" x14ac:dyDescent="0.25">
      <c r="A5">
        <v>4</v>
      </c>
      <c r="C5" s="2">
        <v>2</v>
      </c>
      <c r="J5" t="s">
        <v>286</v>
      </c>
      <c r="K5">
        <v>0</v>
      </c>
      <c r="M5" t="s">
        <v>277</v>
      </c>
      <c r="N5">
        <v>0</v>
      </c>
      <c r="O5">
        <f xml:space="preserve"> (N5/N$2)*100</f>
        <v>0</v>
      </c>
      <c r="AX5" t="s">
        <v>116</v>
      </c>
      <c r="AY5">
        <f>AVERAGE(Cycle!$P$2:$P$46)</f>
        <v>5.5789473684210542E-2</v>
      </c>
      <c r="AZ5">
        <f>STDEV(Cycle!$P$2:$P$46)</f>
        <v>1.2440469911036185E-2</v>
      </c>
      <c r="BA5" t="s">
        <v>117</v>
      </c>
      <c r="BB5">
        <f>AVERAGE(Cycle!$Q$2:$Q$47)</f>
        <v>5.7125000000000016E-2</v>
      </c>
      <c r="BC5">
        <f>STDEV(Cycle!$Q$2:$Q$47)</f>
        <v>1.3862303615866357E-2</v>
      </c>
      <c r="BD5" t="s">
        <v>118</v>
      </c>
      <c r="BE5">
        <f>AVERAGE(Cycle!$R$2:$R$47)</f>
        <v>5.9210526315789498E-2</v>
      </c>
      <c r="BF5">
        <f>STDEV(Cycle!$R$2:$R$47)</f>
        <v>1.5748286727471018E-2</v>
      </c>
      <c r="BG5" t="s">
        <v>119</v>
      </c>
      <c r="BH5">
        <f>AVERAGE(Cycle!$S$2:$S$46)</f>
        <v>5.9473684210526331E-2</v>
      </c>
      <c r="BI5">
        <f>STDEV(Cycle!$S$2:$S$46)</f>
        <v>1.3695011603372198E-2</v>
      </c>
      <c r="BO5" t="s">
        <v>32</v>
      </c>
      <c r="BP5">
        <f>AVERAGE(Cycle!BI:BI)</f>
        <v>2.3026913749999998</v>
      </c>
      <c r="BQ5">
        <f>STDEV(Cycle!BI:BI)</f>
        <v>0.67136520638154185</v>
      </c>
      <c r="BS5" t="s">
        <v>209</v>
      </c>
      <c r="BT5">
        <v>83</v>
      </c>
      <c r="BU5">
        <v>7.9349904397705551</v>
      </c>
      <c r="BV5">
        <v>0.41499999999999998</v>
      </c>
    </row>
    <row r="6" spans="1:126" x14ac:dyDescent="0.25">
      <c r="A6">
        <v>5</v>
      </c>
      <c r="C6" s="2">
        <v>2</v>
      </c>
      <c r="J6" t="s">
        <v>287</v>
      </c>
      <c r="K6">
        <v>0</v>
      </c>
      <c r="M6" t="s">
        <v>278</v>
      </c>
      <c r="N6">
        <v>72</v>
      </c>
      <c r="O6">
        <f xml:space="preserve"> (N6/N$2)*100</f>
        <v>48.322147651006716</v>
      </c>
      <c r="AX6" t="s">
        <v>120</v>
      </c>
      <c r="AY6">
        <f>AVERAGE(Cycle!$U$2:$U$46)</f>
        <v>0.12986111111111109</v>
      </c>
      <c r="AZ6">
        <f>STDEV(Cycle!$U$2:$U$46)</f>
        <v>1.830246318751003E-2</v>
      </c>
      <c r="BA6" t="s">
        <v>121</v>
      </c>
      <c r="BB6">
        <f>AVERAGE(Cycle!$V$2:$V$46)</f>
        <v>0.12907894736842107</v>
      </c>
      <c r="BC6">
        <f>STDEV(Cycle!$V$2:$V$46)</f>
        <v>1.5975287636792072E-2</v>
      </c>
      <c r="BD6" t="s">
        <v>122</v>
      </c>
      <c r="BE6">
        <f>AVERAGE(Cycle!$W$2:$W$46)</f>
        <v>0.13257142857142859</v>
      </c>
      <c r="BF6">
        <f>STDEV(Cycle!$W$2:$W$46)</f>
        <v>1.7165775996039776E-2</v>
      </c>
      <c r="BG6" t="s">
        <v>123</v>
      </c>
      <c r="BH6">
        <f>AVERAGE(Cycle!$X$2:$X$46)</f>
        <v>0.1295833333333333</v>
      </c>
      <c r="BI6">
        <f>STDEV(Cycle!$X$2:$X$46)</f>
        <v>1.2726518994378856E-2</v>
      </c>
      <c r="BO6" t="s">
        <v>33</v>
      </c>
      <c r="BP6">
        <f>AVERAGE(Cycle!BJ:BJ)</f>
        <v>2.4587156250000004</v>
      </c>
      <c r="BQ6">
        <f>STDEV(Cycle!BJ:BJ)</f>
        <v>0.73461679737617458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C7" s="2">
        <v>2</v>
      </c>
      <c r="M7" t="s">
        <v>279</v>
      </c>
      <c r="N7">
        <v>2</v>
      </c>
      <c r="O7">
        <f xml:space="preserve"> (N7/N$2)*100</f>
        <v>1.3422818791946309</v>
      </c>
      <c r="AX7" t="s">
        <v>23</v>
      </c>
      <c r="AY7">
        <f>AVERAGE(Cycle!Z:Z)</f>
        <v>22.356325275916703</v>
      </c>
      <c r="AZ7">
        <f>STDEV(Cycle!Z:Z)</f>
        <v>3.8681848658081761</v>
      </c>
      <c r="BA7" t="s">
        <v>24</v>
      </c>
      <c r="BB7">
        <f>AVERAGE(Cycle!AA:AA)</f>
        <v>22.098859741377293</v>
      </c>
      <c r="BC7">
        <f>STDEV(Cycle!AA:AA)</f>
        <v>4.1268538646161375</v>
      </c>
      <c r="BD7" t="s">
        <v>25</v>
      </c>
      <c r="BE7">
        <f>AVERAGE(Cycle!AB:AB)</f>
        <v>22.690256710313591</v>
      </c>
      <c r="BF7">
        <f>STDEV(Cycle!AB:AB)</f>
        <v>4.0444729531835826</v>
      </c>
      <c r="BG7" t="s">
        <v>26</v>
      </c>
      <c r="BH7">
        <f>AVERAGE(Cycle!AC:AC)</f>
        <v>22.101789805278582</v>
      </c>
      <c r="BI7">
        <f>STDEV(Cycle!AC:AC)</f>
        <v>4.4135572209229652</v>
      </c>
      <c r="BO7" t="s">
        <v>39</v>
      </c>
      <c r="BS7" t="s">
        <v>211</v>
      </c>
      <c r="BT7">
        <v>1046</v>
      </c>
    </row>
    <row r="8" spans="1:126" x14ac:dyDescent="0.25">
      <c r="A8">
        <v>7</v>
      </c>
      <c r="C8" s="2">
        <v>2</v>
      </c>
      <c r="M8" t="s">
        <v>280</v>
      </c>
      <c r="N8">
        <v>0</v>
      </c>
      <c r="O8">
        <f xml:space="preserve"> (N8/N$2)*100</f>
        <v>0</v>
      </c>
      <c r="AX8" t="s">
        <v>136</v>
      </c>
      <c r="AY8">
        <f>AVERAGE(Cycle!$AJ$2:$AJ$46)</f>
        <v>7.8265175405835343</v>
      </c>
      <c r="AZ8">
        <f>STDEV(Cycle!$AJ$2:$AJ$46)</f>
        <v>0.94479683959166316</v>
      </c>
      <c r="BA8" t="s">
        <v>137</v>
      </c>
      <c r="BB8">
        <f>AVERAGE(Cycle!$AK$2:$AK$46)</f>
        <v>7.8578348117319061</v>
      </c>
      <c r="BC8">
        <f>STDEV(Cycle!$AK$2:$AK$46)</f>
        <v>0.93511486671767707</v>
      </c>
      <c r="BD8" t="s">
        <v>138</v>
      </c>
      <c r="BE8">
        <f>AVERAGE(Cycle!$AL$2:$AL$46)</f>
        <v>7.6487758107906005</v>
      </c>
      <c r="BF8">
        <f>STDEV(Cycle!$AL$2:$AL$46)</f>
        <v>0.85059787561651989</v>
      </c>
      <c r="BG8" t="s">
        <v>139</v>
      </c>
      <c r="BH8">
        <f>AVERAGE(Cycle!$AM$2:$AM$46)</f>
        <v>7.780510301083349</v>
      </c>
      <c r="BI8">
        <f>STDEV(Cycle!$AM$2:$AM$46)</f>
        <v>0.67307709750888922</v>
      </c>
      <c r="BO8" t="s">
        <v>40</v>
      </c>
      <c r="BP8">
        <f>AVERAGE(Cycle!BL:BL)</f>
        <v>2.2900868838678701</v>
      </c>
      <c r="BQ8">
        <f>STDEV(Cycle!BL:BL)</f>
        <v>1.6632744964756243</v>
      </c>
    </row>
    <row r="9" spans="1:126" x14ac:dyDescent="0.25">
      <c r="A9">
        <v>8</v>
      </c>
      <c r="C9" s="2">
        <v>2</v>
      </c>
      <c r="M9" t="s">
        <v>273</v>
      </c>
      <c r="N9">
        <v>2</v>
      </c>
      <c r="O9">
        <f xml:space="preserve"> (N9/N$2)*100</f>
        <v>1.3422818791946309</v>
      </c>
      <c r="AX9" t="s">
        <v>128</v>
      </c>
      <c r="AY9">
        <v>7.4380165289256199</v>
      </c>
      <c r="BA9" t="s">
        <v>129</v>
      </c>
      <c r="BB9">
        <v>7.8260869565217401</v>
      </c>
      <c r="BD9" t="s">
        <v>130</v>
      </c>
      <c r="BE9">
        <v>7.5471698113207539</v>
      </c>
      <c r="BG9" t="s">
        <v>131</v>
      </c>
      <c r="BH9">
        <v>7.6923076923076925</v>
      </c>
      <c r="BO9" t="s">
        <v>41</v>
      </c>
      <c r="BP9">
        <f>AVERAGE(Cycle!BM:BM)</f>
        <v>2.3215197058700543</v>
      </c>
      <c r="BQ9">
        <f>STDEV(Cycle!BM:BM)</f>
        <v>1.5999805575829684</v>
      </c>
    </row>
    <row r="10" spans="1:126" x14ac:dyDescent="0.25">
      <c r="A10">
        <v>9</v>
      </c>
      <c r="C10" s="2">
        <v>2</v>
      </c>
      <c r="AX10" t="s">
        <v>91</v>
      </c>
      <c r="AY10">
        <f>AVERAGE(Cycle!$AV$2:$AV$45)</f>
        <v>58.305622491830526</v>
      </c>
      <c r="AZ10">
        <f>STDEV(Cycle!$AV$2:$AV$45)</f>
        <v>5.0719302297339315</v>
      </c>
      <c r="BA10" t="s">
        <v>92</v>
      </c>
      <c r="BB10">
        <f>AVERAGE(Cycle!$AW$2:$AW$45)</f>
        <v>57.187829274616838</v>
      </c>
      <c r="BC10">
        <f>STDEV(Cycle!$AW$2:$AW$45)</f>
        <v>5.6935065495274078</v>
      </c>
      <c r="BD10" t="s">
        <v>93</v>
      </c>
      <c r="BE10">
        <f>AVERAGE(Cycle!$AX$2:$AX$45)</f>
        <v>57.444709629303887</v>
      </c>
      <c r="BF10">
        <f>STDEV(Cycle!$AX$2:$AX$45)</f>
        <v>4.4865293622122309</v>
      </c>
      <c r="BG10" t="s">
        <v>94</v>
      </c>
      <c r="BH10">
        <f>AVERAGE(Cycle!$AY$2:$AY$45)</f>
        <v>55.77674809827483</v>
      </c>
      <c r="BI10">
        <f>STDEV(Cycle!$AY$2:$AY$45)</f>
        <v>4.7462245669534413</v>
      </c>
      <c r="BO10" t="s">
        <v>312</v>
      </c>
    </row>
    <row r="11" spans="1:126" x14ac:dyDescent="0.25">
      <c r="A11">
        <v>10</v>
      </c>
      <c r="C11" s="2">
        <v>2</v>
      </c>
      <c r="AX11" t="s">
        <v>95</v>
      </c>
      <c r="AY11">
        <f>AVERAGE(Cycle!$BA$2:$BA$45)</f>
        <v>41.694377508169467</v>
      </c>
      <c r="AZ11">
        <f>STDEV(Cycle!$BA$2:$BA$45)</f>
        <v>5.0719302297340203</v>
      </c>
      <c r="BA11" t="s">
        <v>96</v>
      </c>
      <c r="BB11">
        <f>AVERAGE(Cycle!$BB$2:$BB$45)</f>
        <v>42.812170725383154</v>
      </c>
      <c r="BC11">
        <f>STDEV(Cycle!$BB$2:$BB$45)</f>
        <v>5.6935065495274157</v>
      </c>
      <c r="BD11" t="s">
        <v>97</v>
      </c>
      <c r="BE11">
        <f>AVERAGE(Cycle!$BC$2:$BC$45)</f>
        <v>42.55529037069612</v>
      </c>
      <c r="BF11">
        <f>STDEV(Cycle!$BC$2:$BC$45)</f>
        <v>4.4865293622121634</v>
      </c>
      <c r="BG11" t="s">
        <v>98</v>
      </c>
      <c r="BH11">
        <f>AVERAGE(Cycle!$BD$2:$BD$45)</f>
        <v>44.22325190172517</v>
      </c>
      <c r="BI11">
        <f>STDEV(Cycle!$BD$2:$BD$45)</f>
        <v>4.7462245669533889</v>
      </c>
      <c r="BO11" t="s">
        <v>313</v>
      </c>
      <c r="BP11">
        <f>AVERAGE(Cycle!$BR:$BR)</f>
        <v>25.503595652380977</v>
      </c>
      <c r="BQ11">
        <f>STDEV(Cycle!$BR:$BR)</f>
        <v>24.999929155942002</v>
      </c>
    </row>
    <row r="12" spans="1:126" x14ac:dyDescent="0.25">
      <c r="A12">
        <v>11</v>
      </c>
      <c r="C12" s="2">
        <v>2</v>
      </c>
      <c r="BO12" t="s">
        <v>314</v>
      </c>
      <c r="BP12">
        <f>AVERAGE(Cycle!$BS:$BS)</f>
        <v>34.650507082297636</v>
      </c>
      <c r="BQ12">
        <f>STDEV(Cycle!$BS:$BS)</f>
        <v>28.771514186205184</v>
      </c>
    </row>
    <row r="13" spans="1:126" x14ac:dyDescent="0.25">
      <c r="A13">
        <v>12</v>
      </c>
      <c r="B13" s="3">
        <v>1</v>
      </c>
      <c r="C13" s="2">
        <v>2</v>
      </c>
      <c r="BO13" t="s">
        <v>44</v>
      </c>
    </row>
    <row r="14" spans="1:126" x14ac:dyDescent="0.25">
      <c r="A14">
        <v>13</v>
      </c>
      <c r="B14" s="3">
        <v>1</v>
      </c>
      <c r="C14" s="2">
        <v>2</v>
      </c>
      <c r="BO14" t="s">
        <v>45</v>
      </c>
      <c r="BP14">
        <f>AVERAGE(Cycle!BO:BO)</f>
        <v>5.2696203104725727</v>
      </c>
      <c r="BQ14">
        <f>STDEV(Cycle!BO:BO)</f>
        <v>2.4562151771692675</v>
      </c>
    </row>
    <row r="15" spans="1:126" x14ac:dyDescent="0.25">
      <c r="A15">
        <v>14</v>
      </c>
      <c r="B15" s="3">
        <v>1</v>
      </c>
      <c r="BO15" t="s">
        <v>46</v>
      </c>
      <c r="BP15">
        <f>AVERAGE(Cycle!BP:BP)</f>
        <v>4.5104684105565198</v>
      </c>
      <c r="BQ15">
        <f>STDEV(Cycle!BP:BP)</f>
        <v>2.0152974823501673</v>
      </c>
    </row>
    <row r="16" spans="1:126" x14ac:dyDescent="0.25">
      <c r="A16">
        <v>15</v>
      </c>
      <c r="B16" s="3">
        <v>1</v>
      </c>
    </row>
    <row r="17" spans="1:5" x14ac:dyDescent="0.25">
      <c r="A17">
        <v>16</v>
      </c>
      <c r="B17" s="3">
        <v>1</v>
      </c>
    </row>
    <row r="18" spans="1:5" x14ac:dyDescent="0.25">
      <c r="A18">
        <v>17</v>
      </c>
      <c r="B18" s="3">
        <v>1</v>
      </c>
    </row>
    <row r="19" spans="1:5" x14ac:dyDescent="0.25">
      <c r="A19">
        <v>18</v>
      </c>
      <c r="B19" s="3">
        <v>1</v>
      </c>
    </row>
    <row r="20" spans="1:5" x14ac:dyDescent="0.25">
      <c r="A20">
        <v>19</v>
      </c>
      <c r="B20" s="3">
        <v>1</v>
      </c>
    </row>
    <row r="21" spans="1:5" x14ac:dyDescent="0.25">
      <c r="A21">
        <v>20</v>
      </c>
      <c r="B21" s="3">
        <v>1</v>
      </c>
      <c r="E21" s="4">
        <v>4</v>
      </c>
    </row>
    <row r="22" spans="1:5" x14ac:dyDescent="0.25">
      <c r="A22">
        <v>21</v>
      </c>
      <c r="D22" s="5">
        <v>3</v>
      </c>
      <c r="E22" s="4">
        <v>4</v>
      </c>
    </row>
    <row r="23" spans="1:5" x14ac:dyDescent="0.25">
      <c r="A23">
        <v>22</v>
      </c>
      <c r="D23" s="5">
        <v>3</v>
      </c>
      <c r="E23" s="4">
        <v>4</v>
      </c>
    </row>
    <row r="24" spans="1:5" x14ac:dyDescent="0.25">
      <c r="A24">
        <v>23</v>
      </c>
      <c r="D24" s="5">
        <v>3</v>
      </c>
      <c r="E24" s="4">
        <v>4</v>
      </c>
    </row>
    <row r="25" spans="1:5" x14ac:dyDescent="0.25">
      <c r="A25">
        <v>24</v>
      </c>
      <c r="D25" s="5">
        <v>3</v>
      </c>
      <c r="E25" s="4">
        <v>4</v>
      </c>
    </row>
    <row r="26" spans="1:5" x14ac:dyDescent="0.25">
      <c r="A26">
        <v>25</v>
      </c>
      <c r="D26" s="5">
        <v>3</v>
      </c>
      <c r="E26" s="4">
        <v>4</v>
      </c>
    </row>
    <row r="27" spans="1:5" x14ac:dyDescent="0.25">
      <c r="A27">
        <v>26</v>
      </c>
      <c r="D27" s="5">
        <v>3</v>
      </c>
      <c r="E27" s="4">
        <v>4</v>
      </c>
    </row>
    <row r="28" spans="1:5" x14ac:dyDescent="0.25">
      <c r="A28">
        <v>27</v>
      </c>
      <c r="D28" s="5">
        <v>3</v>
      </c>
      <c r="E28" s="4">
        <v>4</v>
      </c>
    </row>
    <row r="29" spans="1:5" x14ac:dyDescent="0.25">
      <c r="A29">
        <v>28</v>
      </c>
      <c r="D29" s="5">
        <v>3</v>
      </c>
      <c r="E29" s="4">
        <v>4</v>
      </c>
    </row>
    <row r="30" spans="1:5" x14ac:dyDescent="0.25">
      <c r="A30">
        <v>29</v>
      </c>
      <c r="C30" s="2">
        <v>2</v>
      </c>
      <c r="D30" s="5">
        <v>3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C32" s="2">
        <v>2</v>
      </c>
    </row>
    <row r="33" spans="1:5" x14ac:dyDescent="0.25">
      <c r="A33">
        <v>32</v>
      </c>
      <c r="C33" s="2">
        <v>2</v>
      </c>
    </row>
    <row r="34" spans="1:5" x14ac:dyDescent="0.25">
      <c r="A34">
        <v>33</v>
      </c>
      <c r="C34" s="2">
        <v>2</v>
      </c>
    </row>
    <row r="35" spans="1:5" x14ac:dyDescent="0.25">
      <c r="A35">
        <v>34</v>
      </c>
      <c r="C35" s="2">
        <v>2</v>
      </c>
    </row>
    <row r="36" spans="1:5" x14ac:dyDescent="0.25">
      <c r="A36">
        <v>35</v>
      </c>
      <c r="B36" s="3">
        <v>1</v>
      </c>
      <c r="C36" s="2">
        <v>2</v>
      </c>
    </row>
    <row r="37" spans="1:5" x14ac:dyDescent="0.25">
      <c r="A37">
        <v>36</v>
      </c>
      <c r="B37" s="3">
        <v>1</v>
      </c>
      <c r="C37" s="2">
        <v>2</v>
      </c>
    </row>
    <row r="38" spans="1:5" x14ac:dyDescent="0.25">
      <c r="A38">
        <v>37</v>
      </c>
      <c r="B38" s="3">
        <v>1</v>
      </c>
      <c r="C38" s="2">
        <v>2</v>
      </c>
    </row>
    <row r="39" spans="1:5" x14ac:dyDescent="0.25">
      <c r="A39">
        <v>38</v>
      </c>
      <c r="B39" s="3">
        <v>1</v>
      </c>
      <c r="C39" s="2">
        <v>2</v>
      </c>
    </row>
    <row r="40" spans="1:5" x14ac:dyDescent="0.25">
      <c r="A40">
        <v>39</v>
      </c>
      <c r="B40" s="3">
        <v>1</v>
      </c>
    </row>
    <row r="41" spans="1:5" x14ac:dyDescent="0.25">
      <c r="A41">
        <v>40</v>
      </c>
      <c r="B41" s="3">
        <v>1</v>
      </c>
    </row>
    <row r="42" spans="1:5" x14ac:dyDescent="0.25">
      <c r="A42">
        <v>41</v>
      </c>
      <c r="B42" s="3">
        <v>1</v>
      </c>
    </row>
    <row r="43" spans="1:5" x14ac:dyDescent="0.25">
      <c r="A43">
        <v>42</v>
      </c>
      <c r="B43" s="3">
        <v>1</v>
      </c>
    </row>
    <row r="44" spans="1:5" x14ac:dyDescent="0.25">
      <c r="A44">
        <v>43</v>
      </c>
      <c r="B44" s="3">
        <v>1</v>
      </c>
    </row>
    <row r="45" spans="1:5" x14ac:dyDescent="0.25">
      <c r="A45">
        <v>44</v>
      </c>
      <c r="E45" s="4">
        <v>4</v>
      </c>
    </row>
    <row r="46" spans="1:5" x14ac:dyDescent="0.25">
      <c r="A46">
        <v>45</v>
      </c>
      <c r="D46" s="5">
        <v>3</v>
      </c>
      <c r="E46" s="4">
        <v>4</v>
      </c>
    </row>
    <row r="47" spans="1:5" x14ac:dyDescent="0.25">
      <c r="A47">
        <v>46</v>
      </c>
      <c r="D47" s="5">
        <v>3</v>
      </c>
      <c r="E47" s="4">
        <v>4</v>
      </c>
    </row>
    <row r="48" spans="1:5" x14ac:dyDescent="0.25">
      <c r="A48">
        <v>47</v>
      </c>
      <c r="D48" s="5">
        <v>3</v>
      </c>
      <c r="E48" s="4">
        <v>4</v>
      </c>
    </row>
    <row r="49" spans="1:5" x14ac:dyDescent="0.25">
      <c r="A49">
        <v>48</v>
      </c>
      <c r="D49" s="5">
        <v>3</v>
      </c>
      <c r="E49" s="4">
        <v>4</v>
      </c>
    </row>
    <row r="50" spans="1:5" x14ac:dyDescent="0.25">
      <c r="A50">
        <v>49</v>
      </c>
      <c r="D50" s="5">
        <v>3</v>
      </c>
      <c r="E50" s="4">
        <v>4</v>
      </c>
    </row>
    <row r="51" spans="1:5" x14ac:dyDescent="0.25">
      <c r="A51">
        <v>50</v>
      </c>
      <c r="D51" s="5">
        <v>3</v>
      </c>
      <c r="E51" s="4">
        <v>4</v>
      </c>
    </row>
    <row r="52" spans="1:5" x14ac:dyDescent="0.25">
      <c r="A52">
        <v>51</v>
      </c>
      <c r="D52" s="5">
        <v>3</v>
      </c>
      <c r="E52" s="4">
        <v>4</v>
      </c>
    </row>
    <row r="53" spans="1:5" x14ac:dyDescent="0.25">
      <c r="A53">
        <v>52</v>
      </c>
      <c r="C53" s="2">
        <v>2</v>
      </c>
      <c r="D53" s="5">
        <v>3</v>
      </c>
      <c r="E53" s="4">
        <v>4</v>
      </c>
    </row>
    <row r="54" spans="1:5" x14ac:dyDescent="0.25">
      <c r="A54">
        <v>53</v>
      </c>
      <c r="C54" s="2">
        <v>2</v>
      </c>
      <c r="D54" s="5">
        <v>3</v>
      </c>
    </row>
    <row r="55" spans="1:5" x14ac:dyDescent="0.25">
      <c r="A55">
        <v>54</v>
      </c>
      <c r="C55" s="2">
        <v>2</v>
      </c>
    </row>
    <row r="56" spans="1:5" x14ac:dyDescent="0.25">
      <c r="A56">
        <v>55</v>
      </c>
      <c r="C56" s="2">
        <v>2</v>
      </c>
    </row>
    <row r="57" spans="1:5" x14ac:dyDescent="0.25">
      <c r="A57">
        <v>56</v>
      </c>
      <c r="C57" s="2">
        <v>2</v>
      </c>
    </row>
    <row r="58" spans="1:5" x14ac:dyDescent="0.25">
      <c r="A58">
        <v>57</v>
      </c>
      <c r="C58" s="2">
        <v>2</v>
      </c>
    </row>
    <row r="59" spans="1:5" x14ac:dyDescent="0.25">
      <c r="A59">
        <v>58</v>
      </c>
      <c r="C59" s="2">
        <v>2</v>
      </c>
    </row>
    <row r="60" spans="1:5" x14ac:dyDescent="0.25">
      <c r="A60">
        <v>59</v>
      </c>
      <c r="B60" s="3">
        <v>1</v>
      </c>
      <c r="C60" s="2">
        <v>2</v>
      </c>
    </row>
    <row r="61" spans="1:5" x14ac:dyDescent="0.25">
      <c r="A61">
        <v>60</v>
      </c>
      <c r="B61" s="3">
        <v>1</v>
      </c>
      <c r="C61" s="2">
        <v>2</v>
      </c>
    </row>
    <row r="62" spans="1:5" x14ac:dyDescent="0.25">
      <c r="A62">
        <v>61</v>
      </c>
      <c r="B62" s="3">
        <v>1</v>
      </c>
      <c r="C62" s="2">
        <v>2</v>
      </c>
    </row>
    <row r="63" spans="1:5" x14ac:dyDescent="0.25">
      <c r="A63">
        <v>62</v>
      </c>
      <c r="B63" s="3">
        <v>1</v>
      </c>
    </row>
    <row r="64" spans="1:5" x14ac:dyDescent="0.25">
      <c r="A64">
        <v>63</v>
      </c>
      <c r="B64" s="3">
        <v>1</v>
      </c>
    </row>
    <row r="65" spans="1:5" x14ac:dyDescent="0.25">
      <c r="A65">
        <v>64</v>
      </c>
      <c r="B65" s="3">
        <v>1</v>
      </c>
    </row>
    <row r="66" spans="1:5" x14ac:dyDescent="0.25">
      <c r="A66">
        <v>65</v>
      </c>
      <c r="B66" s="3">
        <v>1</v>
      </c>
    </row>
    <row r="67" spans="1:5" x14ac:dyDescent="0.25">
      <c r="A67">
        <v>66</v>
      </c>
      <c r="B67" s="3">
        <v>1</v>
      </c>
    </row>
    <row r="68" spans="1:5" x14ac:dyDescent="0.25">
      <c r="A68">
        <v>67</v>
      </c>
      <c r="B68" s="3">
        <v>1</v>
      </c>
    </row>
    <row r="69" spans="1:5" x14ac:dyDescent="0.25">
      <c r="A69">
        <v>68</v>
      </c>
      <c r="E69" s="4">
        <v>4</v>
      </c>
    </row>
    <row r="70" spans="1:5" x14ac:dyDescent="0.25">
      <c r="A70">
        <v>69</v>
      </c>
      <c r="E70" s="4">
        <v>4</v>
      </c>
    </row>
    <row r="71" spans="1:5" x14ac:dyDescent="0.25">
      <c r="A71">
        <v>70</v>
      </c>
      <c r="D71" s="5">
        <v>3</v>
      </c>
      <c r="E71" s="4">
        <v>4</v>
      </c>
    </row>
    <row r="72" spans="1:5" x14ac:dyDescent="0.25">
      <c r="A72">
        <v>71</v>
      </c>
      <c r="D72" s="5">
        <v>3</v>
      </c>
      <c r="E72" s="4">
        <v>4</v>
      </c>
    </row>
    <row r="73" spans="1:5" x14ac:dyDescent="0.25">
      <c r="A73">
        <v>72</v>
      </c>
      <c r="D73" s="5">
        <v>3</v>
      </c>
      <c r="E73" s="4">
        <v>4</v>
      </c>
    </row>
    <row r="74" spans="1:5" x14ac:dyDescent="0.25">
      <c r="A74">
        <v>73</v>
      </c>
      <c r="D74" s="5">
        <v>3</v>
      </c>
      <c r="E74" s="4">
        <v>4</v>
      </c>
    </row>
    <row r="75" spans="1:5" x14ac:dyDescent="0.25">
      <c r="A75">
        <v>74</v>
      </c>
      <c r="D75" s="5">
        <v>3</v>
      </c>
      <c r="E75" s="4">
        <v>4</v>
      </c>
    </row>
    <row r="76" spans="1:5" x14ac:dyDescent="0.25">
      <c r="A76">
        <v>75</v>
      </c>
      <c r="C76" s="2">
        <v>2</v>
      </c>
      <c r="D76" s="5">
        <v>3</v>
      </c>
      <c r="E76" s="4">
        <v>4</v>
      </c>
    </row>
    <row r="77" spans="1:5" x14ac:dyDescent="0.25">
      <c r="A77">
        <v>76</v>
      </c>
      <c r="C77" s="2">
        <v>2</v>
      </c>
      <c r="D77" s="5">
        <v>3</v>
      </c>
      <c r="E77" s="4">
        <v>4</v>
      </c>
    </row>
    <row r="78" spans="1:5" x14ac:dyDescent="0.25">
      <c r="A78">
        <v>77</v>
      </c>
      <c r="C78" s="2">
        <v>2</v>
      </c>
      <c r="D78" s="5">
        <v>3</v>
      </c>
    </row>
    <row r="79" spans="1:5" x14ac:dyDescent="0.25">
      <c r="A79">
        <v>78</v>
      </c>
      <c r="C79" s="2">
        <v>2</v>
      </c>
      <c r="D79" s="5">
        <v>3</v>
      </c>
    </row>
    <row r="80" spans="1:5" x14ac:dyDescent="0.25">
      <c r="A80">
        <v>79</v>
      </c>
      <c r="C80" s="2">
        <v>2</v>
      </c>
    </row>
    <row r="81" spans="1:5" x14ac:dyDescent="0.25">
      <c r="A81">
        <v>80</v>
      </c>
      <c r="C81" s="2">
        <v>2</v>
      </c>
    </row>
    <row r="82" spans="1:5" x14ac:dyDescent="0.25">
      <c r="A82">
        <v>81</v>
      </c>
      <c r="C82" s="2">
        <v>2</v>
      </c>
    </row>
    <row r="83" spans="1:5" x14ac:dyDescent="0.25">
      <c r="A83">
        <v>82</v>
      </c>
      <c r="B83" s="3">
        <v>1</v>
      </c>
      <c r="C83" s="2">
        <v>2</v>
      </c>
    </row>
    <row r="84" spans="1:5" x14ac:dyDescent="0.25">
      <c r="A84">
        <v>83</v>
      </c>
      <c r="B84" s="3">
        <v>1</v>
      </c>
      <c r="C84" s="2">
        <v>2</v>
      </c>
    </row>
    <row r="85" spans="1:5" x14ac:dyDescent="0.25">
      <c r="A85">
        <v>84</v>
      </c>
      <c r="B85" s="3">
        <v>1</v>
      </c>
      <c r="C85" s="2">
        <v>2</v>
      </c>
    </row>
    <row r="86" spans="1:5" x14ac:dyDescent="0.25">
      <c r="A86">
        <v>85</v>
      </c>
      <c r="B86" s="3">
        <v>1</v>
      </c>
      <c r="C86" s="2">
        <v>2</v>
      </c>
    </row>
    <row r="87" spans="1:5" x14ac:dyDescent="0.25">
      <c r="A87">
        <v>86</v>
      </c>
      <c r="B87" s="3">
        <v>1</v>
      </c>
    </row>
    <row r="88" spans="1:5" x14ac:dyDescent="0.25">
      <c r="A88">
        <v>87</v>
      </c>
      <c r="B88" s="3">
        <v>1</v>
      </c>
    </row>
    <row r="89" spans="1:5" x14ac:dyDescent="0.25">
      <c r="A89">
        <v>88</v>
      </c>
      <c r="B89" s="3">
        <v>1</v>
      </c>
    </row>
    <row r="90" spans="1:5" x14ac:dyDescent="0.25">
      <c r="A90">
        <v>89</v>
      </c>
      <c r="B90" s="3">
        <v>1</v>
      </c>
    </row>
    <row r="91" spans="1:5" x14ac:dyDescent="0.25">
      <c r="A91">
        <v>90</v>
      </c>
      <c r="B91" s="3">
        <v>1</v>
      </c>
    </row>
    <row r="92" spans="1:5" x14ac:dyDescent="0.25">
      <c r="A92">
        <v>91</v>
      </c>
      <c r="B92" s="3">
        <v>1</v>
      </c>
      <c r="E92" s="4">
        <v>4</v>
      </c>
    </row>
    <row r="93" spans="1:5" x14ac:dyDescent="0.25">
      <c r="A93">
        <v>92</v>
      </c>
      <c r="E93" s="4">
        <v>4</v>
      </c>
    </row>
    <row r="94" spans="1:5" x14ac:dyDescent="0.25">
      <c r="A94">
        <v>93</v>
      </c>
      <c r="D94" s="5">
        <v>3</v>
      </c>
      <c r="E94" s="4">
        <v>4</v>
      </c>
    </row>
    <row r="95" spans="1:5" x14ac:dyDescent="0.25">
      <c r="A95">
        <v>94</v>
      </c>
      <c r="D95" s="5">
        <v>3</v>
      </c>
      <c r="E95" s="4">
        <v>4</v>
      </c>
    </row>
    <row r="96" spans="1:5" x14ac:dyDescent="0.25">
      <c r="A96">
        <v>95</v>
      </c>
      <c r="D96" s="5">
        <v>3</v>
      </c>
      <c r="E96" s="4">
        <v>4</v>
      </c>
    </row>
    <row r="97" spans="1:5" x14ac:dyDescent="0.25">
      <c r="A97">
        <v>96</v>
      </c>
      <c r="D97" s="5">
        <v>3</v>
      </c>
      <c r="E97" s="4">
        <v>4</v>
      </c>
    </row>
    <row r="98" spans="1:5" x14ac:dyDescent="0.25">
      <c r="A98">
        <v>97</v>
      </c>
      <c r="D98" s="5">
        <v>3</v>
      </c>
      <c r="E98" s="4">
        <v>4</v>
      </c>
    </row>
    <row r="99" spans="1:5" x14ac:dyDescent="0.25">
      <c r="A99">
        <v>98</v>
      </c>
      <c r="D99" s="5">
        <v>3</v>
      </c>
      <c r="E99" s="4">
        <v>4</v>
      </c>
    </row>
    <row r="100" spans="1:5" x14ac:dyDescent="0.25">
      <c r="A100">
        <v>99</v>
      </c>
      <c r="D100" s="5">
        <v>3</v>
      </c>
      <c r="E100" s="4">
        <v>4</v>
      </c>
    </row>
    <row r="101" spans="1:5" x14ac:dyDescent="0.25">
      <c r="A101">
        <v>100</v>
      </c>
      <c r="C101" s="2">
        <v>2</v>
      </c>
      <c r="D101" s="5">
        <v>3</v>
      </c>
      <c r="E101" s="4">
        <v>4</v>
      </c>
    </row>
    <row r="102" spans="1:5" x14ac:dyDescent="0.25">
      <c r="A102">
        <v>101</v>
      </c>
      <c r="C102" s="2">
        <v>2</v>
      </c>
      <c r="D102" s="5">
        <v>3</v>
      </c>
    </row>
    <row r="103" spans="1:5" x14ac:dyDescent="0.25">
      <c r="A103">
        <v>102</v>
      </c>
      <c r="C103" s="2">
        <v>2</v>
      </c>
      <c r="D103" s="5">
        <v>3</v>
      </c>
    </row>
    <row r="104" spans="1:5" x14ac:dyDescent="0.25">
      <c r="A104">
        <v>103</v>
      </c>
      <c r="C104" s="2">
        <v>2</v>
      </c>
    </row>
    <row r="105" spans="1:5" x14ac:dyDescent="0.25">
      <c r="A105">
        <v>104</v>
      </c>
      <c r="C105" s="2">
        <v>2</v>
      </c>
    </row>
    <row r="106" spans="1:5" x14ac:dyDescent="0.25">
      <c r="A106">
        <v>105</v>
      </c>
      <c r="C106" s="2">
        <v>2</v>
      </c>
    </row>
    <row r="107" spans="1:5" x14ac:dyDescent="0.25">
      <c r="A107">
        <v>106</v>
      </c>
      <c r="C107" s="2">
        <v>2</v>
      </c>
    </row>
    <row r="108" spans="1:5" x14ac:dyDescent="0.25">
      <c r="A108">
        <v>107</v>
      </c>
      <c r="C108" s="2">
        <v>2</v>
      </c>
    </row>
    <row r="109" spans="1:5" x14ac:dyDescent="0.25">
      <c r="A109">
        <v>108</v>
      </c>
      <c r="B109" s="3">
        <v>1</v>
      </c>
      <c r="C109" s="2">
        <v>2</v>
      </c>
    </row>
    <row r="110" spans="1:5" x14ac:dyDescent="0.25">
      <c r="A110">
        <v>109</v>
      </c>
      <c r="B110" s="3">
        <v>1</v>
      </c>
      <c r="C110" s="2">
        <v>2</v>
      </c>
    </row>
    <row r="111" spans="1:5" x14ac:dyDescent="0.25">
      <c r="A111">
        <v>110</v>
      </c>
      <c r="B111" s="3">
        <v>1</v>
      </c>
    </row>
    <row r="112" spans="1:5" x14ac:dyDescent="0.25">
      <c r="A112">
        <v>111</v>
      </c>
      <c r="B112" s="3">
        <v>1</v>
      </c>
    </row>
    <row r="113" spans="1:5" x14ac:dyDescent="0.25">
      <c r="A113">
        <v>112</v>
      </c>
      <c r="B113" s="3">
        <v>1</v>
      </c>
    </row>
    <row r="114" spans="1:5" x14ac:dyDescent="0.25">
      <c r="A114">
        <v>113</v>
      </c>
      <c r="B114" s="3">
        <v>1</v>
      </c>
    </row>
    <row r="115" spans="1:5" x14ac:dyDescent="0.25">
      <c r="A115">
        <v>114</v>
      </c>
      <c r="B115" s="3">
        <v>1</v>
      </c>
      <c r="E115" s="4">
        <v>4</v>
      </c>
    </row>
    <row r="116" spans="1:5" x14ac:dyDescent="0.25">
      <c r="A116">
        <v>115</v>
      </c>
      <c r="B116" s="3">
        <v>1</v>
      </c>
      <c r="E116" s="4">
        <v>4</v>
      </c>
    </row>
    <row r="117" spans="1:5" x14ac:dyDescent="0.25">
      <c r="A117">
        <v>116</v>
      </c>
      <c r="E117" s="4">
        <v>4</v>
      </c>
    </row>
    <row r="118" spans="1:5" x14ac:dyDescent="0.25">
      <c r="A118">
        <v>117</v>
      </c>
      <c r="D118" s="5">
        <v>3</v>
      </c>
      <c r="E118" s="4">
        <v>4</v>
      </c>
    </row>
    <row r="119" spans="1:5" x14ac:dyDescent="0.25">
      <c r="A119">
        <v>118</v>
      </c>
      <c r="D119" s="5">
        <v>3</v>
      </c>
      <c r="E119" s="4">
        <v>4</v>
      </c>
    </row>
    <row r="120" spans="1:5" x14ac:dyDescent="0.25">
      <c r="A120">
        <v>119</v>
      </c>
      <c r="D120" s="5">
        <v>3</v>
      </c>
      <c r="E120" s="4">
        <v>4</v>
      </c>
    </row>
    <row r="121" spans="1:5" x14ac:dyDescent="0.25">
      <c r="A121">
        <v>120</v>
      </c>
      <c r="D121" s="5">
        <v>3</v>
      </c>
      <c r="E121" s="4">
        <v>4</v>
      </c>
    </row>
    <row r="122" spans="1:5" x14ac:dyDescent="0.25">
      <c r="A122">
        <v>121</v>
      </c>
      <c r="D122" s="5">
        <v>3</v>
      </c>
      <c r="E122" s="4">
        <v>4</v>
      </c>
    </row>
    <row r="123" spans="1:5" x14ac:dyDescent="0.25">
      <c r="A123">
        <v>122</v>
      </c>
      <c r="D123" s="5">
        <v>3</v>
      </c>
      <c r="E123" s="4">
        <v>4</v>
      </c>
    </row>
    <row r="124" spans="1:5" x14ac:dyDescent="0.25">
      <c r="A124">
        <v>123</v>
      </c>
      <c r="D124" s="5">
        <v>3</v>
      </c>
      <c r="E124" s="4">
        <v>4</v>
      </c>
    </row>
    <row r="125" spans="1:5" x14ac:dyDescent="0.25">
      <c r="A125">
        <v>124</v>
      </c>
      <c r="D125" s="5">
        <v>3</v>
      </c>
    </row>
    <row r="126" spans="1:5" x14ac:dyDescent="0.25">
      <c r="A126">
        <v>125</v>
      </c>
      <c r="D126" s="5">
        <v>3</v>
      </c>
    </row>
    <row r="127" spans="1:5" x14ac:dyDescent="0.25">
      <c r="A127">
        <v>126</v>
      </c>
    </row>
    <row r="128" spans="1:5" x14ac:dyDescent="0.25">
      <c r="A128">
        <v>127</v>
      </c>
    </row>
    <row r="129" spans="1:5" x14ac:dyDescent="0.25">
      <c r="A129">
        <v>128</v>
      </c>
      <c r="C129" s="2">
        <v>2</v>
      </c>
    </row>
    <row r="130" spans="1:5" x14ac:dyDescent="0.25">
      <c r="A130">
        <v>129</v>
      </c>
      <c r="C130" s="2">
        <v>2</v>
      </c>
    </row>
    <row r="131" spans="1:5" x14ac:dyDescent="0.25">
      <c r="A131">
        <v>130</v>
      </c>
      <c r="C131" s="2">
        <v>2</v>
      </c>
    </row>
    <row r="132" spans="1:5" x14ac:dyDescent="0.25">
      <c r="A132">
        <v>131</v>
      </c>
      <c r="B132" s="3">
        <v>1</v>
      </c>
      <c r="C132" s="2">
        <v>2</v>
      </c>
    </row>
    <row r="133" spans="1:5" x14ac:dyDescent="0.25">
      <c r="A133">
        <v>132</v>
      </c>
      <c r="B133" s="3">
        <v>1</v>
      </c>
      <c r="C133" s="2">
        <v>2</v>
      </c>
    </row>
    <row r="134" spans="1:5" x14ac:dyDescent="0.25">
      <c r="A134">
        <v>133</v>
      </c>
      <c r="B134" s="3">
        <v>1</v>
      </c>
      <c r="C134" s="2">
        <v>2</v>
      </c>
    </row>
    <row r="135" spans="1:5" x14ac:dyDescent="0.25">
      <c r="A135">
        <v>134</v>
      </c>
      <c r="B135" s="3">
        <v>1</v>
      </c>
      <c r="C135" s="2">
        <v>2</v>
      </c>
    </row>
    <row r="136" spans="1:5" x14ac:dyDescent="0.25">
      <c r="A136">
        <v>135</v>
      </c>
      <c r="B136" s="3">
        <v>1</v>
      </c>
      <c r="C136" s="2">
        <v>2</v>
      </c>
    </row>
    <row r="137" spans="1:5" x14ac:dyDescent="0.25">
      <c r="A137">
        <v>136</v>
      </c>
      <c r="B137" s="3">
        <v>1</v>
      </c>
      <c r="C137" s="2">
        <v>2</v>
      </c>
    </row>
    <row r="138" spans="1:5" x14ac:dyDescent="0.25">
      <c r="A138">
        <v>137</v>
      </c>
      <c r="B138" s="3">
        <v>1</v>
      </c>
      <c r="C138" s="2">
        <v>2</v>
      </c>
    </row>
    <row r="139" spans="1:5" x14ac:dyDescent="0.25">
      <c r="A139">
        <v>138</v>
      </c>
      <c r="B139" s="3">
        <v>1</v>
      </c>
    </row>
    <row r="140" spans="1:5" x14ac:dyDescent="0.25">
      <c r="A140">
        <v>139</v>
      </c>
      <c r="B140" s="3">
        <v>1</v>
      </c>
    </row>
    <row r="141" spans="1:5" x14ac:dyDescent="0.25">
      <c r="A141">
        <v>140</v>
      </c>
      <c r="B141" s="3">
        <v>1</v>
      </c>
    </row>
    <row r="142" spans="1:5" x14ac:dyDescent="0.25">
      <c r="A142">
        <v>141</v>
      </c>
      <c r="E142" s="4">
        <v>4</v>
      </c>
    </row>
    <row r="143" spans="1:5" x14ac:dyDescent="0.25">
      <c r="A143">
        <v>142</v>
      </c>
      <c r="E143" s="4">
        <v>4</v>
      </c>
    </row>
    <row r="144" spans="1:5" x14ac:dyDescent="0.25">
      <c r="A144">
        <v>143</v>
      </c>
      <c r="D144" s="5">
        <v>3</v>
      </c>
      <c r="E144" s="4">
        <v>4</v>
      </c>
    </row>
    <row r="145" spans="1:5" x14ac:dyDescent="0.25">
      <c r="A145">
        <v>144</v>
      </c>
      <c r="D145" s="5">
        <v>3</v>
      </c>
      <c r="E145" s="4">
        <v>4</v>
      </c>
    </row>
    <row r="146" spans="1:5" x14ac:dyDescent="0.25">
      <c r="A146">
        <v>145</v>
      </c>
      <c r="D146" s="5">
        <v>3</v>
      </c>
      <c r="E146" s="4">
        <v>4</v>
      </c>
    </row>
    <row r="147" spans="1:5" x14ac:dyDescent="0.25">
      <c r="A147">
        <v>146</v>
      </c>
      <c r="D147" s="5">
        <v>3</v>
      </c>
      <c r="E147" s="4">
        <v>4</v>
      </c>
    </row>
    <row r="148" spans="1:5" x14ac:dyDescent="0.25">
      <c r="A148">
        <v>147</v>
      </c>
      <c r="D148" s="5">
        <v>3</v>
      </c>
      <c r="E148" s="4">
        <v>4</v>
      </c>
    </row>
    <row r="149" spans="1:5" x14ac:dyDescent="0.25">
      <c r="A149">
        <v>148</v>
      </c>
      <c r="D149" s="5">
        <v>3</v>
      </c>
      <c r="E149" s="4">
        <v>4</v>
      </c>
    </row>
    <row r="150" spans="1:5" x14ac:dyDescent="0.25">
      <c r="A150">
        <v>149</v>
      </c>
      <c r="C150" s="2">
        <v>2</v>
      </c>
      <c r="D150" s="5">
        <v>3</v>
      </c>
      <c r="E150" s="4">
        <v>4</v>
      </c>
    </row>
    <row r="151" spans="1:5" x14ac:dyDescent="0.25">
      <c r="A151">
        <v>150</v>
      </c>
      <c r="C151" s="2">
        <v>2</v>
      </c>
      <c r="D151" s="5">
        <v>3</v>
      </c>
      <c r="E151" s="4">
        <v>4</v>
      </c>
    </row>
    <row r="152" spans="1:5" x14ac:dyDescent="0.25">
      <c r="A152">
        <v>151</v>
      </c>
      <c r="C152" s="2">
        <v>2</v>
      </c>
      <c r="D152" s="5">
        <v>3</v>
      </c>
      <c r="E152" s="4">
        <v>4</v>
      </c>
    </row>
    <row r="153" spans="1:5" x14ac:dyDescent="0.25">
      <c r="A153">
        <v>152</v>
      </c>
      <c r="C153" s="2">
        <v>2</v>
      </c>
      <c r="D153" s="5">
        <v>3</v>
      </c>
    </row>
    <row r="154" spans="1:5" x14ac:dyDescent="0.25">
      <c r="A154">
        <v>153</v>
      </c>
      <c r="C154" s="2">
        <v>2</v>
      </c>
      <c r="D154" s="5">
        <v>3</v>
      </c>
    </row>
    <row r="155" spans="1:5" x14ac:dyDescent="0.25">
      <c r="A155">
        <v>154</v>
      </c>
      <c r="C155" s="2">
        <v>2</v>
      </c>
    </row>
    <row r="156" spans="1:5" x14ac:dyDescent="0.25">
      <c r="A156">
        <v>155</v>
      </c>
      <c r="C156" s="2">
        <v>2</v>
      </c>
    </row>
    <row r="157" spans="1:5" x14ac:dyDescent="0.25">
      <c r="A157">
        <v>156</v>
      </c>
      <c r="C157" s="2">
        <v>2</v>
      </c>
    </row>
    <row r="158" spans="1:5" x14ac:dyDescent="0.25">
      <c r="A158">
        <v>157</v>
      </c>
      <c r="B158" s="3">
        <v>1</v>
      </c>
      <c r="C158" s="2">
        <v>2</v>
      </c>
    </row>
    <row r="159" spans="1:5" x14ac:dyDescent="0.25">
      <c r="A159">
        <v>158</v>
      </c>
      <c r="B159" s="3">
        <v>1</v>
      </c>
      <c r="C159" s="2">
        <v>2</v>
      </c>
    </row>
    <row r="160" spans="1:5" x14ac:dyDescent="0.25">
      <c r="A160">
        <v>159</v>
      </c>
      <c r="B160" s="3">
        <v>1</v>
      </c>
      <c r="C160" s="2">
        <v>2</v>
      </c>
    </row>
    <row r="161" spans="1:5" x14ac:dyDescent="0.25">
      <c r="A161">
        <v>160</v>
      </c>
      <c r="B161" s="3">
        <v>1</v>
      </c>
      <c r="C161" s="2">
        <v>2</v>
      </c>
    </row>
    <row r="162" spans="1:5" x14ac:dyDescent="0.25">
      <c r="A162">
        <v>161</v>
      </c>
      <c r="B162" s="3">
        <v>1</v>
      </c>
      <c r="C162" s="2">
        <v>2</v>
      </c>
    </row>
    <row r="163" spans="1:5" x14ac:dyDescent="0.25">
      <c r="A163">
        <v>162</v>
      </c>
      <c r="B163" s="3">
        <v>1</v>
      </c>
    </row>
    <row r="164" spans="1:5" x14ac:dyDescent="0.25">
      <c r="A164">
        <v>163</v>
      </c>
      <c r="B164" s="3">
        <v>1</v>
      </c>
    </row>
    <row r="165" spans="1:5" x14ac:dyDescent="0.25">
      <c r="A165">
        <v>164</v>
      </c>
      <c r="B165" s="3">
        <v>1</v>
      </c>
      <c r="E165" s="4">
        <v>4</v>
      </c>
    </row>
    <row r="166" spans="1:5" x14ac:dyDescent="0.25">
      <c r="A166">
        <v>165</v>
      </c>
      <c r="B166" s="3">
        <v>1</v>
      </c>
      <c r="E166" s="4">
        <v>4</v>
      </c>
    </row>
    <row r="167" spans="1:5" x14ac:dyDescent="0.25">
      <c r="A167">
        <v>166</v>
      </c>
      <c r="B167" s="3">
        <v>1</v>
      </c>
      <c r="E167" s="4">
        <v>4</v>
      </c>
    </row>
    <row r="168" spans="1:5" x14ac:dyDescent="0.25">
      <c r="A168">
        <v>167</v>
      </c>
      <c r="D168" s="5">
        <v>3</v>
      </c>
      <c r="E168" s="4">
        <v>4</v>
      </c>
    </row>
    <row r="169" spans="1:5" x14ac:dyDescent="0.25">
      <c r="A169">
        <v>168</v>
      </c>
      <c r="D169" s="5">
        <v>3</v>
      </c>
      <c r="E169" s="4">
        <v>4</v>
      </c>
    </row>
    <row r="170" spans="1:5" x14ac:dyDescent="0.25">
      <c r="A170">
        <v>169</v>
      </c>
      <c r="D170" s="5">
        <v>3</v>
      </c>
      <c r="E170" s="4">
        <v>4</v>
      </c>
    </row>
    <row r="171" spans="1:5" x14ac:dyDescent="0.25">
      <c r="A171">
        <v>170</v>
      </c>
      <c r="D171" s="5">
        <v>3</v>
      </c>
      <c r="E171" s="4">
        <v>4</v>
      </c>
    </row>
    <row r="172" spans="1:5" x14ac:dyDescent="0.25">
      <c r="A172">
        <v>171</v>
      </c>
      <c r="D172" s="5">
        <v>3</v>
      </c>
      <c r="E172" s="4">
        <v>4</v>
      </c>
    </row>
    <row r="173" spans="1:5" x14ac:dyDescent="0.25">
      <c r="A173">
        <v>172</v>
      </c>
      <c r="D173" s="5">
        <v>3</v>
      </c>
      <c r="E173" s="4">
        <v>4</v>
      </c>
    </row>
    <row r="174" spans="1:5" x14ac:dyDescent="0.25">
      <c r="A174">
        <v>173</v>
      </c>
      <c r="D174" s="5">
        <v>3</v>
      </c>
      <c r="E174" s="4">
        <v>4</v>
      </c>
    </row>
    <row r="175" spans="1:5" x14ac:dyDescent="0.25">
      <c r="A175">
        <v>174</v>
      </c>
      <c r="D175" s="5">
        <v>3</v>
      </c>
      <c r="E175" s="4">
        <v>4</v>
      </c>
    </row>
    <row r="176" spans="1:5" x14ac:dyDescent="0.25">
      <c r="A176">
        <v>175</v>
      </c>
      <c r="D176" s="5">
        <v>3</v>
      </c>
      <c r="E176" s="4">
        <v>4</v>
      </c>
    </row>
    <row r="177" spans="1:5" x14ac:dyDescent="0.25">
      <c r="A177">
        <v>176</v>
      </c>
      <c r="D177" s="5">
        <v>3</v>
      </c>
      <c r="E177" s="4">
        <v>4</v>
      </c>
    </row>
    <row r="178" spans="1:5" x14ac:dyDescent="0.25">
      <c r="A178">
        <v>177</v>
      </c>
      <c r="D178" s="5">
        <v>3</v>
      </c>
    </row>
    <row r="179" spans="1:5" x14ac:dyDescent="0.25">
      <c r="A179">
        <v>178</v>
      </c>
      <c r="C179" s="2">
        <v>2</v>
      </c>
      <c r="D179" s="5">
        <v>3</v>
      </c>
    </row>
    <row r="180" spans="1:5" x14ac:dyDescent="0.25">
      <c r="A180">
        <v>179</v>
      </c>
      <c r="C180" s="2">
        <v>2</v>
      </c>
    </row>
    <row r="181" spans="1:5" x14ac:dyDescent="0.25">
      <c r="A181">
        <v>180</v>
      </c>
      <c r="C181" s="2">
        <v>2</v>
      </c>
    </row>
    <row r="182" spans="1:5" x14ac:dyDescent="0.25">
      <c r="A182">
        <v>181</v>
      </c>
      <c r="C182" s="2">
        <v>2</v>
      </c>
    </row>
    <row r="183" spans="1:5" x14ac:dyDescent="0.25">
      <c r="A183">
        <v>182</v>
      </c>
      <c r="C183" s="2">
        <v>2</v>
      </c>
    </row>
    <row r="184" spans="1:5" x14ac:dyDescent="0.25">
      <c r="A184">
        <v>183</v>
      </c>
      <c r="B184" s="3">
        <v>1</v>
      </c>
      <c r="C184" s="2">
        <v>2</v>
      </c>
    </row>
    <row r="185" spans="1:5" x14ac:dyDescent="0.25">
      <c r="A185">
        <v>184</v>
      </c>
      <c r="B185" s="3">
        <v>1</v>
      </c>
      <c r="C185" s="2">
        <v>2</v>
      </c>
    </row>
    <row r="186" spans="1:5" x14ac:dyDescent="0.25">
      <c r="A186">
        <v>185</v>
      </c>
      <c r="B186" s="3">
        <v>1</v>
      </c>
      <c r="C186" s="2">
        <v>2</v>
      </c>
    </row>
    <row r="187" spans="1:5" x14ac:dyDescent="0.25">
      <c r="A187">
        <v>186</v>
      </c>
      <c r="B187" s="3">
        <v>1</v>
      </c>
      <c r="C187" s="2">
        <v>2</v>
      </c>
    </row>
    <row r="188" spans="1:5" x14ac:dyDescent="0.25">
      <c r="A188">
        <v>187</v>
      </c>
      <c r="B188" s="3">
        <v>1</v>
      </c>
      <c r="C188" s="2">
        <v>2</v>
      </c>
    </row>
    <row r="189" spans="1:5" x14ac:dyDescent="0.25">
      <c r="A189">
        <v>188</v>
      </c>
      <c r="B189" s="3">
        <v>1</v>
      </c>
      <c r="C189" s="2">
        <v>2</v>
      </c>
    </row>
    <row r="190" spans="1:5" x14ac:dyDescent="0.25">
      <c r="A190">
        <v>189</v>
      </c>
      <c r="B190" s="3">
        <v>1</v>
      </c>
    </row>
    <row r="191" spans="1:5" x14ac:dyDescent="0.25">
      <c r="A191">
        <v>190</v>
      </c>
      <c r="B191" s="3">
        <v>1</v>
      </c>
    </row>
    <row r="192" spans="1:5" x14ac:dyDescent="0.25">
      <c r="A192">
        <v>191</v>
      </c>
      <c r="B192" s="3">
        <v>1</v>
      </c>
      <c r="E192" s="4">
        <v>4</v>
      </c>
    </row>
    <row r="193" spans="1:5" x14ac:dyDescent="0.25">
      <c r="A193">
        <v>192</v>
      </c>
      <c r="B193" s="3">
        <v>1</v>
      </c>
      <c r="E193" s="4">
        <v>4</v>
      </c>
    </row>
    <row r="194" spans="1:5" x14ac:dyDescent="0.25">
      <c r="A194">
        <v>193</v>
      </c>
      <c r="E194" s="4">
        <v>4</v>
      </c>
    </row>
    <row r="195" spans="1:5" x14ac:dyDescent="0.25">
      <c r="A195">
        <v>194</v>
      </c>
      <c r="E195" s="4">
        <v>4</v>
      </c>
    </row>
    <row r="196" spans="1:5" x14ac:dyDescent="0.25">
      <c r="A196">
        <v>195</v>
      </c>
      <c r="E196" s="4">
        <v>4</v>
      </c>
    </row>
    <row r="197" spans="1:5" x14ac:dyDescent="0.25">
      <c r="A197">
        <v>196</v>
      </c>
      <c r="D197" s="5">
        <v>3</v>
      </c>
      <c r="E197" s="4">
        <v>4</v>
      </c>
    </row>
    <row r="198" spans="1:5" x14ac:dyDescent="0.25">
      <c r="A198">
        <v>197</v>
      </c>
      <c r="D198" s="5">
        <v>3</v>
      </c>
      <c r="E198" s="4">
        <v>4</v>
      </c>
    </row>
    <row r="199" spans="1:5" x14ac:dyDescent="0.25">
      <c r="A199">
        <v>198</v>
      </c>
      <c r="C199" s="2">
        <v>2</v>
      </c>
      <c r="D199" s="5">
        <v>3</v>
      </c>
      <c r="E199" s="4">
        <v>4</v>
      </c>
    </row>
    <row r="200" spans="1:5" x14ac:dyDescent="0.25">
      <c r="A200">
        <v>199</v>
      </c>
      <c r="C200" s="2">
        <v>2</v>
      </c>
      <c r="D200" s="5">
        <v>3</v>
      </c>
      <c r="E200" s="4">
        <v>4</v>
      </c>
    </row>
    <row r="201" spans="1:5" x14ac:dyDescent="0.25">
      <c r="A201">
        <v>200</v>
      </c>
      <c r="C201" s="2">
        <v>2</v>
      </c>
      <c r="D201" s="5">
        <v>3</v>
      </c>
      <c r="E201" s="4">
        <v>4</v>
      </c>
    </row>
    <row r="202" spans="1:5" x14ac:dyDescent="0.25">
      <c r="A202">
        <v>201</v>
      </c>
      <c r="C202" s="2">
        <v>2</v>
      </c>
      <c r="D202" s="5">
        <v>3</v>
      </c>
      <c r="E202" s="4">
        <v>4</v>
      </c>
    </row>
    <row r="203" spans="1:5" x14ac:dyDescent="0.25">
      <c r="A203">
        <v>202</v>
      </c>
      <c r="C203" s="2">
        <v>2</v>
      </c>
      <c r="D203" s="5">
        <v>3</v>
      </c>
      <c r="E203" s="4">
        <v>4</v>
      </c>
    </row>
    <row r="204" spans="1:5" x14ac:dyDescent="0.25">
      <c r="A204">
        <v>203</v>
      </c>
      <c r="C204" s="2">
        <v>2</v>
      </c>
      <c r="D204" s="5">
        <v>3</v>
      </c>
    </row>
    <row r="205" spans="1:5" x14ac:dyDescent="0.25">
      <c r="A205">
        <v>204</v>
      </c>
      <c r="C205" s="2">
        <v>2</v>
      </c>
      <c r="D205" s="5">
        <v>3</v>
      </c>
    </row>
    <row r="206" spans="1:5" x14ac:dyDescent="0.25">
      <c r="A206">
        <v>205</v>
      </c>
      <c r="C206" s="2">
        <v>2</v>
      </c>
      <c r="D206" s="5">
        <v>3</v>
      </c>
    </row>
    <row r="207" spans="1:5" x14ac:dyDescent="0.25">
      <c r="A207">
        <v>206</v>
      </c>
      <c r="C207" s="2">
        <v>2</v>
      </c>
      <c r="D207" s="5">
        <v>3</v>
      </c>
    </row>
    <row r="208" spans="1:5" x14ac:dyDescent="0.25">
      <c r="A208">
        <v>207</v>
      </c>
      <c r="C208" s="2">
        <v>2</v>
      </c>
      <c r="D208" s="5">
        <v>3</v>
      </c>
    </row>
    <row r="209" spans="1:5" x14ac:dyDescent="0.25">
      <c r="A209">
        <v>208</v>
      </c>
      <c r="C209" s="2">
        <v>2</v>
      </c>
      <c r="D209" s="5">
        <v>3</v>
      </c>
    </row>
    <row r="210" spans="1:5" x14ac:dyDescent="0.25">
      <c r="A210">
        <v>209</v>
      </c>
      <c r="C210" s="2">
        <v>2</v>
      </c>
      <c r="D210" s="5">
        <v>3</v>
      </c>
    </row>
    <row r="211" spans="1:5" x14ac:dyDescent="0.25">
      <c r="A211">
        <v>210</v>
      </c>
      <c r="C211" s="2">
        <v>2</v>
      </c>
      <c r="D211" s="5">
        <v>3</v>
      </c>
    </row>
    <row r="212" spans="1:5" x14ac:dyDescent="0.25">
      <c r="A212">
        <v>211</v>
      </c>
      <c r="C212" s="2">
        <v>2</v>
      </c>
      <c r="D212" s="5">
        <v>3</v>
      </c>
    </row>
    <row r="213" spans="1:5" x14ac:dyDescent="0.25">
      <c r="A213">
        <v>212</v>
      </c>
      <c r="C213" s="2">
        <v>2</v>
      </c>
      <c r="D213" s="5">
        <v>3</v>
      </c>
    </row>
    <row r="214" spans="1:5" x14ac:dyDescent="0.25">
      <c r="A214">
        <v>213</v>
      </c>
      <c r="B214" s="3">
        <v>1</v>
      </c>
      <c r="C214" s="2">
        <v>2</v>
      </c>
      <c r="D214" s="5">
        <v>3</v>
      </c>
    </row>
    <row r="215" spans="1:5" x14ac:dyDescent="0.25">
      <c r="A215">
        <v>214</v>
      </c>
      <c r="B215" s="3">
        <v>1</v>
      </c>
      <c r="C215" s="2">
        <v>2</v>
      </c>
      <c r="D215" s="5">
        <v>3</v>
      </c>
    </row>
    <row r="216" spans="1:5" x14ac:dyDescent="0.25">
      <c r="A216">
        <v>215</v>
      </c>
      <c r="B216" s="3">
        <v>1</v>
      </c>
      <c r="C216" s="2">
        <v>2</v>
      </c>
    </row>
    <row r="217" spans="1:5" x14ac:dyDescent="0.25">
      <c r="A217">
        <v>216</v>
      </c>
      <c r="B217" s="3">
        <v>1</v>
      </c>
      <c r="C217" s="2">
        <v>2</v>
      </c>
    </row>
    <row r="218" spans="1:5" x14ac:dyDescent="0.25">
      <c r="A218">
        <v>217</v>
      </c>
      <c r="B218" s="3">
        <v>1</v>
      </c>
      <c r="C218" s="2">
        <v>2</v>
      </c>
    </row>
    <row r="219" spans="1:5" x14ac:dyDescent="0.25">
      <c r="A219">
        <v>218</v>
      </c>
      <c r="B219" s="3">
        <v>1</v>
      </c>
      <c r="E219" s="4">
        <v>4</v>
      </c>
    </row>
    <row r="220" spans="1:5" x14ac:dyDescent="0.25">
      <c r="A220">
        <v>219</v>
      </c>
      <c r="B220" s="3">
        <v>1</v>
      </c>
      <c r="E220" s="4">
        <v>4</v>
      </c>
    </row>
    <row r="221" spans="1:5" x14ac:dyDescent="0.25">
      <c r="A221">
        <v>220</v>
      </c>
      <c r="B221" s="3">
        <v>1</v>
      </c>
      <c r="E221" s="4">
        <v>4</v>
      </c>
    </row>
    <row r="222" spans="1:5" x14ac:dyDescent="0.25">
      <c r="A222">
        <v>221</v>
      </c>
      <c r="B222" s="3">
        <v>1</v>
      </c>
      <c r="E222" s="4">
        <v>4</v>
      </c>
    </row>
    <row r="223" spans="1:5" x14ac:dyDescent="0.25">
      <c r="A223">
        <v>222</v>
      </c>
      <c r="B223" s="3">
        <v>1</v>
      </c>
      <c r="E223" s="4">
        <v>4</v>
      </c>
    </row>
    <row r="224" spans="1:5" x14ac:dyDescent="0.25">
      <c r="A224">
        <v>223</v>
      </c>
      <c r="B224" s="3">
        <v>1</v>
      </c>
      <c r="E224" s="4">
        <v>4</v>
      </c>
    </row>
    <row r="225" spans="1:5" x14ac:dyDescent="0.25">
      <c r="A225">
        <v>224</v>
      </c>
      <c r="B225" s="3">
        <v>1</v>
      </c>
      <c r="E225" s="4">
        <v>4</v>
      </c>
    </row>
    <row r="226" spans="1:5" x14ac:dyDescent="0.25">
      <c r="A226">
        <v>225</v>
      </c>
      <c r="B226" s="3">
        <v>1</v>
      </c>
      <c r="E226" s="4">
        <v>4</v>
      </c>
    </row>
    <row r="227" spans="1:5" x14ac:dyDescent="0.25">
      <c r="A227">
        <v>226</v>
      </c>
      <c r="B227" s="3">
        <v>1</v>
      </c>
      <c r="E227" s="4">
        <v>4</v>
      </c>
    </row>
    <row r="228" spans="1:5" x14ac:dyDescent="0.25">
      <c r="A228">
        <v>227</v>
      </c>
      <c r="B228" s="3">
        <v>1</v>
      </c>
      <c r="E228" s="4">
        <v>4</v>
      </c>
    </row>
    <row r="229" spans="1:5" x14ac:dyDescent="0.25">
      <c r="A229">
        <v>228</v>
      </c>
      <c r="B229" s="3">
        <v>1</v>
      </c>
      <c r="E229" s="4">
        <v>4</v>
      </c>
    </row>
    <row r="230" spans="1:5" x14ac:dyDescent="0.25">
      <c r="A230">
        <v>229</v>
      </c>
      <c r="B230" s="3">
        <v>1</v>
      </c>
      <c r="E230" s="4">
        <v>4</v>
      </c>
    </row>
    <row r="231" spans="1:5" x14ac:dyDescent="0.25">
      <c r="A231">
        <v>230</v>
      </c>
      <c r="B231" s="3">
        <v>1</v>
      </c>
      <c r="E231" s="4">
        <v>4</v>
      </c>
    </row>
    <row r="232" spans="1:5" x14ac:dyDescent="0.25">
      <c r="A232">
        <v>231</v>
      </c>
      <c r="B232" s="3">
        <v>1</v>
      </c>
      <c r="E232" s="4">
        <v>4</v>
      </c>
    </row>
    <row r="233" spans="1:5" x14ac:dyDescent="0.25">
      <c r="A233">
        <v>232</v>
      </c>
      <c r="E233" s="4">
        <v>4</v>
      </c>
    </row>
    <row r="234" spans="1:5" x14ac:dyDescent="0.25">
      <c r="A234">
        <v>233</v>
      </c>
      <c r="D234" s="5">
        <v>3</v>
      </c>
      <c r="E234" s="4">
        <v>4</v>
      </c>
    </row>
    <row r="235" spans="1:5" x14ac:dyDescent="0.25">
      <c r="A235">
        <v>234</v>
      </c>
      <c r="C235" s="2">
        <v>2</v>
      </c>
      <c r="D235" s="5">
        <v>3</v>
      </c>
      <c r="E235" s="4">
        <v>4</v>
      </c>
    </row>
    <row r="236" spans="1:5" x14ac:dyDescent="0.25">
      <c r="A236">
        <v>235</v>
      </c>
      <c r="C236" s="2">
        <v>2</v>
      </c>
      <c r="D236" s="5">
        <v>3</v>
      </c>
      <c r="E236" s="4">
        <v>4</v>
      </c>
    </row>
    <row r="237" spans="1:5" x14ac:dyDescent="0.25">
      <c r="A237">
        <v>236</v>
      </c>
      <c r="C237" s="2">
        <v>2</v>
      </c>
      <c r="D237" s="5">
        <v>3</v>
      </c>
      <c r="E237" s="4">
        <v>4</v>
      </c>
    </row>
    <row r="238" spans="1:5" x14ac:dyDescent="0.25">
      <c r="A238">
        <v>237</v>
      </c>
      <c r="C238" s="2">
        <v>2</v>
      </c>
      <c r="D238" s="5">
        <v>3</v>
      </c>
      <c r="E238" s="4">
        <v>4</v>
      </c>
    </row>
    <row r="239" spans="1:5" x14ac:dyDescent="0.25">
      <c r="A239">
        <v>238</v>
      </c>
      <c r="C239" s="2">
        <v>2</v>
      </c>
      <c r="D239" s="5">
        <v>3</v>
      </c>
    </row>
    <row r="240" spans="1:5" x14ac:dyDescent="0.25">
      <c r="A240">
        <v>239</v>
      </c>
      <c r="C240" s="2">
        <v>2</v>
      </c>
      <c r="D240" s="5">
        <v>3</v>
      </c>
    </row>
    <row r="241" spans="1:5" x14ac:dyDescent="0.25">
      <c r="A241">
        <v>240</v>
      </c>
      <c r="C241" s="2">
        <v>2</v>
      </c>
      <c r="D241" s="5">
        <v>3</v>
      </c>
    </row>
    <row r="242" spans="1:5" x14ac:dyDescent="0.25">
      <c r="A242">
        <v>241</v>
      </c>
      <c r="C242" s="2">
        <v>2</v>
      </c>
      <c r="D242" s="5">
        <v>3</v>
      </c>
    </row>
    <row r="243" spans="1:5" x14ac:dyDescent="0.25">
      <c r="A243">
        <v>242</v>
      </c>
      <c r="C243" s="2">
        <v>2</v>
      </c>
      <c r="D243" s="5">
        <v>3</v>
      </c>
    </row>
    <row r="244" spans="1:5" x14ac:dyDescent="0.25">
      <c r="A244">
        <v>243</v>
      </c>
      <c r="C244" s="2">
        <v>2</v>
      </c>
      <c r="D244" s="5">
        <v>3</v>
      </c>
    </row>
    <row r="245" spans="1:5" x14ac:dyDescent="0.25">
      <c r="A245">
        <v>244</v>
      </c>
      <c r="C245" s="2">
        <v>2</v>
      </c>
      <c r="D245" s="5">
        <v>3</v>
      </c>
    </row>
    <row r="246" spans="1:5" x14ac:dyDescent="0.25">
      <c r="A246">
        <v>245</v>
      </c>
      <c r="C246" s="2">
        <v>2</v>
      </c>
      <c r="D246" s="5">
        <v>3</v>
      </c>
    </row>
    <row r="247" spans="1:5" x14ac:dyDescent="0.25">
      <c r="A247">
        <v>246</v>
      </c>
      <c r="C247" s="2">
        <v>2</v>
      </c>
      <c r="D247" s="5">
        <v>3</v>
      </c>
    </row>
    <row r="248" spans="1:5" x14ac:dyDescent="0.25">
      <c r="A248">
        <v>247</v>
      </c>
      <c r="C248" s="2">
        <v>2</v>
      </c>
      <c r="D248" s="5">
        <v>3</v>
      </c>
    </row>
    <row r="249" spans="1:5" x14ac:dyDescent="0.25">
      <c r="A249">
        <v>248</v>
      </c>
      <c r="C249" s="2">
        <v>2</v>
      </c>
      <c r="D249" s="5">
        <v>3</v>
      </c>
    </row>
    <row r="250" spans="1:5" x14ac:dyDescent="0.25">
      <c r="A250">
        <v>249</v>
      </c>
      <c r="C250" s="2">
        <v>2</v>
      </c>
      <c r="D250" s="5">
        <v>3</v>
      </c>
    </row>
    <row r="251" spans="1:5" x14ac:dyDescent="0.25">
      <c r="A251">
        <v>250</v>
      </c>
      <c r="C251" s="2">
        <v>2</v>
      </c>
      <c r="D251" s="5">
        <v>3</v>
      </c>
    </row>
    <row r="252" spans="1:5" x14ac:dyDescent="0.25">
      <c r="A252">
        <v>251</v>
      </c>
      <c r="C252" s="2">
        <v>2</v>
      </c>
      <c r="D252" s="5">
        <v>3</v>
      </c>
    </row>
    <row r="253" spans="1:5" x14ac:dyDescent="0.25">
      <c r="A253">
        <v>252</v>
      </c>
      <c r="C253" s="2">
        <v>2</v>
      </c>
      <c r="D253" s="5">
        <v>3</v>
      </c>
    </row>
    <row r="254" spans="1:5" x14ac:dyDescent="0.25">
      <c r="A254">
        <v>253</v>
      </c>
      <c r="C254" s="2">
        <v>2</v>
      </c>
      <c r="D254" s="5">
        <v>3</v>
      </c>
    </row>
    <row r="255" spans="1:5" x14ac:dyDescent="0.25">
      <c r="A255">
        <v>254</v>
      </c>
      <c r="B255" s="3">
        <v>1</v>
      </c>
      <c r="D255" s="5">
        <v>3</v>
      </c>
      <c r="E255" s="4">
        <v>4</v>
      </c>
    </row>
    <row r="256" spans="1:5" x14ac:dyDescent="0.25">
      <c r="A256">
        <v>255</v>
      </c>
      <c r="B256" s="3">
        <v>1</v>
      </c>
      <c r="D256" s="5">
        <v>3</v>
      </c>
      <c r="E256" s="4">
        <v>4</v>
      </c>
    </row>
    <row r="257" spans="1:6" x14ac:dyDescent="0.25">
      <c r="A257">
        <v>256</v>
      </c>
      <c r="B257" s="3">
        <v>1</v>
      </c>
      <c r="D257" s="5">
        <v>3</v>
      </c>
      <c r="E257" s="4">
        <v>4</v>
      </c>
    </row>
    <row r="258" spans="1:6" x14ac:dyDescent="0.25">
      <c r="A258">
        <v>257</v>
      </c>
      <c r="B258" s="3">
        <v>1</v>
      </c>
      <c r="E258" s="4">
        <v>4</v>
      </c>
    </row>
    <row r="259" spans="1:6" x14ac:dyDescent="0.25">
      <c r="A259">
        <v>258</v>
      </c>
      <c r="B259" s="3">
        <v>1</v>
      </c>
      <c r="E259" s="4">
        <v>4</v>
      </c>
      <c r="F259" t="s">
        <v>22</v>
      </c>
    </row>
    <row r="260" spans="1:6" x14ac:dyDescent="0.25">
      <c r="A260">
        <v>259</v>
      </c>
    </row>
    <row r="261" spans="1:6" x14ac:dyDescent="0.25">
      <c r="A261">
        <v>260</v>
      </c>
      <c r="F261" t="s">
        <v>22</v>
      </c>
    </row>
    <row r="262" spans="1:6" x14ac:dyDescent="0.25">
      <c r="A262">
        <v>261</v>
      </c>
      <c r="C262" s="2">
        <v>2</v>
      </c>
    </row>
    <row r="263" spans="1:6" x14ac:dyDescent="0.25">
      <c r="A263">
        <v>262</v>
      </c>
      <c r="C263" s="2">
        <v>2</v>
      </c>
    </row>
    <row r="264" spans="1:6" x14ac:dyDescent="0.25">
      <c r="A264">
        <v>263</v>
      </c>
      <c r="C264" s="2">
        <v>2</v>
      </c>
      <c r="D264" s="5">
        <v>3</v>
      </c>
    </row>
    <row r="265" spans="1:6" x14ac:dyDescent="0.25">
      <c r="A265">
        <v>264</v>
      </c>
      <c r="C265" s="2">
        <v>2</v>
      </c>
      <c r="D265" s="5">
        <v>3</v>
      </c>
    </row>
    <row r="266" spans="1:6" x14ac:dyDescent="0.25">
      <c r="A266">
        <v>265</v>
      </c>
      <c r="C266" s="2">
        <v>2</v>
      </c>
      <c r="D266" s="5">
        <v>3</v>
      </c>
    </row>
    <row r="267" spans="1:6" x14ac:dyDescent="0.25">
      <c r="A267">
        <v>266</v>
      </c>
      <c r="C267" s="2">
        <v>2</v>
      </c>
      <c r="D267" s="5">
        <v>3</v>
      </c>
    </row>
    <row r="268" spans="1:6" x14ac:dyDescent="0.25">
      <c r="A268">
        <v>267</v>
      </c>
      <c r="C268" s="2">
        <v>2</v>
      </c>
      <c r="D268" s="5">
        <v>3</v>
      </c>
    </row>
    <row r="269" spans="1:6" x14ac:dyDescent="0.25">
      <c r="A269">
        <v>268</v>
      </c>
      <c r="C269" s="2">
        <v>2</v>
      </c>
      <c r="D269" s="5">
        <v>3</v>
      </c>
    </row>
    <row r="270" spans="1:6" x14ac:dyDescent="0.25">
      <c r="A270">
        <v>269</v>
      </c>
      <c r="C270" s="2">
        <v>2</v>
      </c>
      <c r="D270" s="5">
        <v>3</v>
      </c>
    </row>
    <row r="271" spans="1:6" x14ac:dyDescent="0.25">
      <c r="A271">
        <v>270</v>
      </c>
      <c r="C271" s="2">
        <v>2</v>
      </c>
      <c r="D271" s="5">
        <v>3</v>
      </c>
    </row>
    <row r="272" spans="1:6" x14ac:dyDescent="0.25">
      <c r="A272">
        <v>271</v>
      </c>
      <c r="C272" s="2">
        <v>2</v>
      </c>
      <c r="D272" s="5">
        <v>3</v>
      </c>
    </row>
    <row r="273" spans="1:5" x14ac:dyDescent="0.25">
      <c r="A273">
        <v>272</v>
      </c>
      <c r="C273" s="2">
        <v>2</v>
      </c>
      <c r="D273" s="5">
        <v>3</v>
      </c>
    </row>
    <row r="274" spans="1:5" x14ac:dyDescent="0.25">
      <c r="A274">
        <v>273</v>
      </c>
      <c r="C274" s="2">
        <v>2</v>
      </c>
      <c r="D274" s="5">
        <v>3</v>
      </c>
    </row>
    <row r="275" spans="1:5" x14ac:dyDescent="0.25">
      <c r="A275">
        <v>274</v>
      </c>
      <c r="C275" s="2">
        <v>2</v>
      </c>
      <c r="D275" s="5">
        <v>3</v>
      </c>
    </row>
    <row r="276" spans="1:5" x14ac:dyDescent="0.25">
      <c r="A276">
        <v>275</v>
      </c>
      <c r="D276" s="5">
        <v>3</v>
      </c>
    </row>
    <row r="277" spans="1:5" x14ac:dyDescent="0.25">
      <c r="A277">
        <v>276</v>
      </c>
      <c r="D277" s="5">
        <v>3</v>
      </c>
      <c r="E277" s="4">
        <v>4</v>
      </c>
    </row>
    <row r="278" spans="1:5" x14ac:dyDescent="0.25">
      <c r="A278">
        <v>277</v>
      </c>
      <c r="E278" s="4">
        <v>4</v>
      </c>
    </row>
    <row r="279" spans="1:5" x14ac:dyDescent="0.25">
      <c r="A279">
        <v>278</v>
      </c>
      <c r="E279" s="4">
        <v>4</v>
      </c>
    </row>
    <row r="280" spans="1:5" x14ac:dyDescent="0.25">
      <c r="A280">
        <v>279</v>
      </c>
      <c r="E280" s="4">
        <v>4</v>
      </c>
    </row>
    <row r="281" spans="1:5" x14ac:dyDescent="0.25">
      <c r="A281">
        <v>280</v>
      </c>
      <c r="E281" s="4">
        <v>4</v>
      </c>
    </row>
    <row r="282" spans="1:5" x14ac:dyDescent="0.25">
      <c r="A282">
        <v>281</v>
      </c>
      <c r="B282" s="3">
        <v>1</v>
      </c>
      <c r="E282" s="4">
        <v>4</v>
      </c>
    </row>
    <row r="283" spans="1:5" x14ac:dyDescent="0.25">
      <c r="A283">
        <v>282</v>
      </c>
      <c r="B283" s="3">
        <v>1</v>
      </c>
      <c r="E283" s="4">
        <v>4</v>
      </c>
    </row>
    <row r="284" spans="1:5" x14ac:dyDescent="0.25">
      <c r="A284">
        <v>283</v>
      </c>
      <c r="B284" s="3">
        <v>1</v>
      </c>
      <c r="E284" s="4">
        <v>4</v>
      </c>
    </row>
    <row r="285" spans="1:5" x14ac:dyDescent="0.25">
      <c r="A285">
        <v>284</v>
      </c>
      <c r="B285" s="3">
        <v>1</v>
      </c>
      <c r="E285" s="4">
        <v>4</v>
      </c>
    </row>
    <row r="286" spans="1:5" x14ac:dyDescent="0.25">
      <c r="A286">
        <v>285</v>
      </c>
      <c r="B286" s="3">
        <v>1</v>
      </c>
      <c r="E286" s="4">
        <v>4</v>
      </c>
    </row>
    <row r="287" spans="1:5" x14ac:dyDescent="0.25">
      <c r="A287">
        <v>286</v>
      </c>
      <c r="B287" s="3">
        <v>1</v>
      </c>
      <c r="E287" s="4">
        <v>4</v>
      </c>
    </row>
    <row r="288" spans="1:5" x14ac:dyDescent="0.25">
      <c r="A288">
        <v>287</v>
      </c>
      <c r="B288" s="3">
        <v>1</v>
      </c>
      <c r="E288" s="4">
        <v>4</v>
      </c>
    </row>
    <row r="289" spans="1:5" x14ac:dyDescent="0.25">
      <c r="A289">
        <v>288</v>
      </c>
      <c r="B289" s="3">
        <v>1</v>
      </c>
      <c r="E289" s="4">
        <v>4</v>
      </c>
    </row>
    <row r="290" spans="1:5" x14ac:dyDescent="0.25">
      <c r="A290">
        <v>289</v>
      </c>
      <c r="B290" s="3">
        <v>1</v>
      </c>
      <c r="E290" s="4">
        <v>4</v>
      </c>
    </row>
    <row r="291" spans="1:5" x14ac:dyDescent="0.25">
      <c r="A291">
        <v>290</v>
      </c>
      <c r="B291" s="3">
        <v>1</v>
      </c>
      <c r="E291" s="4">
        <v>4</v>
      </c>
    </row>
    <row r="292" spans="1:5" x14ac:dyDescent="0.25">
      <c r="A292">
        <v>291</v>
      </c>
      <c r="B292" s="3">
        <v>1</v>
      </c>
    </row>
    <row r="293" spans="1:5" x14ac:dyDescent="0.25">
      <c r="A293">
        <v>292</v>
      </c>
      <c r="B293" s="3">
        <v>1</v>
      </c>
    </row>
    <row r="294" spans="1:5" x14ac:dyDescent="0.25">
      <c r="A294">
        <v>293</v>
      </c>
      <c r="B294" s="3">
        <v>1</v>
      </c>
      <c r="C294" s="2">
        <v>2</v>
      </c>
    </row>
    <row r="295" spans="1:5" x14ac:dyDescent="0.25">
      <c r="A295">
        <v>294</v>
      </c>
      <c r="C295" s="2">
        <v>2</v>
      </c>
    </row>
    <row r="296" spans="1:5" x14ac:dyDescent="0.25">
      <c r="A296">
        <v>295</v>
      </c>
      <c r="C296" s="2">
        <v>2</v>
      </c>
    </row>
    <row r="297" spans="1:5" x14ac:dyDescent="0.25">
      <c r="A297">
        <v>296</v>
      </c>
      <c r="C297" s="2">
        <v>2</v>
      </c>
    </row>
    <row r="298" spans="1:5" x14ac:dyDescent="0.25">
      <c r="A298">
        <v>297</v>
      </c>
      <c r="C298" s="2">
        <v>2</v>
      </c>
      <c r="D298" s="5">
        <v>3</v>
      </c>
    </row>
    <row r="299" spans="1:5" x14ac:dyDescent="0.25">
      <c r="A299">
        <v>298</v>
      </c>
      <c r="C299" s="2">
        <v>2</v>
      </c>
      <c r="D299" s="5">
        <v>3</v>
      </c>
    </row>
    <row r="300" spans="1:5" x14ac:dyDescent="0.25">
      <c r="A300">
        <v>299</v>
      </c>
      <c r="C300" s="2">
        <v>2</v>
      </c>
      <c r="D300" s="5">
        <v>3</v>
      </c>
    </row>
    <row r="301" spans="1:5" x14ac:dyDescent="0.25">
      <c r="A301">
        <v>300</v>
      </c>
      <c r="C301" s="2">
        <v>2</v>
      </c>
      <c r="D301" s="5">
        <v>3</v>
      </c>
    </row>
    <row r="302" spans="1:5" x14ac:dyDescent="0.25">
      <c r="A302">
        <v>301</v>
      </c>
      <c r="C302" s="2">
        <v>2</v>
      </c>
      <c r="D302" s="5">
        <v>3</v>
      </c>
    </row>
    <row r="303" spans="1:5" x14ac:dyDescent="0.25">
      <c r="A303">
        <v>302</v>
      </c>
      <c r="C303" s="2">
        <v>2</v>
      </c>
      <c r="D303" s="5">
        <v>3</v>
      </c>
    </row>
    <row r="304" spans="1:5" x14ac:dyDescent="0.25">
      <c r="A304">
        <v>303</v>
      </c>
      <c r="C304" s="2">
        <v>2</v>
      </c>
      <c r="D304" s="5">
        <v>3</v>
      </c>
    </row>
    <row r="305" spans="1:5" x14ac:dyDescent="0.25">
      <c r="A305">
        <v>304</v>
      </c>
      <c r="D305" s="5">
        <v>3</v>
      </c>
    </row>
    <row r="306" spans="1:5" x14ac:dyDescent="0.25">
      <c r="A306">
        <v>305</v>
      </c>
      <c r="D306" s="5">
        <v>3</v>
      </c>
    </row>
    <row r="307" spans="1:5" x14ac:dyDescent="0.25">
      <c r="A307">
        <v>306</v>
      </c>
      <c r="D307" s="5">
        <v>3</v>
      </c>
      <c r="E307" s="4">
        <v>4</v>
      </c>
    </row>
    <row r="308" spans="1:5" x14ac:dyDescent="0.25">
      <c r="A308">
        <v>307</v>
      </c>
      <c r="D308" s="5">
        <v>3</v>
      </c>
      <c r="E308" s="4">
        <v>4</v>
      </c>
    </row>
    <row r="309" spans="1:5" x14ac:dyDescent="0.25">
      <c r="A309">
        <v>308</v>
      </c>
      <c r="D309" s="5">
        <v>3</v>
      </c>
      <c r="E309" s="4">
        <v>4</v>
      </c>
    </row>
    <row r="310" spans="1:5" x14ac:dyDescent="0.25">
      <c r="A310">
        <v>309</v>
      </c>
      <c r="B310" s="3">
        <v>1</v>
      </c>
      <c r="E310" s="4">
        <v>4</v>
      </c>
    </row>
    <row r="311" spans="1:5" x14ac:dyDescent="0.25">
      <c r="A311">
        <v>310</v>
      </c>
      <c r="B311" s="3">
        <v>1</v>
      </c>
      <c r="E311" s="4">
        <v>4</v>
      </c>
    </row>
    <row r="312" spans="1:5" x14ac:dyDescent="0.25">
      <c r="A312">
        <v>311</v>
      </c>
      <c r="B312" s="3">
        <v>1</v>
      </c>
      <c r="E312" s="4">
        <v>4</v>
      </c>
    </row>
    <row r="313" spans="1:5" x14ac:dyDescent="0.25">
      <c r="A313">
        <v>312</v>
      </c>
      <c r="B313" s="3">
        <v>1</v>
      </c>
      <c r="E313" s="4">
        <v>4</v>
      </c>
    </row>
    <row r="314" spans="1:5" x14ac:dyDescent="0.25">
      <c r="A314">
        <v>313</v>
      </c>
      <c r="B314" s="3">
        <v>1</v>
      </c>
      <c r="E314" s="4">
        <v>4</v>
      </c>
    </row>
    <row r="315" spans="1:5" x14ac:dyDescent="0.25">
      <c r="A315">
        <v>314</v>
      </c>
      <c r="B315" s="3">
        <v>1</v>
      </c>
      <c r="E315" s="4">
        <v>4</v>
      </c>
    </row>
    <row r="316" spans="1:5" x14ac:dyDescent="0.25">
      <c r="A316">
        <v>315</v>
      </c>
      <c r="B316" s="3">
        <v>1</v>
      </c>
      <c r="E316" s="4">
        <v>4</v>
      </c>
    </row>
    <row r="317" spans="1:5" x14ac:dyDescent="0.25">
      <c r="A317">
        <v>316</v>
      </c>
      <c r="B317" s="3">
        <v>1</v>
      </c>
      <c r="E317" s="4">
        <v>4</v>
      </c>
    </row>
    <row r="318" spans="1:5" x14ac:dyDescent="0.25">
      <c r="A318">
        <v>317</v>
      </c>
      <c r="B318" s="3">
        <v>1</v>
      </c>
    </row>
    <row r="319" spans="1:5" x14ac:dyDescent="0.25">
      <c r="A319">
        <v>318</v>
      </c>
      <c r="B319" s="3">
        <v>1</v>
      </c>
    </row>
    <row r="320" spans="1:5" x14ac:dyDescent="0.25">
      <c r="A320">
        <v>319</v>
      </c>
      <c r="B320" s="3">
        <v>1</v>
      </c>
      <c r="C320" s="2">
        <v>2</v>
      </c>
    </row>
    <row r="321" spans="1:5" x14ac:dyDescent="0.25">
      <c r="A321">
        <v>320</v>
      </c>
      <c r="B321" s="3">
        <v>1</v>
      </c>
      <c r="C321" s="2">
        <v>2</v>
      </c>
    </row>
    <row r="322" spans="1:5" x14ac:dyDescent="0.25">
      <c r="A322">
        <v>321</v>
      </c>
      <c r="B322" s="3">
        <v>1</v>
      </c>
      <c r="C322" s="2">
        <v>2</v>
      </c>
    </row>
    <row r="323" spans="1:5" x14ac:dyDescent="0.25">
      <c r="A323">
        <v>322</v>
      </c>
      <c r="C323" s="2">
        <v>2</v>
      </c>
    </row>
    <row r="324" spans="1:5" x14ac:dyDescent="0.25">
      <c r="A324">
        <v>323</v>
      </c>
      <c r="C324" s="2">
        <v>2</v>
      </c>
    </row>
    <row r="325" spans="1:5" x14ac:dyDescent="0.25">
      <c r="A325">
        <v>324</v>
      </c>
      <c r="C325" s="2">
        <v>2</v>
      </c>
    </row>
    <row r="326" spans="1:5" x14ac:dyDescent="0.25">
      <c r="A326">
        <v>325</v>
      </c>
      <c r="C326" s="2">
        <v>2</v>
      </c>
      <c r="D326" s="5">
        <v>3</v>
      </c>
    </row>
    <row r="327" spans="1:5" x14ac:dyDescent="0.25">
      <c r="A327">
        <v>326</v>
      </c>
      <c r="C327" s="2">
        <v>2</v>
      </c>
      <c r="D327" s="5">
        <v>3</v>
      </c>
    </row>
    <row r="328" spans="1:5" x14ac:dyDescent="0.25">
      <c r="A328">
        <v>327</v>
      </c>
      <c r="C328" s="2">
        <v>2</v>
      </c>
      <c r="D328" s="5">
        <v>3</v>
      </c>
    </row>
    <row r="329" spans="1:5" x14ac:dyDescent="0.25">
      <c r="A329">
        <v>328</v>
      </c>
      <c r="C329" s="2">
        <v>2</v>
      </c>
      <c r="D329" s="5">
        <v>3</v>
      </c>
    </row>
    <row r="330" spans="1:5" x14ac:dyDescent="0.25">
      <c r="A330">
        <v>329</v>
      </c>
      <c r="D330" s="5">
        <v>3</v>
      </c>
    </row>
    <row r="331" spans="1:5" x14ac:dyDescent="0.25">
      <c r="A331">
        <v>330</v>
      </c>
      <c r="D331" s="5">
        <v>3</v>
      </c>
      <c r="E331" s="4">
        <v>4</v>
      </c>
    </row>
    <row r="332" spans="1:5" x14ac:dyDescent="0.25">
      <c r="A332">
        <v>331</v>
      </c>
      <c r="D332" s="5">
        <v>3</v>
      </c>
      <c r="E332" s="4">
        <v>4</v>
      </c>
    </row>
    <row r="333" spans="1:5" x14ac:dyDescent="0.25">
      <c r="A333">
        <v>332</v>
      </c>
      <c r="D333" s="5">
        <v>3</v>
      </c>
      <c r="E333" s="4">
        <v>4</v>
      </c>
    </row>
    <row r="334" spans="1:5" x14ac:dyDescent="0.25">
      <c r="A334">
        <v>333</v>
      </c>
      <c r="D334" s="5">
        <v>3</v>
      </c>
      <c r="E334" s="4">
        <v>4</v>
      </c>
    </row>
    <row r="335" spans="1:5" x14ac:dyDescent="0.25">
      <c r="A335">
        <v>334</v>
      </c>
      <c r="D335" s="5">
        <v>3</v>
      </c>
      <c r="E335" s="4">
        <v>4</v>
      </c>
    </row>
    <row r="336" spans="1:5" x14ac:dyDescent="0.25">
      <c r="A336">
        <v>335</v>
      </c>
      <c r="D336" s="5">
        <v>3</v>
      </c>
      <c r="E336" s="4">
        <v>4</v>
      </c>
    </row>
    <row r="337" spans="1:5" x14ac:dyDescent="0.25">
      <c r="A337">
        <v>336</v>
      </c>
      <c r="D337" s="5">
        <v>3</v>
      </c>
      <c r="E337" s="4">
        <v>4</v>
      </c>
    </row>
    <row r="338" spans="1:5" x14ac:dyDescent="0.25">
      <c r="A338">
        <v>337</v>
      </c>
      <c r="E338" s="4">
        <v>4</v>
      </c>
    </row>
    <row r="339" spans="1:5" x14ac:dyDescent="0.25">
      <c r="A339">
        <v>338</v>
      </c>
      <c r="E339" s="4">
        <v>4</v>
      </c>
    </row>
    <row r="340" spans="1:5" x14ac:dyDescent="0.25">
      <c r="A340">
        <v>339</v>
      </c>
      <c r="B340" s="3">
        <v>1</v>
      </c>
      <c r="E340" s="4">
        <v>4</v>
      </c>
    </row>
    <row r="341" spans="1:5" x14ac:dyDescent="0.25">
      <c r="A341">
        <v>340</v>
      </c>
      <c r="B341" s="3">
        <v>1</v>
      </c>
    </row>
    <row r="342" spans="1:5" x14ac:dyDescent="0.25">
      <c r="A342">
        <v>341</v>
      </c>
      <c r="B342" s="3">
        <v>1</v>
      </c>
    </row>
    <row r="343" spans="1:5" x14ac:dyDescent="0.25">
      <c r="A343">
        <v>342</v>
      </c>
      <c r="B343" s="3">
        <v>1</v>
      </c>
    </row>
    <row r="344" spans="1:5" x14ac:dyDescent="0.25">
      <c r="A344">
        <v>343</v>
      </c>
      <c r="B344" s="3">
        <v>1</v>
      </c>
    </row>
    <row r="345" spans="1:5" x14ac:dyDescent="0.25">
      <c r="A345">
        <v>344</v>
      </c>
      <c r="B345" s="3">
        <v>1</v>
      </c>
    </row>
    <row r="346" spans="1:5" x14ac:dyDescent="0.25">
      <c r="A346">
        <v>345</v>
      </c>
      <c r="B346" s="3">
        <v>1</v>
      </c>
      <c r="C346" s="2">
        <v>2</v>
      </c>
    </row>
    <row r="347" spans="1:5" x14ac:dyDescent="0.25">
      <c r="A347">
        <v>346</v>
      </c>
      <c r="B347" s="3">
        <v>1</v>
      </c>
      <c r="C347" s="2">
        <v>2</v>
      </c>
    </row>
    <row r="348" spans="1:5" x14ac:dyDescent="0.25">
      <c r="A348">
        <v>347</v>
      </c>
      <c r="B348" s="3">
        <v>1</v>
      </c>
      <c r="C348" s="2">
        <v>2</v>
      </c>
    </row>
    <row r="349" spans="1:5" x14ac:dyDescent="0.25">
      <c r="A349">
        <v>348</v>
      </c>
      <c r="B349" s="3">
        <v>1</v>
      </c>
      <c r="C349" s="2">
        <v>2</v>
      </c>
    </row>
    <row r="350" spans="1:5" x14ac:dyDescent="0.25">
      <c r="A350">
        <v>349</v>
      </c>
      <c r="C350" s="2">
        <v>2</v>
      </c>
    </row>
    <row r="351" spans="1:5" x14ac:dyDescent="0.25">
      <c r="A351">
        <v>350</v>
      </c>
      <c r="C351" s="2">
        <v>2</v>
      </c>
    </row>
    <row r="352" spans="1:5" x14ac:dyDescent="0.25">
      <c r="A352">
        <v>351</v>
      </c>
      <c r="C352" s="2">
        <v>2</v>
      </c>
    </row>
    <row r="353" spans="1:5" x14ac:dyDescent="0.25">
      <c r="A353">
        <v>352</v>
      </c>
      <c r="C353" s="2">
        <v>2</v>
      </c>
    </row>
    <row r="354" spans="1:5" x14ac:dyDescent="0.25">
      <c r="A354">
        <v>353</v>
      </c>
      <c r="C354" s="2">
        <v>2</v>
      </c>
      <c r="D354" s="5">
        <v>3</v>
      </c>
    </row>
    <row r="355" spans="1:5" x14ac:dyDescent="0.25">
      <c r="A355">
        <v>354</v>
      </c>
      <c r="D355" s="5">
        <v>3</v>
      </c>
      <c r="E355" s="4">
        <v>4</v>
      </c>
    </row>
    <row r="356" spans="1:5" x14ac:dyDescent="0.25">
      <c r="A356">
        <v>355</v>
      </c>
      <c r="D356" s="5">
        <v>3</v>
      </c>
      <c r="E356" s="4">
        <v>4</v>
      </c>
    </row>
    <row r="357" spans="1:5" x14ac:dyDescent="0.25">
      <c r="A357">
        <v>356</v>
      </c>
      <c r="D357" s="5">
        <v>3</v>
      </c>
      <c r="E357" s="4">
        <v>4</v>
      </c>
    </row>
    <row r="358" spans="1:5" x14ac:dyDescent="0.25">
      <c r="A358">
        <v>357</v>
      </c>
      <c r="D358" s="5">
        <v>3</v>
      </c>
      <c r="E358" s="4">
        <v>4</v>
      </c>
    </row>
    <row r="359" spans="1:5" x14ac:dyDescent="0.25">
      <c r="A359">
        <v>358</v>
      </c>
      <c r="D359" s="5">
        <v>3</v>
      </c>
      <c r="E359" s="4">
        <v>4</v>
      </c>
    </row>
    <row r="360" spans="1:5" x14ac:dyDescent="0.25">
      <c r="A360">
        <v>359</v>
      </c>
      <c r="D360" s="5">
        <v>3</v>
      </c>
      <c r="E360" s="4">
        <v>4</v>
      </c>
    </row>
    <row r="361" spans="1:5" x14ac:dyDescent="0.25">
      <c r="A361">
        <v>360</v>
      </c>
      <c r="D361" s="5">
        <v>3</v>
      </c>
      <c r="E361" s="4">
        <v>4</v>
      </c>
    </row>
    <row r="362" spans="1:5" x14ac:dyDescent="0.25">
      <c r="A362">
        <v>361</v>
      </c>
      <c r="D362" s="5">
        <v>3</v>
      </c>
      <c r="E362" s="4">
        <v>4</v>
      </c>
    </row>
    <row r="363" spans="1:5" x14ac:dyDescent="0.25">
      <c r="A363">
        <v>362</v>
      </c>
      <c r="D363" s="5">
        <v>3</v>
      </c>
      <c r="E363" s="4">
        <v>4</v>
      </c>
    </row>
    <row r="364" spans="1:5" x14ac:dyDescent="0.25">
      <c r="A364">
        <v>363</v>
      </c>
      <c r="E364" s="4">
        <v>4</v>
      </c>
    </row>
    <row r="365" spans="1:5" x14ac:dyDescent="0.25">
      <c r="A365">
        <v>364</v>
      </c>
      <c r="E365" s="4">
        <v>4</v>
      </c>
    </row>
    <row r="366" spans="1:5" x14ac:dyDescent="0.25">
      <c r="A366">
        <v>365</v>
      </c>
      <c r="B366" s="3">
        <v>1</v>
      </c>
    </row>
    <row r="367" spans="1:5" x14ac:dyDescent="0.25">
      <c r="A367">
        <v>366</v>
      </c>
      <c r="B367" s="3">
        <v>1</v>
      </c>
    </row>
    <row r="368" spans="1:5" x14ac:dyDescent="0.25">
      <c r="A368">
        <v>367</v>
      </c>
      <c r="B368" s="3">
        <v>1</v>
      </c>
    </row>
    <row r="369" spans="1:5" x14ac:dyDescent="0.25">
      <c r="A369">
        <v>368</v>
      </c>
      <c r="B369" s="3">
        <v>1</v>
      </c>
    </row>
    <row r="370" spans="1:5" x14ac:dyDescent="0.25">
      <c r="A370">
        <v>369</v>
      </c>
      <c r="B370" s="3">
        <v>1</v>
      </c>
      <c r="C370" s="2">
        <v>2</v>
      </c>
    </row>
    <row r="371" spans="1:5" x14ac:dyDescent="0.25">
      <c r="A371">
        <v>370</v>
      </c>
      <c r="B371" s="3">
        <v>1</v>
      </c>
      <c r="C371" s="2">
        <v>2</v>
      </c>
    </row>
    <row r="372" spans="1:5" x14ac:dyDescent="0.25">
      <c r="A372">
        <v>371</v>
      </c>
      <c r="B372" s="3">
        <v>1</v>
      </c>
      <c r="C372" s="2">
        <v>2</v>
      </c>
    </row>
    <row r="373" spans="1:5" x14ac:dyDescent="0.25">
      <c r="A373">
        <v>372</v>
      </c>
      <c r="B373" s="3">
        <v>1</v>
      </c>
      <c r="C373" s="2">
        <v>2</v>
      </c>
    </row>
    <row r="374" spans="1:5" x14ac:dyDescent="0.25">
      <c r="A374">
        <v>373</v>
      </c>
      <c r="B374" s="3">
        <v>1</v>
      </c>
      <c r="C374" s="2">
        <v>2</v>
      </c>
    </row>
    <row r="375" spans="1:5" x14ac:dyDescent="0.25">
      <c r="A375">
        <v>374</v>
      </c>
      <c r="C375" s="2">
        <v>2</v>
      </c>
    </row>
    <row r="376" spans="1:5" x14ac:dyDescent="0.25">
      <c r="A376">
        <v>375</v>
      </c>
      <c r="C376" s="2">
        <v>2</v>
      </c>
    </row>
    <row r="377" spans="1:5" x14ac:dyDescent="0.25">
      <c r="A377">
        <v>376</v>
      </c>
      <c r="C377" s="2">
        <v>2</v>
      </c>
    </row>
    <row r="378" spans="1:5" x14ac:dyDescent="0.25">
      <c r="A378">
        <v>377</v>
      </c>
      <c r="C378" s="2">
        <v>2</v>
      </c>
      <c r="D378" s="5">
        <v>3</v>
      </c>
    </row>
    <row r="379" spans="1:5" x14ac:dyDescent="0.25">
      <c r="A379">
        <v>378</v>
      </c>
      <c r="C379" s="2">
        <v>2</v>
      </c>
      <c r="D379" s="5">
        <v>3</v>
      </c>
    </row>
    <row r="380" spans="1:5" x14ac:dyDescent="0.25">
      <c r="A380">
        <v>379</v>
      </c>
      <c r="D380" s="5">
        <v>3</v>
      </c>
      <c r="E380" s="4">
        <v>4</v>
      </c>
    </row>
    <row r="381" spans="1:5" x14ac:dyDescent="0.25">
      <c r="A381">
        <v>380</v>
      </c>
      <c r="D381" s="5">
        <v>3</v>
      </c>
      <c r="E381" s="4">
        <v>4</v>
      </c>
    </row>
    <row r="382" spans="1:5" x14ac:dyDescent="0.25">
      <c r="A382">
        <v>381</v>
      </c>
      <c r="D382" s="5">
        <v>3</v>
      </c>
      <c r="E382" s="4">
        <v>4</v>
      </c>
    </row>
    <row r="383" spans="1:5" x14ac:dyDescent="0.25">
      <c r="A383">
        <v>382</v>
      </c>
      <c r="D383" s="5">
        <v>3</v>
      </c>
      <c r="E383" s="4">
        <v>4</v>
      </c>
    </row>
    <row r="384" spans="1:5" x14ac:dyDescent="0.25">
      <c r="A384">
        <v>383</v>
      </c>
      <c r="D384" s="5">
        <v>3</v>
      </c>
      <c r="E384" s="4">
        <v>4</v>
      </c>
    </row>
    <row r="385" spans="1:5" x14ac:dyDescent="0.25">
      <c r="A385">
        <v>384</v>
      </c>
      <c r="D385" s="5">
        <v>3</v>
      </c>
      <c r="E385" s="4">
        <v>4</v>
      </c>
    </row>
    <row r="386" spans="1:5" x14ac:dyDescent="0.25">
      <c r="A386">
        <v>385</v>
      </c>
      <c r="D386" s="5">
        <v>3</v>
      </c>
      <c r="E386" s="4">
        <v>4</v>
      </c>
    </row>
    <row r="387" spans="1:5" x14ac:dyDescent="0.25">
      <c r="A387">
        <v>386</v>
      </c>
      <c r="D387" s="5">
        <v>3</v>
      </c>
      <c r="E387" s="4">
        <v>4</v>
      </c>
    </row>
    <row r="388" spans="1:5" x14ac:dyDescent="0.25">
      <c r="A388">
        <v>387</v>
      </c>
      <c r="B388" s="3">
        <v>1</v>
      </c>
      <c r="E388" s="4">
        <v>4</v>
      </c>
    </row>
    <row r="389" spans="1:5" x14ac:dyDescent="0.25">
      <c r="A389">
        <v>388</v>
      </c>
      <c r="B389" s="3">
        <v>1</v>
      </c>
      <c r="E389" s="4">
        <v>4</v>
      </c>
    </row>
    <row r="390" spans="1:5" x14ac:dyDescent="0.25">
      <c r="A390">
        <v>389</v>
      </c>
      <c r="B390" s="3">
        <v>1</v>
      </c>
    </row>
    <row r="391" spans="1:5" x14ac:dyDescent="0.25">
      <c r="A391">
        <v>390</v>
      </c>
      <c r="B391" s="3">
        <v>1</v>
      </c>
    </row>
    <row r="392" spans="1:5" x14ac:dyDescent="0.25">
      <c r="A392">
        <v>391</v>
      </c>
      <c r="B392" s="3">
        <v>1</v>
      </c>
    </row>
    <row r="393" spans="1:5" x14ac:dyDescent="0.25">
      <c r="A393">
        <v>392</v>
      </c>
      <c r="B393" s="3">
        <v>1</v>
      </c>
    </row>
    <row r="394" spans="1:5" x14ac:dyDescent="0.25">
      <c r="A394">
        <v>393</v>
      </c>
      <c r="B394" s="3">
        <v>1</v>
      </c>
      <c r="C394" s="2">
        <v>2</v>
      </c>
    </row>
    <row r="395" spans="1:5" x14ac:dyDescent="0.25">
      <c r="A395">
        <v>394</v>
      </c>
      <c r="B395" s="3">
        <v>1</v>
      </c>
      <c r="C395" s="2">
        <v>2</v>
      </c>
    </row>
    <row r="396" spans="1:5" x14ac:dyDescent="0.25">
      <c r="A396">
        <v>395</v>
      </c>
      <c r="B396" s="3">
        <v>1</v>
      </c>
      <c r="C396" s="2">
        <v>2</v>
      </c>
    </row>
    <row r="397" spans="1:5" x14ac:dyDescent="0.25">
      <c r="A397">
        <v>396</v>
      </c>
      <c r="B397" s="3">
        <v>1</v>
      </c>
      <c r="C397" s="2">
        <v>2</v>
      </c>
    </row>
    <row r="398" spans="1:5" x14ac:dyDescent="0.25">
      <c r="A398">
        <v>397</v>
      </c>
      <c r="B398" s="3">
        <v>1</v>
      </c>
      <c r="C398" s="2">
        <v>2</v>
      </c>
    </row>
    <row r="399" spans="1:5" x14ac:dyDescent="0.25">
      <c r="A399">
        <v>398</v>
      </c>
      <c r="C399" s="2">
        <v>2</v>
      </c>
    </row>
    <row r="400" spans="1:5" x14ac:dyDescent="0.25">
      <c r="A400">
        <v>399</v>
      </c>
      <c r="C400" s="2">
        <v>2</v>
      </c>
    </row>
    <row r="401" spans="1:5" x14ac:dyDescent="0.25">
      <c r="A401">
        <v>400</v>
      </c>
      <c r="C401" s="2">
        <v>2</v>
      </c>
    </row>
    <row r="402" spans="1:5" x14ac:dyDescent="0.25">
      <c r="A402">
        <v>401</v>
      </c>
      <c r="C402" s="2">
        <v>2</v>
      </c>
    </row>
    <row r="403" spans="1:5" x14ac:dyDescent="0.25">
      <c r="A403">
        <v>402</v>
      </c>
      <c r="D403" s="5">
        <v>3</v>
      </c>
    </row>
    <row r="404" spans="1:5" x14ac:dyDescent="0.25">
      <c r="A404">
        <v>403</v>
      </c>
      <c r="D404" s="5">
        <v>3</v>
      </c>
    </row>
    <row r="405" spans="1:5" x14ac:dyDescent="0.25">
      <c r="A405">
        <v>404</v>
      </c>
      <c r="D405" s="5">
        <v>3</v>
      </c>
      <c r="E405" s="4">
        <v>4</v>
      </c>
    </row>
    <row r="406" spans="1:5" x14ac:dyDescent="0.25">
      <c r="A406">
        <v>405</v>
      </c>
      <c r="D406" s="5">
        <v>3</v>
      </c>
      <c r="E406" s="4">
        <v>4</v>
      </c>
    </row>
    <row r="407" spans="1:5" x14ac:dyDescent="0.25">
      <c r="A407">
        <v>406</v>
      </c>
      <c r="D407" s="5">
        <v>3</v>
      </c>
      <c r="E407" s="4">
        <v>4</v>
      </c>
    </row>
    <row r="408" spans="1:5" x14ac:dyDescent="0.25">
      <c r="A408">
        <v>407</v>
      </c>
      <c r="D408" s="5">
        <v>3</v>
      </c>
      <c r="E408" s="4">
        <v>4</v>
      </c>
    </row>
    <row r="409" spans="1:5" x14ac:dyDescent="0.25">
      <c r="A409">
        <v>408</v>
      </c>
      <c r="D409" s="5">
        <v>3</v>
      </c>
      <c r="E409" s="4">
        <v>4</v>
      </c>
    </row>
    <row r="410" spans="1:5" x14ac:dyDescent="0.25">
      <c r="A410">
        <v>409</v>
      </c>
      <c r="D410" s="5">
        <v>3</v>
      </c>
      <c r="E410" s="4">
        <v>4</v>
      </c>
    </row>
    <row r="411" spans="1:5" x14ac:dyDescent="0.25">
      <c r="A411">
        <v>410</v>
      </c>
      <c r="D411" s="5">
        <v>3</v>
      </c>
      <c r="E411" s="4">
        <v>4</v>
      </c>
    </row>
    <row r="412" spans="1:5" x14ac:dyDescent="0.25">
      <c r="A412">
        <v>411</v>
      </c>
      <c r="D412" s="5">
        <v>3</v>
      </c>
      <c r="E412" s="4">
        <v>4</v>
      </c>
    </row>
    <row r="413" spans="1:5" x14ac:dyDescent="0.25">
      <c r="A413">
        <v>412</v>
      </c>
      <c r="E413" s="4">
        <v>4</v>
      </c>
    </row>
    <row r="414" spans="1:5" x14ac:dyDescent="0.25">
      <c r="A414">
        <v>413</v>
      </c>
      <c r="B414" s="3">
        <v>1</v>
      </c>
    </row>
    <row r="415" spans="1:5" x14ac:dyDescent="0.25">
      <c r="A415">
        <v>414</v>
      </c>
      <c r="B415" s="3">
        <v>1</v>
      </c>
    </row>
    <row r="416" spans="1:5" x14ac:dyDescent="0.25">
      <c r="A416">
        <v>415</v>
      </c>
      <c r="B416" s="3">
        <v>1</v>
      </c>
    </row>
    <row r="417" spans="1:5" x14ac:dyDescent="0.25">
      <c r="A417">
        <v>416</v>
      </c>
      <c r="B417" s="3">
        <v>1</v>
      </c>
    </row>
    <row r="418" spans="1:5" x14ac:dyDescent="0.25">
      <c r="A418">
        <v>417</v>
      </c>
      <c r="B418" s="3">
        <v>1</v>
      </c>
    </row>
    <row r="419" spans="1:5" x14ac:dyDescent="0.25">
      <c r="A419">
        <v>418</v>
      </c>
      <c r="B419" s="3">
        <v>1</v>
      </c>
      <c r="C419" s="2">
        <v>2</v>
      </c>
    </row>
    <row r="420" spans="1:5" x14ac:dyDescent="0.25">
      <c r="A420">
        <v>419</v>
      </c>
      <c r="B420" s="3">
        <v>1</v>
      </c>
      <c r="C420" s="2">
        <v>2</v>
      </c>
    </row>
    <row r="421" spans="1:5" x14ac:dyDescent="0.25">
      <c r="A421">
        <v>420</v>
      </c>
      <c r="B421" s="3">
        <v>1</v>
      </c>
      <c r="C421" s="2">
        <v>2</v>
      </c>
    </row>
    <row r="422" spans="1:5" x14ac:dyDescent="0.25">
      <c r="A422">
        <v>421</v>
      </c>
      <c r="B422" s="3">
        <v>1</v>
      </c>
      <c r="C422" s="2">
        <v>2</v>
      </c>
    </row>
    <row r="423" spans="1:5" x14ac:dyDescent="0.25">
      <c r="A423">
        <v>422</v>
      </c>
      <c r="B423" s="3">
        <v>1</v>
      </c>
      <c r="C423" s="2">
        <v>2</v>
      </c>
    </row>
    <row r="424" spans="1:5" x14ac:dyDescent="0.25">
      <c r="A424">
        <v>423</v>
      </c>
      <c r="C424" s="2">
        <v>2</v>
      </c>
    </row>
    <row r="425" spans="1:5" x14ac:dyDescent="0.25">
      <c r="A425">
        <v>424</v>
      </c>
      <c r="C425" s="2">
        <v>2</v>
      </c>
    </row>
    <row r="426" spans="1:5" x14ac:dyDescent="0.25">
      <c r="A426">
        <v>425</v>
      </c>
      <c r="C426" s="2">
        <v>2</v>
      </c>
    </row>
    <row r="427" spans="1:5" x14ac:dyDescent="0.25">
      <c r="A427">
        <v>426</v>
      </c>
      <c r="C427" s="2">
        <v>2</v>
      </c>
    </row>
    <row r="428" spans="1:5" x14ac:dyDescent="0.25">
      <c r="A428">
        <v>427</v>
      </c>
      <c r="D428" s="5">
        <v>3</v>
      </c>
    </row>
    <row r="429" spans="1:5" x14ac:dyDescent="0.25">
      <c r="A429">
        <v>428</v>
      </c>
      <c r="D429" s="5">
        <v>3</v>
      </c>
      <c r="E429" s="4">
        <v>4</v>
      </c>
    </row>
    <row r="430" spans="1:5" x14ac:dyDescent="0.25">
      <c r="A430">
        <v>429</v>
      </c>
      <c r="D430" s="5">
        <v>3</v>
      </c>
      <c r="E430" s="4">
        <v>4</v>
      </c>
    </row>
    <row r="431" spans="1:5" x14ac:dyDescent="0.25">
      <c r="A431">
        <v>430</v>
      </c>
      <c r="D431" s="5">
        <v>3</v>
      </c>
      <c r="E431" s="4">
        <v>4</v>
      </c>
    </row>
    <row r="432" spans="1:5" x14ac:dyDescent="0.25">
      <c r="A432">
        <v>431</v>
      </c>
      <c r="D432" s="5">
        <v>3</v>
      </c>
      <c r="E432" s="4">
        <v>4</v>
      </c>
    </row>
    <row r="433" spans="1:5" x14ac:dyDescent="0.25">
      <c r="A433">
        <v>432</v>
      </c>
      <c r="D433" s="5">
        <v>3</v>
      </c>
      <c r="E433" s="4">
        <v>4</v>
      </c>
    </row>
    <row r="434" spans="1:5" x14ac:dyDescent="0.25">
      <c r="A434">
        <v>433</v>
      </c>
      <c r="D434" s="5">
        <v>3</v>
      </c>
      <c r="E434" s="4">
        <v>4</v>
      </c>
    </row>
    <row r="435" spans="1:5" x14ac:dyDescent="0.25">
      <c r="A435">
        <v>434</v>
      </c>
      <c r="D435" s="5">
        <v>3</v>
      </c>
      <c r="E435" s="4">
        <v>4</v>
      </c>
    </row>
    <row r="436" spans="1:5" x14ac:dyDescent="0.25">
      <c r="A436">
        <v>435</v>
      </c>
      <c r="D436" s="5">
        <v>3</v>
      </c>
      <c r="E436" s="4">
        <v>4</v>
      </c>
    </row>
    <row r="437" spans="1:5" x14ac:dyDescent="0.25">
      <c r="A437">
        <v>436</v>
      </c>
      <c r="D437" s="5">
        <v>3</v>
      </c>
      <c r="E437" s="4">
        <v>4</v>
      </c>
    </row>
    <row r="438" spans="1:5" x14ac:dyDescent="0.25">
      <c r="A438">
        <v>437</v>
      </c>
      <c r="B438" s="3">
        <v>1</v>
      </c>
      <c r="E438" s="4">
        <v>4</v>
      </c>
    </row>
    <row r="439" spans="1:5" x14ac:dyDescent="0.25">
      <c r="A439">
        <v>438</v>
      </c>
      <c r="B439" s="3">
        <v>1</v>
      </c>
    </row>
    <row r="440" spans="1:5" x14ac:dyDescent="0.25">
      <c r="A440">
        <v>439</v>
      </c>
      <c r="B440" s="3">
        <v>1</v>
      </c>
    </row>
    <row r="441" spans="1:5" x14ac:dyDescent="0.25">
      <c r="A441">
        <v>440</v>
      </c>
      <c r="B441" s="3">
        <v>1</v>
      </c>
    </row>
    <row r="442" spans="1:5" x14ac:dyDescent="0.25">
      <c r="A442">
        <v>441</v>
      </c>
      <c r="B442" s="3">
        <v>1</v>
      </c>
    </row>
    <row r="443" spans="1:5" x14ac:dyDescent="0.25">
      <c r="A443">
        <v>442</v>
      </c>
      <c r="B443" s="3">
        <v>1</v>
      </c>
      <c r="C443" s="2">
        <v>2</v>
      </c>
    </row>
    <row r="444" spans="1:5" x14ac:dyDescent="0.25">
      <c r="A444">
        <v>443</v>
      </c>
      <c r="B444" s="3">
        <v>1</v>
      </c>
      <c r="C444" s="2">
        <v>2</v>
      </c>
    </row>
    <row r="445" spans="1:5" x14ac:dyDescent="0.25">
      <c r="A445">
        <v>444</v>
      </c>
      <c r="B445" s="3">
        <v>1</v>
      </c>
      <c r="C445" s="2">
        <v>2</v>
      </c>
    </row>
    <row r="446" spans="1:5" x14ac:dyDescent="0.25">
      <c r="A446">
        <v>445</v>
      </c>
      <c r="B446" s="3">
        <v>1</v>
      </c>
      <c r="C446" s="2">
        <v>2</v>
      </c>
    </row>
    <row r="447" spans="1:5" x14ac:dyDescent="0.25">
      <c r="A447">
        <v>446</v>
      </c>
      <c r="B447" s="3">
        <v>1</v>
      </c>
      <c r="C447" s="2">
        <v>2</v>
      </c>
    </row>
    <row r="448" spans="1:5" x14ac:dyDescent="0.25">
      <c r="A448">
        <v>447</v>
      </c>
      <c r="C448" s="2">
        <v>2</v>
      </c>
    </row>
    <row r="449" spans="1:5" x14ac:dyDescent="0.25">
      <c r="A449">
        <v>448</v>
      </c>
      <c r="C449" s="2">
        <v>2</v>
      </c>
    </row>
    <row r="450" spans="1:5" x14ac:dyDescent="0.25">
      <c r="A450">
        <v>449</v>
      </c>
      <c r="C450" s="2">
        <v>2</v>
      </c>
    </row>
    <row r="451" spans="1:5" x14ac:dyDescent="0.25">
      <c r="A451">
        <v>450</v>
      </c>
      <c r="C451" s="2">
        <v>2</v>
      </c>
    </row>
    <row r="452" spans="1:5" x14ac:dyDescent="0.25">
      <c r="A452">
        <v>451</v>
      </c>
    </row>
    <row r="453" spans="1:5" x14ac:dyDescent="0.25">
      <c r="A453">
        <v>452</v>
      </c>
      <c r="D453" s="5">
        <v>3</v>
      </c>
      <c r="E453" s="4">
        <v>4</v>
      </c>
    </row>
    <row r="454" spans="1:5" x14ac:dyDescent="0.25">
      <c r="A454">
        <v>453</v>
      </c>
      <c r="D454" s="5">
        <v>3</v>
      </c>
      <c r="E454" s="4">
        <v>4</v>
      </c>
    </row>
    <row r="455" spans="1:5" x14ac:dyDescent="0.25">
      <c r="A455">
        <v>454</v>
      </c>
      <c r="D455" s="5">
        <v>3</v>
      </c>
      <c r="E455" s="4">
        <v>4</v>
      </c>
    </row>
    <row r="456" spans="1:5" x14ac:dyDescent="0.25">
      <c r="A456">
        <v>455</v>
      </c>
      <c r="D456" s="5">
        <v>3</v>
      </c>
      <c r="E456" s="4">
        <v>4</v>
      </c>
    </row>
    <row r="457" spans="1:5" x14ac:dyDescent="0.25">
      <c r="A457">
        <v>456</v>
      </c>
      <c r="D457" s="5">
        <v>3</v>
      </c>
      <c r="E457" s="4">
        <v>4</v>
      </c>
    </row>
    <row r="458" spans="1:5" x14ac:dyDescent="0.25">
      <c r="A458">
        <v>457</v>
      </c>
      <c r="D458" s="5">
        <v>3</v>
      </c>
      <c r="E458" s="4">
        <v>4</v>
      </c>
    </row>
    <row r="459" spans="1:5" x14ac:dyDescent="0.25">
      <c r="A459">
        <v>458</v>
      </c>
      <c r="B459" s="3">
        <v>1</v>
      </c>
      <c r="D459" s="5">
        <v>3</v>
      </c>
      <c r="E459" s="4">
        <v>4</v>
      </c>
    </row>
    <row r="460" spans="1:5" x14ac:dyDescent="0.25">
      <c r="A460">
        <v>459</v>
      </c>
      <c r="B460" s="3">
        <v>1</v>
      </c>
      <c r="D460" s="5">
        <v>3</v>
      </c>
      <c r="E460" s="4">
        <v>4</v>
      </c>
    </row>
    <row r="461" spans="1:5" x14ac:dyDescent="0.25">
      <c r="A461">
        <v>460</v>
      </c>
      <c r="B461" s="3">
        <v>1</v>
      </c>
      <c r="D461" s="5">
        <v>3</v>
      </c>
      <c r="E461" s="4">
        <v>4</v>
      </c>
    </row>
    <row r="462" spans="1:5" x14ac:dyDescent="0.25">
      <c r="A462">
        <v>461</v>
      </c>
      <c r="B462" s="3">
        <v>1</v>
      </c>
      <c r="D462" s="5">
        <v>3</v>
      </c>
      <c r="E462" s="4">
        <v>4</v>
      </c>
    </row>
    <row r="463" spans="1:5" x14ac:dyDescent="0.25">
      <c r="A463">
        <v>462</v>
      </c>
      <c r="B463" s="3">
        <v>1</v>
      </c>
      <c r="E463" s="4">
        <v>4</v>
      </c>
    </row>
    <row r="464" spans="1:5" x14ac:dyDescent="0.25">
      <c r="A464">
        <v>463</v>
      </c>
      <c r="B464" s="3">
        <v>1</v>
      </c>
    </row>
    <row r="465" spans="1:5" x14ac:dyDescent="0.25">
      <c r="A465">
        <v>464</v>
      </c>
      <c r="B465" s="3">
        <v>1</v>
      </c>
    </row>
    <row r="466" spans="1:5" x14ac:dyDescent="0.25">
      <c r="A466">
        <v>465</v>
      </c>
      <c r="B466" s="3">
        <v>1</v>
      </c>
      <c r="C466" s="2">
        <v>2</v>
      </c>
    </row>
    <row r="467" spans="1:5" x14ac:dyDescent="0.25">
      <c r="A467">
        <v>466</v>
      </c>
      <c r="B467" s="3">
        <v>1</v>
      </c>
      <c r="C467" s="2">
        <v>2</v>
      </c>
    </row>
    <row r="468" spans="1:5" x14ac:dyDescent="0.25">
      <c r="A468">
        <v>467</v>
      </c>
      <c r="B468" s="3">
        <v>1</v>
      </c>
      <c r="C468" s="2">
        <v>2</v>
      </c>
    </row>
    <row r="469" spans="1:5" x14ac:dyDescent="0.25">
      <c r="A469">
        <v>468</v>
      </c>
      <c r="B469" s="3">
        <v>1</v>
      </c>
      <c r="C469" s="2">
        <v>2</v>
      </c>
    </row>
    <row r="470" spans="1:5" x14ac:dyDescent="0.25">
      <c r="A470">
        <v>469</v>
      </c>
      <c r="C470" s="2">
        <v>2</v>
      </c>
    </row>
    <row r="471" spans="1:5" x14ac:dyDescent="0.25">
      <c r="A471">
        <v>470</v>
      </c>
      <c r="C471" s="2">
        <v>2</v>
      </c>
    </row>
    <row r="472" spans="1:5" x14ac:dyDescent="0.25">
      <c r="A472">
        <v>471</v>
      </c>
      <c r="C472" s="2">
        <v>2</v>
      </c>
    </row>
    <row r="473" spans="1:5" x14ac:dyDescent="0.25">
      <c r="A473">
        <v>472</v>
      </c>
      <c r="C473" s="2">
        <v>2</v>
      </c>
    </row>
    <row r="474" spans="1:5" x14ac:dyDescent="0.25">
      <c r="A474">
        <v>473</v>
      </c>
      <c r="C474" s="2">
        <v>2</v>
      </c>
    </row>
    <row r="475" spans="1:5" x14ac:dyDescent="0.25">
      <c r="A475">
        <v>474</v>
      </c>
      <c r="D475" s="5">
        <v>3</v>
      </c>
    </row>
    <row r="476" spans="1:5" x14ac:dyDescent="0.25">
      <c r="A476">
        <v>475</v>
      </c>
      <c r="D476" s="5">
        <v>3</v>
      </c>
    </row>
    <row r="477" spans="1:5" x14ac:dyDescent="0.25">
      <c r="A477">
        <v>476</v>
      </c>
      <c r="D477" s="5">
        <v>3</v>
      </c>
      <c r="E477" s="4">
        <v>4</v>
      </c>
    </row>
    <row r="478" spans="1:5" x14ac:dyDescent="0.25">
      <c r="A478">
        <v>477</v>
      </c>
      <c r="D478" s="5">
        <v>3</v>
      </c>
      <c r="E478" s="4">
        <v>4</v>
      </c>
    </row>
    <row r="479" spans="1:5" x14ac:dyDescent="0.25">
      <c r="A479">
        <v>478</v>
      </c>
      <c r="D479" s="5">
        <v>3</v>
      </c>
      <c r="E479" s="4">
        <v>4</v>
      </c>
    </row>
    <row r="480" spans="1:5" x14ac:dyDescent="0.25">
      <c r="A480">
        <v>479</v>
      </c>
      <c r="D480" s="5">
        <v>3</v>
      </c>
      <c r="E480" s="4">
        <v>4</v>
      </c>
    </row>
    <row r="481" spans="1:5" x14ac:dyDescent="0.25">
      <c r="A481">
        <v>480</v>
      </c>
      <c r="D481" s="5">
        <v>3</v>
      </c>
      <c r="E481" s="4">
        <v>4</v>
      </c>
    </row>
    <row r="482" spans="1:5" x14ac:dyDescent="0.25">
      <c r="A482">
        <v>481</v>
      </c>
      <c r="D482" s="5">
        <v>3</v>
      </c>
      <c r="E482" s="4">
        <v>4</v>
      </c>
    </row>
    <row r="483" spans="1:5" x14ac:dyDescent="0.25">
      <c r="A483">
        <v>482</v>
      </c>
      <c r="D483" s="5">
        <v>3</v>
      </c>
      <c r="E483" s="4">
        <v>4</v>
      </c>
    </row>
    <row r="484" spans="1:5" x14ac:dyDescent="0.25">
      <c r="A484">
        <v>483</v>
      </c>
      <c r="B484" s="3">
        <v>1</v>
      </c>
      <c r="D484" s="5">
        <v>3</v>
      </c>
      <c r="E484" s="4">
        <v>4</v>
      </c>
    </row>
    <row r="485" spans="1:5" x14ac:dyDescent="0.25">
      <c r="A485">
        <v>484</v>
      </c>
      <c r="B485" s="3">
        <v>1</v>
      </c>
      <c r="E485" s="4">
        <v>4</v>
      </c>
    </row>
    <row r="486" spans="1:5" x14ac:dyDescent="0.25">
      <c r="A486">
        <v>485</v>
      </c>
      <c r="B486" s="3">
        <v>1</v>
      </c>
      <c r="E486" s="4">
        <v>4</v>
      </c>
    </row>
    <row r="487" spans="1:5" x14ac:dyDescent="0.25">
      <c r="A487">
        <v>486</v>
      </c>
      <c r="B487" s="3">
        <v>1</v>
      </c>
      <c r="E487" s="4">
        <v>4</v>
      </c>
    </row>
    <row r="488" spans="1:5" x14ac:dyDescent="0.25">
      <c r="A488">
        <v>487</v>
      </c>
      <c r="B488" s="3">
        <v>1</v>
      </c>
      <c r="E488" s="4">
        <v>4</v>
      </c>
    </row>
    <row r="489" spans="1:5" x14ac:dyDescent="0.25">
      <c r="A489">
        <v>488</v>
      </c>
      <c r="B489" s="3">
        <v>1</v>
      </c>
    </row>
    <row r="490" spans="1:5" x14ac:dyDescent="0.25">
      <c r="A490">
        <v>489</v>
      </c>
      <c r="B490" s="3">
        <v>1</v>
      </c>
    </row>
    <row r="491" spans="1:5" x14ac:dyDescent="0.25">
      <c r="A491">
        <v>490</v>
      </c>
      <c r="B491" s="3">
        <v>1</v>
      </c>
      <c r="C491" s="2">
        <v>2</v>
      </c>
    </row>
    <row r="492" spans="1:5" x14ac:dyDescent="0.25">
      <c r="A492">
        <v>491</v>
      </c>
      <c r="B492" s="3">
        <v>1</v>
      </c>
      <c r="C492" s="2">
        <v>2</v>
      </c>
    </row>
    <row r="493" spans="1:5" x14ac:dyDescent="0.25">
      <c r="A493">
        <v>492</v>
      </c>
      <c r="B493" s="3">
        <v>1</v>
      </c>
      <c r="C493" s="2">
        <v>2</v>
      </c>
    </row>
    <row r="494" spans="1:5" x14ac:dyDescent="0.25">
      <c r="A494">
        <v>493</v>
      </c>
      <c r="B494" s="3">
        <v>1</v>
      </c>
      <c r="C494" s="2">
        <v>2</v>
      </c>
    </row>
    <row r="495" spans="1:5" x14ac:dyDescent="0.25">
      <c r="A495">
        <v>494</v>
      </c>
      <c r="C495" s="2">
        <v>2</v>
      </c>
    </row>
    <row r="496" spans="1:5" x14ac:dyDescent="0.25">
      <c r="A496">
        <v>495</v>
      </c>
      <c r="C496" s="2">
        <v>2</v>
      </c>
    </row>
    <row r="497" spans="1:5" x14ac:dyDescent="0.25">
      <c r="A497">
        <v>496</v>
      </c>
      <c r="C497" s="2">
        <v>2</v>
      </c>
    </row>
    <row r="498" spans="1:5" x14ac:dyDescent="0.25">
      <c r="A498">
        <v>497</v>
      </c>
      <c r="C498" s="2">
        <v>2</v>
      </c>
    </row>
    <row r="499" spans="1:5" x14ac:dyDescent="0.25">
      <c r="A499">
        <v>498</v>
      </c>
      <c r="C499" s="2">
        <v>2</v>
      </c>
      <c r="D499" s="5">
        <v>3</v>
      </c>
    </row>
    <row r="500" spans="1:5" x14ac:dyDescent="0.25">
      <c r="A500">
        <v>499</v>
      </c>
      <c r="C500" s="2">
        <v>2</v>
      </c>
      <c r="D500" s="5">
        <v>3</v>
      </c>
    </row>
    <row r="501" spans="1:5" x14ac:dyDescent="0.25">
      <c r="A501">
        <v>500</v>
      </c>
      <c r="C501" s="2">
        <v>2</v>
      </c>
      <c r="D501" s="5">
        <v>3</v>
      </c>
    </row>
    <row r="502" spans="1:5" x14ac:dyDescent="0.25">
      <c r="A502">
        <v>501</v>
      </c>
      <c r="D502" s="5">
        <v>3</v>
      </c>
    </row>
    <row r="503" spans="1:5" x14ac:dyDescent="0.25">
      <c r="A503">
        <v>502</v>
      </c>
      <c r="D503" s="5">
        <v>3</v>
      </c>
    </row>
    <row r="504" spans="1:5" x14ac:dyDescent="0.25">
      <c r="A504">
        <v>503</v>
      </c>
      <c r="D504" s="5">
        <v>3</v>
      </c>
      <c r="E504" s="4">
        <v>4</v>
      </c>
    </row>
    <row r="505" spans="1:5" x14ac:dyDescent="0.25">
      <c r="A505">
        <v>504</v>
      </c>
      <c r="D505" s="5">
        <v>3</v>
      </c>
      <c r="E505" s="4">
        <v>4</v>
      </c>
    </row>
    <row r="506" spans="1:5" x14ac:dyDescent="0.25">
      <c r="A506">
        <v>505</v>
      </c>
      <c r="D506" s="5">
        <v>3</v>
      </c>
      <c r="E506" s="4">
        <v>4</v>
      </c>
    </row>
    <row r="507" spans="1:5" x14ac:dyDescent="0.25">
      <c r="A507">
        <v>506</v>
      </c>
      <c r="B507" s="3">
        <v>1</v>
      </c>
      <c r="D507" s="5">
        <v>3</v>
      </c>
      <c r="E507" s="4">
        <v>4</v>
      </c>
    </row>
    <row r="508" spans="1:5" x14ac:dyDescent="0.25">
      <c r="A508">
        <v>507</v>
      </c>
      <c r="B508" s="3">
        <v>1</v>
      </c>
      <c r="D508" s="5">
        <v>3</v>
      </c>
      <c r="E508" s="4">
        <v>4</v>
      </c>
    </row>
    <row r="509" spans="1:5" x14ac:dyDescent="0.25">
      <c r="A509">
        <v>508</v>
      </c>
      <c r="B509" s="3">
        <v>1</v>
      </c>
      <c r="D509" s="5">
        <v>3</v>
      </c>
      <c r="E509" s="4">
        <v>4</v>
      </c>
    </row>
    <row r="510" spans="1:5" x14ac:dyDescent="0.25">
      <c r="A510">
        <v>509</v>
      </c>
      <c r="B510" s="3">
        <v>1</v>
      </c>
      <c r="D510" s="5">
        <v>3</v>
      </c>
      <c r="E510" s="4">
        <v>4</v>
      </c>
    </row>
    <row r="511" spans="1:5" x14ac:dyDescent="0.25">
      <c r="A511">
        <v>510</v>
      </c>
      <c r="B511" s="3">
        <v>1</v>
      </c>
      <c r="D511" s="5">
        <v>3</v>
      </c>
      <c r="E511" s="4">
        <v>4</v>
      </c>
    </row>
    <row r="512" spans="1:5" x14ac:dyDescent="0.25">
      <c r="A512">
        <v>511</v>
      </c>
      <c r="B512" s="3">
        <v>1</v>
      </c>
      <c r="E512" s="4">
        <v>4</v>
      </c>
    </row>
    <row r="513" spans="1:6" x14ac:dyDescent="0.25">
      <c r="A513">
        <v>512</v>
      </c>
      <c r="B513" s="3">
        <v>1</v>
      </c>
      <c r="E513" s="4">
        <v>4</v>
      </c>
    </row>
    <row r="514" spans="1:6" x14ac:dyDescent="0.25">
      <c r="A514">
        <v>513</v>
      </c>
      <c r="B514" s="3">
        <v>1</v>
      </c>
      <c r="E514" s="4">
        <v>4</v>
      </c>
    </row>
    <row r="515" spans="1:6" x14ac:dyDescent="0.25">
      <c r="A515">
        <v>514</v>
      </c>
      <c r="B515" s="3">
        <v>1</v>
      </c>
      <c r="E515" s="4">
        <v>4</v>
      </c>
    </row>
    <row r="516" spans="1:6" x14ac:dyDescent="0.25">
      <c r="A516">
        <v>515</v>
      </c>
      <c r="B516" s="3">
        <v>1</v>
      </c>
      <c r="E516" s="4">
        <v>4</v>
      </c>
    </row>
    <row r="517" spans="1:6" x14ac:dyDescent="0.25">
      <c r="A517">
        <v>516</v>
      </c>
      <c r="B517" s="3">
        <v>1</v>
      </c>
      <c r="E517" s="4">
        <v>4</v>
      </c>
    </row>
    <row r="518" spans="1:6" x14ac:dyDescent="0.25">
      <c r="A518">
        <v>517</v>
      </c>
      <c r="B518" s="3">
        <v>1</v>
      </c>
      <c r="E518" s="4">
        <v>4</v>
      </c>
    </row>
    <row r="519" spans="1:6" x14ac:dyDescent="0.25">
      <c r="A519">
        <v>518</v>
      </c>
      <c r="B519" s="3">
        <v>1</v>
      </c>
      <c r="E519" s="4">
        <v>4</v>
      </c>
    </row>
    <row r="520" spans="1:6" x14ac:dyDescent="0.25">
      <c r="A520">
        <v>519</v>
      </c>
      <c r="B520" s="3">
        <v>1</v>
      </c>
      <c r="C520" s="2">
        <v>2</v>
      </c>
    </row>
    <row r="521" spans="1:6" x14ac:dyDescent="0.25">
      <c r="A521">
        <v>520</v>
      </c>
      <c r="B521" s="3">
        <v>1</v>
      </c>
      <c r="C521" s="2">
        <v>2</v>
      </c>
    </row>
    <row r="522" spans="1:6" x14ac:dyDescent="0.25">
      <c r="A522">
        <v>521</v>
      </c>
      <c r="B522" s="3">
        <v>1</v>
      </c>
      <c r="C522" s="2">
        <v>2</v>
      </c>
    </row>
    <row r="523" spans="1:6" x14ac:dyDescent="0.25">
      <c r="A523">
        <v>522</v>
      </c>
      <c r="C523" s="2">
        <v>2</v>
      </c>
    </row>
    <row r="524" spans="1:6" x14ac:dyDescent="0.25">
      <c r="A524">
        <v>523</v>
      </c>
      <c r="C524" s="2">
        <v>2</v>
      </c>
      <c r="F524" t="s">
        <v>22</v>
      </c>
    </row>
    <row r="525" spans="1:6" x14ac:dyDescent="0.25">
      <c r="A525">
        <v>524</v>
      </c>
    </row>
    <row r="526" spans="1:6" x14ac:dyDescent="0.25">
      <c r="A526">
        <v>525</v>
      </c>
      <c r="F526" t="s">
        <v>22</v>
      </c>
    </row>
    <row r="527" spans="1:6" x14ac:dyDescent="0.25">
      <c r="A527">
        <v>526</v>
      </c>
      <c r="C527" s="2">
        <v>2</v>
      </c>
    </row>
    <row r="528" spans="1:6" x14ac:dyDescent="0.25">
      <c r="A528">
        <v>527</v>
      </c>
      <c r="C528" s="2">
        <v>2</v>
      </c>
    </row>
    <row r="529" spans="1:5" x14ac:dyDescent="0.25">
      <c r="A529">
        <v>528</v>
      </c>
      <c r="C529" s="2">
        <v>2</v>
      </c>
    </row>
    <row r="530" spans="1:5" x14ac:dyDescent="0.25">
      <c r="A530">
        <v>529</v>
      </c>
      <c r="B530" s="3">
        <v>1</v>
      </c>
      <c r="C530" s="2">
        <v>2</v>
      </c>
    </row>
    <row r="531" spans="1:5" x14ac:dyDescent="0.25">
      <c r="A531">
        <v>530</v>
      </c>
      <c r="B531" s="3">
        <v>1</v>
      </c>
      <c r="C531" s="2">
        <v>2</v>
      </c>
    </row>
    <row r="532" spans="1:5" x14ac:dyDescent="0.25">
      <c r="A532">
        <v>531</v>
      </c>
      <c r="B532" s="3">
        <v>1</v>
      </c>
      <c r="C532" s="2">
        <v>2</v>
      </c>
    </row>
    <row r="533" spans="1:5" x14ac:dyDescent="0.25">
      <c r="A533">
        <v>532</v>
      </c>
      <c r="B533" s="3">
        <v>1</v>
      </c>
      <c r="C533" s="2">
        <v>2</v>
      </c>
    </row>
    <row r="534" spans="1:5" x14ac:dyDescent="0.25">
      <c r="A534">
        <v>533</v>
      </c>
      <c r="B534" s="3">
        <v>1</v>
      </c>
      <c r="C534" s="2">
        <v>2</v>
      </c>
    </row>
    <row r="535" spans="1:5" x14ac:dyDescent="0.25">
      <c r="A535">
        <v>534</v>
      </c>
      <c r="B535" s="3">
        <v>1</v>
      </c>
      <c r="C535" s="2">
        <v>2</v>
      </c>
    </row>
    <row r="536" spans="1:5" x14ac:dyDescent="0.25">
      <c r="A536">
        <v>535</v>
      </c>
      <c r="B536" s="3">
        <v>1</v>
      </c>
      <c r="C536" s="2">
        <v>2</v>
      </c>
    </row>
    <row r="537" spans="1:5" x14ac:dyDescent="0.25">
      <c r="A537">
        <v>536</v>
      </c>
      <c r="B537" s="3">
        <v>1</v>
      </c>
      <c r="C537" s="2">
        <v>2</v>
      </c>
    </row>
    <row r="538" spans="1:5" x14ac:dyDescent="0.25">
      <c r="A538">
        <v>537</v>
      </c>
      <c r="B538" s="3">
        <v>1</v>
      </c>
      <c r="C538" s="2">
        <v>2</v>
      </c>
    </row>
    <row r="539" spans="1:5" x14ac:dyDescent="0.25">
      <c r="A539">
        <v>538</v>
      </c>
      <c r="B539" s="3">
        <v>1</v>
      </c>
    </row>
    <row r="540" spans="1:5" x14ac:dyDescent="0.25">
      <c r="A540">
        <v>539</v>
      </c>
      <c r="B540" s="3">
        <v>1</v>
      </c>
      <c r="E540" s="4">
        <v>4</v>
      </c>
    </row>
    <row r="541" spans="1:5" x14ac:dyDescent="0.25">
      <c r="A541">
        <v>540</v>
      </c>
      <c r="B541" s="3">
        <v>1</v>
      </c>
      <c r="E541" s="4">
        <v>4</v>
      </c>
    </row>
    <row r="542" spans="1:5" x14ac:dyDescent="0.25">
      <c r="A542">
        <v>541</v>
      </c>
      <c r="D542" s="5">
        <v>3</v>
      </c>
      <c r="E542" s="4">
        <v>4</v>
      </c>
    </row>
    <row r="543" spans="1:5" x14ac:dyDescent="0.25">
      <c r="A543">
        <v>542</v>
      </c>
      <c r="D543" s="5">
        <v>3</v>
      </c>
      <c r="E543" s="4">
        <v>4</v>
      </c>
    </row>
    <row r="544" spans="1:5" x14ac:dyDescent="0.25">
      <c r="A544">
        <v>543</v>
      </c>
      <c r="D544" s="5">
        <v>3</v>
      </c>
      <c r="E544" s="4">
        <v>4</v>
      </c>
    </row>
    <row r="545" spans="1:5" x14ac:dyDescent="0.25">
      <c r="A545">
        <v>544</v>
      </c>
      <c r="D545" s="5">
        <v>3</v>
      </c>
      <c r="E545" s="4">
        <v>4</v>
      </c>
    </row>
    <row r="546" spans="1:5" x14ac:dyDescent="0.25">
      <c r="A546">
        <v>545</v>
      </c>
      <c r="D546" s="5">
        <v>3</v>
      </c>
      <c r="E546" s="4">
        <v>4</v>
      </c>
    </row>
    <row r="547" spans="1:5" x14ac:dyDescent="0.25">
      <c r="A547">
        <v>546</v>
      </c>
      <c r="D547" s="5">
        <v>3</v>
      </c>
      <c r="E547" s="4">
        <v>4</v>
      </c>
    </row>
    <row r="548" spans="1:5" x14ac:dyDescent="0.25">
      <c r="A548">
        <v>547</v>
      </c>
      <c r="D548" s="5">
        <v>3</v>
      </c>
      <c r="E548" s="4">
        <v>4</v>
      </c>
    </row>
    <row r="549" spans="1:5" x14ac:dyDescent="0.25">
      <c r="A549">
        <v>548</v>
      </c>
      <c r="D549" s="5">
        <v>3</v>
      </c>
      <c r="E549" s="4">
        <v>4</v>
      </c>
    </row>
    <row r="550" spans="1:5" x14ac:dyDescent="0.25">
      <c r="A550">
        <v>549</v>
      </c>
      <c r="D550" s="5">
        <v>3</v>
      </c>
      <c r="E550" s="4">
        <v>4</v>
      </c>
    </row>
    <row r="551" spans="1:5" x14ac:dyDescent="0.25">
      <c r="A551">
        <v>550</v>
      </c>
      <c r="D551" s="5">
        <v>3</v>
      </c>
      <c r="E551" s="4">
        <v>4</v>
      </c>
    </row>
    <row r="552" spans="1:5" x14ac:dyDescent="0.25">
      <c r="A552">
        <v>551</v>
      </c>
      <c r="D552" s="5">
        <v>3</v>
      </c>
      <c r="E552" s="4">
        <v>4</v>
      </c>
    </row>
    <row r="553" spans="1:5" x14ac:dyDescent="0.25">
      <c r="A553">
        <v>552</v>
      </c>
      <c r="D553" s="5">
        <v>3</v>
      </c>
      <c r="E553" s="4">
        <v>4</v>
      </c>
    </row>
    <row r="554" spans="1:5" x14ac:dyDescent="0.25">
      <c r="A554">
        <v>553</v>
      </c>
    </row>
    <row r="555" spans="1:5" x14ac:dyDescent="0.25">
      <c r="A555">
        <v>554</v>
      </c>
      <c r="C555" s="2">
        <v>2</v>
      </c>
    </row>
    <row r="556" spans="1:5" x14ac:dyDescent="0.25">
      <c r="A556">
        <v>555</v>
      </c>
      <c r="C556" s="2">
        <v>2</v>
      </c>
    </row>
    <row r="557" spans="1:5" x14ac:dyDescent="0.25">
      <c r="A557">
        <v>556</v>
      </c>
      <c r="C557" s="2">
        <v>2</v>
      </c>
    </row>
    <row r="558" spans="1:5" x14ac:dyDescent="0.25">
      <c r="A558">
        <v>557</v>
      </c>
      <c r="C558" s="2">
        <v>2</v>
      </c>
    </row>
    <row r="559" spans="1:5" x14ac:dyDescent="0.25">
      <c r="A559">
        <v>558</v>
      </c>
      <c r="B559" s="3">
        <v>1</v>
      </c>
      <c r="C559" s="2">
        <v>2</v>
      </c>
    </row>
    <row r="560" spans="1:5" x14ac:dyDescent="0.25">
      <c r="A560">
        <v>559</v>
      </c>
      <c r="B560" s="3">
        <v>1</v>
      </c>
      <c r="C560" s="2">
        <v>2</v>
      </c>
    </row>
    <row r="561" spans="1:5" x14ac:dyDescent="0.25">
      <c r="A561">
        <v>560</v>
      </c>
      <c r="B561" s="3">
        <v>1</v>
      </c>
      <c r="C561" s="2">
        <v>2</v>
      </c>
    </row>
    <row r="562" spans="1:5" x14ac:dyDescent="0.25">
      <c r="A562">
        <v>561</v>
      </c>
      <c r="B562" s="3">
        <v>1</v>
      </c>
      <c r="C562" s="2">
        <v>2</v>
      </c>
    </row>
    <row r="563" spans="1:5" x14ac:dyDescent="0.25">
      <c r="A563">
        <v>562</v>
      </c>
      <c r="B563" s="3">
        <v>1</v>
      </c>
      <c r="C563" s="2">
        <v>2</v>
      </c>
    </row>
    <row r="564" spans="1:5" x14ac:dyDescent="0.25">
      <c r="A564">
        <v>563</v>
      </c>
      <c r="B564" s="3">
        <v>1</v>
      </c>
      <c r="C564" s="2">
        <v>2</v>
      </c>
    </row>
    <row r="565" spans="1:5" x14ac:dyDescent="0.25">
      <c r="A565">
        <v>564</v>
      </c>
      <c r="B565" s="3">
        <v>1</v>
      </c>
      <c r="C565" s="2">
        <v>2</v>
      </c>
    </row>
    <row r="566" spans="1:5" x14ac:dyDescent="0.25">
      <c r="A566">
        <v>565</v>
      </c>
      <c r="B566" s="3">
        <v>1</v>
      </c>
      <c r="C566" s="2">
        <v>2</v>
      </c>
    </row>
    <row r="567" spans="1:5" x14ac:dyDescent="0.25">
      <c r="A567">
        <v>566</v>
      </c>
      <c r="B567" s="3">
        <v>1</v>
      </c>
      <c r="E567" s="4">
        <v>4</v>
      </c>
    </row>
    <row r="568" spans="1:5" x14ac:dyDescent="0.25">
      <c r="A568">
        <v>567</v>
      </c>
      <c r="B568" s="3">
        <v>1</v>
      </c>
      <c r="E568" s="4">
        <v>4</v>
      </c>
    </row>
    <row r="569" spans="1:5" x14ac:dyDescent="0.25">
      <c r="A569">
        <v>568</v>
      </c>
      <c r="B569" s="3">
        <v>1</v>
      </c>
      <c r="E569" s="4">
        <v>4</v>
      </c>
    </row>
    <row r="570" spans="1:5" x14ac:dyDescent="0.25">
      <c r="A570">
        <v>569</v>
      </c>
      <c r="B570" s="3">
        <v>1</v>
      </c>
      <c r="D570" s="5">
        <v>3</v>
      </c>
      <c r="E570" s="4">
        <v>4</v>
      </c>
    </row>
    <row r="571" spans="1:5" x14ac:dyDescent="0.25">
      <c r="A571">
        <v>570</v>
      </c>
      <c r="D571" s="5">
        <v>3</v>
      </c>
      <c r="E571" s="4">
        <v>4</v>
      </c>
    </row>
    <row r="572" spans="1:5" x14ac:dyDescent="0.25">
      <c r="A572">
        <v>571</v>
      </c>
      <c r="D572" s="5">
        <v>3</v>
      </c>
      <c r="E572" s="4">
        <v>4</v>
      </c>
    </row>
    <row r="573" spans="1:5" x14ac:dyDescent="0.25">
      <c r="A573">
        <v>572</v>
      </c>
      <c r="D573" s="5">
        <v>3</v>
      </c>
      <c r="E573" s="4">
        <v>4</v>
      </c>
    </row>
    <row r="574" spans="1:5" x14ac:dyDescent="0.25">
      <c r="A574">
        <v>573</v>
      </c>
      <c r="D574" s="5">
        <v>3</v>
      </c>
      <c r="E574" s="4">
        <v>4</v>
      </c>
    </row>
    <row r="575" spans="1:5" x14ac:dyDescent="0.25">
      <c r="A575">
        <v>574</v>
      </c>
      <c r="D575" s="5">
        <v>3</v>
      </c>
      <c r="E575" s="4">
        <v>4</v>
      </c>
    </row>
    <row r="576" spans="1:5" x14ac:dyDescent="0.25">
      <c r="A576">
        <v>575</v>
      </c>
      <c r="D576" s="5">
        <v>3</v>
      </c>
      <c r="E576" s="4">
        <v>4</v>
      </c>
    </row>
    <row r="577" spans="1:5" x14ac:dyDescent="0.25">
      <c r="A577">
        <v>576</v>
      </c>
      <c r="D577" s="5">
        <v>3</v>
      </c>
      <c r="E577" s="4">
        <v>4</v>
      </c>
    </row>
    <row r="578" spans="1:5" x14ac:dyDescent="0.25">
      <c r="A578">
        <v>577</v>
      </c>
      <c r="D578" s="5">
        <v>3</v>
      </c>
      <c r="E578" s="4">
        <v>4</v>
      </c>
    </row>
    <row r="579" spans="1:5" x14ac:dyDescent="0.25">
      <c r="A579">
        <v>578</v>
      </c>
      <c r="C579" s="2">
        <v>2</v>
      </c>
      <c r="D579" s="5">
        <v>3</v>
      </c>
      <c r="E579" s="4">
        <v>4</v>
      </c>
    </row>
    <row r="580" spans="1:5" x14ac:dyDescent="0.25">
      <c r="A580">
        <v>579</v>
      </c>
      <c r="C580" s="2">
        <v>2</v>
      </c>
      <c r="D580" s="5">
        <v>3</v>
      </c>
    </row>
    <row r="581" spans="1:5" x14ac:dyDescent="0.25">
      <c r="A581">
        <v>580</v>
      </c>
      <c r="C581" s="2">
        <v>2</v>
      </c>
      <c r="D581" s="5">
        <v>3</v>
      </c>
    </row>
    <row r="582" spans="1:5" x14ac:dyDescent="0.25">
      <c r="A582">
        <v>581</v>
      </c>
      <c r="C582" s="2">
        <v>2</v>
      </c>
    </row>
    <row r="583" spans="1:5" x14ac:dyDescent="0.25">
      <c r="A583">
        <v>582</v>
      </c>
      <c r="C583" s="2">
        <v>2</v>
      </c>
    </row>
    <row r="584" spans="1:5" x14ac:dyDescent="0.25">
      <c r="A584">
        <v>583</v>
      </c>
      <c r="C584" s="2">
        <v>2</v>
      </c>
    </row>
    <row r="585" spans="1:5" x14ac:dyDescent="0.25">
      <c r="A585">
        <v>584</v>
      </c>
      <c r="C585" s="2">
        <v>2</v>
      </c>
    </row>
    <row r="586" spans="1:5" x14ac:dyDescent="0.25">
      <c r="A586">
        <v>585</v>
      </c>
      <c r="C586" s="2">
        <v>2</v>
      </c>
    </row>
    <row r="587" spans="1:5" x14ac:dyDescent="0.25">
      <c r="A587">
        <v>586</v>
      </c>
      <c r="B587" s="3">
        <v>1</v>
      </c>
      <c r="C587" s="2">
        <v>2</v>
      </c>
    </row>
    <row r="588" spans="1:5" x14ac:dyDescent="0.25">
      <c r="A588">
        <v>587</v>
      </c>
      <c r="B588" s="3">
        <v>1</v>
      </c>
      <c r="C588" s="2">
        <v>2</v>
      </c>
    </row>
    <row r="589" spans="1:5" x14ac:dyDescent="0.25">
      <c r="A589">
        <v>588</v>
      </c>
      <c r="B589" s="3">
        <v>1</v>
      </c>
      <c r="C589" s="2">
        <v>2</v>
      </c>
    </row>
    <row r="590" spans="1:5" x14ac:dyDescent="0.25">
      <c r="A590">
        <v>589</v>
      </c>
      <c r="B590" s="3">
        <v>1</v>
      </c>
      <c r="C590" s="2">
        <v>2</v>
      </c>
    </row>
    <row r="591" spans="1:5" x14ac:dyDescent="0.25">
      <c r="A591">
        <v>590</v>
      </c>
      <c r="B591" s="3">
        <v>1</v>
      </c>
    </row>
    <row r="592" spans="1:5" x14ac:dyDescent="0.25">
      <c r="A592">
        <v>591</v>
      </c>
      <c r="B592" s="3">
        <v>1</v>
      </c>
    </row>
    <row r="593" spans="1:5" x14ac:dyDescent="0.25">
      <c r="A593">
        <v>592</v>
      </c>
      <c r="B593" s="3">
        <v>1</v>
      </c>
      <c r="E593" s="4">
        <v>4</v>
      </c>
    </row>
    <row r="594" spans="1:5" x14ac:dyDescent="0.25">
      <c r="A594">
        <v>593</v>
      </c>
      <c r="B594" s="3">
        <v>1</v>
      </c>
      <c r="E594" s="4">
        <v>4</v>
      </c>
    </row>
    <row r="595" spans="1:5" x14ac:dyDescent="0.25">
      <c r="A595">
        <v>594</v>
      </c>
      <c r="B595" s="3">
        <v>1</v>
      </c>
      <c r="E595" s="4">
        <v>4</v>
      </c>
    </row>
    <row r="596" spans="1:5" x14ac:dyDescent="0.25">
      <c r="A596">
        <v>595</v>
      </c>
      <c r="B596" s="3">
        <v>1</v>
      </c>
      <c r="D596" s="5">
        <v>3</v>
      </c>
      <c r="E596" s="4">
        <v>4</v>
      </c>
    </row>
    <row r="597" spans="1:5" x14ac:dyDescent="0.25">
      <c r="A597">
        <v>596</v>
      </c>
      <c r="B597" s="3">
        <v>1</v>
      </c>
      <c r="D597" s="5">
        <v>3</v>
      </c>
      <c r="E597" s="4">
        <v>4</v>
      </c>
    </row>
    <row r="598" spans="1:5" x14ac:dyDescent="0.25">
      <c r="A598">
        <v>597</v>
      </c>
      <c r="D598" s="5">
        <v>3</v>
      </c>
      <c r="E598" s="4">
        <v>4</v>
      </c>
    </row>
    <row r="599" spans="1:5" x14ac:dyDescent="0.25">
      <c r="A599">
        <v>598</v>
      </c>
      <c r="D599" s="5">
        <v>3</v>
      </c>
      <c r="E599" s="4">
        <v>4</v>
      </c>
    </row>
    <row r="600" spans="1:5" x14ac:dyDescent="0.25">
      <c r="A600">
        <v>599</v>
      </c>
      <c r="D600" s="5">
        <v>3</v>
      </c>
      <c r="E600" s="4">
        <v>4</v>
      </c>
    </row>
    <row r="601" spans="1:5" x14ac:dyDescent="0.25">
      <c r="A601">
        <v>600</v>
      </c>
      <c r="D601" s="5">
        <v>3</v>
      </c>
      <c r="E601" s="4">
        <v>4</v>
      </c>
    </row>
    <row r="602" spans="1:5" x14ac:dyDescent="0.25">
      <c r="A602">
        <v>601</v>
      </c>
      <c r="D602" s="5">
        <v>3</v>
      </c>
      <c r="E602" s="4">
        <v>4</v>
      </c>
    </row>
    <row r="603" spans="1:5" x14ac:dyDescent="0.25">
      <c r="A603">
        <v>602</v>
      </c>
      <c r="D603" s="5">
        <v>3</v>
      </c>
      <c r="E603" s="4">
        <v>4</v>
      </c>
    </row>
    <row r="604" spans="1:5" x14ac:dyDescent="0.25">
      <c r="A604">
        <v>603</v>
      </c>
      <c r="D604" s="5">
        <v>3</v>
      </c>
      <c r="E604" s="4">
        <v>4</v>
      </c>
    </row>
    <row r="605" spans="1:5" x14ac:dyDescent="0.25">
      <c r="A605">
        <v>604</v>
      </c>
      <c r="D605" s="5">
        <v>3</v>
      </c>
    </row>
    <row r="606" spans="1:5" x14ac:dyDescent="0.25">
      <c r="A606">
        <v>605</v>
      </c>
      <c r="D606" s="5">
        <v>3</v>
      </c>
    </row>
    <row r="607" spans="1:5" x14ac:dyDescent="0.25">
      <c r="A607">
        <v>606</v>
      </c>
      <c r="C607" s="2">
        <v>2</v>
      </c>
    </row>
    <row r="608" spans="1:5" x14ac:dyDescent="0.25">
      <c r="A608">
        <v>607</v>
      </c>
      <c r="C608" s="2">
        <v>2</v>
      </c>
    </row>
    <row r="609" spans="1:5" x14ac:dyDescent="0.25">
      <c r="A609">
        <v>608</v>
      </c>
      <c r="C609" s="2">
        <v>2</v>
      </c>
    </row>
    <row r="610" spans="1:5" x14ac:dyDescent="0.25">
      <c r="A610">
        <v>609</v>
      </c>
      <c r="C610" s="2">
        <v>2</v>
      </c>
    </row>
    <row r="611" spans="1:5" x14ac:dyDescent="0.25">
      <c r="A611">
        <v>610</v>
      </c>
      <c r="C611" s="2">
        <v>2</v>
      </c>
    </row>
    <row r="612" spans="1:5" x14ac:dyDescent="0.25">
      <c r="A612">
        <v>611</v>
      </c>
      <c r="C612" s="2">
        <v>2</v>
      </c>
    </row>
    <row r="613" spans="1:5" x14ac:dyDescent="0.25">
      <c r="A613">
        <v>612</v>
      </c>
      <c r="C613" s="2">
        <v>2</v>
      </c>
    </row>
    <row r="614" spans="1:5" x14ac:dyDescent="0.25">
      <c r="A614">
        <v>613</v>
      </c>
      <c r="B614" s="3">
        <v>1</v>
      </c>
      <c r="C614" s="2">
        <v>2</v>
      </c>
    </row>
    <row r="615" spans="1:5" x14ac:dyDescent="0.25">
      <c r="A615">
        <v>614</v>
      </c>
      <c r="B615" s="3">
        <v>1</v>
      </c>
      <c r="C615" s="2">
        <v>2</v>
      </c>
    </row>
    <row r="616" spans="1:5" x14ac:dyDescent="0.25">
      <c r="A616">
        <v>615</v>
      </c>
      <c r="B616" s="3">
        <v>1</v>
      </c>
      <c r="C616" s="2">
        <v>2</v>
      </c>
    </row>
    <row r="617" spans="1:5" x14ac:dyDescent="0.25">
      <c r="A617">
        <v>616</v>
      </c>
      <c r="B617" s="3">
        <v>1</v>
      </c>
      <c r="C617" s="2">
        <v>2</v>
      </c>
    </row>
    <row r="618" spans="1:5" x14ac:dyDescent="0.25">
      <c r="A618">
        <v>617</v>
      </c>
      <c r="B618" s="3">
        <v>1</v>
      </c>
    </row>
    <row r="619" spans="1:5" x14ac:dyDescent="0.25">
      <c r="A619">
        <v>618</v>
      </c>
      <c r="B619" s="3">
        <v>1</v>
      </c>
    </row>
    <row r="620" spans="1:5" x14ac:dyDescent="0.25">
      <c r="A620">
        <v>619</v>
      </c>
      <c r="B620" s="3">
        <v>1</v>
      </c>
      <c r="E620" s="4">
        <v>4</v>
      </c>
    </row>
    <row r="621" spans="1:5" x14ac:dyDescent="0.25">
      <c r="A621">
        <v>620</v>
      </c>
      <c r="B621" s="3">
        <v>1</v>
      </c>
      <c r="E621" s="4">
        <v>4</v>
      </c>
    </row>
    <row r="622" spans="1:5" x14ac:dyDescent="0.25">
      <c r="A622">
        <v>621</v>
      </c>
      <c r="B622" s="3">
        <v>1</v>
      </c>
      <c r="D622" s="5">
        <v>3</v>
      </c>
      <c r="E622" s="4">
        <v>4</v>
      </c>
    </row>
    <row r="623" spans="1:5" x14ac:dyDescent="0.25">
      <c r="A623">
        <v>622</v>
      </c>
      <c r="B623" s="3">
        <v>1</v>
      </c>
      <c r="D623" s="5">
        <v>3</v>
      </c>
      <c r="E623" s="4">
        <v>4</v>
      </c>
    </row>
    <row r="624" spans="1:5" x14ac:dyDescent="0.25">
      <c r="A624">
        <v>623</v>
      </c>
      <c r="D624" s="5">
        <v>3</v>
      </c>
      <c r="E624" s="4">
        <v>4</v>
      </c>
    </row>
    <row r="625" spans="1:5" x14ac:dyDescent="0.25">
      <c r="A625">
        <v>624</v>
      </c>
      <c r="D625" s="5">
        <v>3</v>
      </c>
      <c r="E625" s="4">
        <v>4</v>
      </c>
    </row>
    <row r="626" spans="1:5" x14ac:dyDescent="0.25">
      <c r="A626">
        <v>625</v>
      </c>
      <c r="D626" s="5">
        <v>3</v>
      </c>
      <c r="E626" s="4">
        <v>4</v>
      </c>
    </row>
    <row r="627" spans="1:5" x14ac:dyDescent="0.25">
      <c r="A627">
        <v>626</v>
      </c>
      <c r="D627" s="5">
        <v>3</v>
      </c>
      <c r="E627" s="4">
        <v>4</v>
      </c>
    </row>
    <row r="628" spans="1:5" x14ac:dyDescent="0.25">
      <c r="A628">
        <v>627</v>
      </c>
      <c r="D628" s="5">
        <v>3</v>
      </c>
      <c r="E628" s="4">
        <v>4</v>
      </c>
    </row>
    <row r="629" spans="1:5" x14ac:dyDescent="0.25">
      <c r="A629">
        <v>628</v>
      </c>
      <c r="D629" s="5">
        <v>3</v>
      </c>
      <c r="E629" s="4">
        <v>4</v>
      </c>
    </row>
    <row r="630" spans="1:5" x14ac:dyDescent="0.25">
      <c r="A630">
        <v>629</v>
      </c>
      <c r="C630" s="2">
        <v>2</v>
      </c>
      <c r="D630" s="5">
        <v>3</v>
      </c>
      <c r="E630" s="4">
        <v>4</v>
      </c>
    </row>
    <row r="631" spans="1:5" x14ac:dyDescent="0.25">
      <c r="A631">
        <v>630</v>
      </c>
      <c r="C631" s="2">
        <v>2</v>
      </c>
      <c r="D631" s="5">
        <v>3</v>
      </c>
      <c r="E631" s="4">
        <v>4</v>
      </c>
    </row>
    <row r="632" spans="1:5" x14ac:dyDescent="0.25">
      <c r="A632">
        <v>631</v>
      </c>
      <c r="C632" s="2">
        <v>2</v>
      </c>
      <c r="D632" s="5">
        <v>3</v>
      </c>
    </row>
    <row r="633" spans="1:5" x14ac:dyDescent="0.25">
      <c r="A633">
        <v>632</v>
      </c>
      <c r="C633" s="2">
        <v>2</v>
      </c>
      <c r="D633" s="5">
        <v>3</v>
      </c>
    </row>
    <row r="634" spans="1:5" x14ac:dyDescent="0.25">
      <c r="A634">
        <v>633</v>
      </c>
      <c r="C634" s="2">
        <v>2</v>
      </c>
    </row>
    <row r="635" spans="1:5" x14ac:dyDescent="0.25">
      <c r="A635">
        <v>634</v>
      </c>
      <c r="C635" s="2">
        <v>2</v>
      </c>
    </row>
    <row r="636" spans="1:5" x14ac:dyDescent="0.25">
      <c r="A636">
        <v>635</v>
      </c>
      <c r="C636" s="2">
        <v>2</v>
      </c>
    </row>
    <row r="637" spans="1:5" x14ac:dyDescent="0.25">
      <c r="A637">
        <v>636</v>
      </c>
      <c r="C637" s="2">
        <v>2</v>
      </c>
    </row>
    <row r="638" spans="1:5" x14ac:dyDescent="0.25">
      <c r="A638">
        <v>637</v>
      </c>
      <c r="B638" s="3">
        <v>1</v>
      </c>
      <c r="C638" s="2">
        <v>2</v>
      </c>
    </row>
    <row r="639" spans="1:5" x14ac:dyDescent="0.25">
      <c r="A639">
        <v>638</v>
      </c>
      <c r="B639" s="3">
        <v>1</v>
      </c>
      <c r="C639" s="2">
        <v>2</v>
      </c>
    </row>
    <row r="640" spans="1:5" x14ac:dyDescent="0.25">
      <c r="A640">
        <v>639</v>
      </c>
      <c r="B640" s="3">
        <v>1</v>
      </c>
      <c r="C640" s="2">
        <v>2</v>
      </c>
    </row>
    <row r="641" spans="1:5" x14ac:dyDescent="0.25">
      <c r="A641">
        <v>640</v>
      </c>
      <c r="B641" s="3">
        <v>1</v>
      </c>
      <c r="C641" s="2">
        <v>2</v>
      </c>
    </row>
    <row r="642" spans="1:5" x14ac:dyDescent="0.25">
      <c r="A642">
        <v>641</v>
      </c>
      <c r="B642" s="3">
        <v>1</v>
      </c>
    </row>
    <row r="643" spans="1:5" x14ac:dyDescent="0.25">
      <c r="A643">
        <v>642</v>
      </c>
      <c r="B643" s="3">
        <v>1</v>
      </c>
    </row>
    <row r="644" spans="1:5" x14ac:dyDescent="0.25">
      <c r="A644">
        <v>643</v>
      </c>
      <c r="B644" s="3">
        <v>1</v>
      </c>
    </row>
    <row r="645" spans="1:5" x14ac:dyDescent="0.25">
      <c r="A645">
        <v>644</v>
      </c>
      <c r="B645" s="3">
        <v>1</v>
      </c>
      <c r="E645" s="4">
        <v>4</v>
      </c>
    </row>
    <row r="646" spans="1:5" x14ac:dyDescent="0.25">
      <c r="A646">
        <v>645</v>
      </c>
      <c r="B646" s="3">
        <v>1</v>
      </c>
      <c r="E646" s="4">
        <v>4</v>
      </c>
    </row>
    <row r="647" spans="1:5" x14ac:dyDescent="0.25">
      <c r="A647">
        <v>646</v>
      </c>
      <c r="B647" s="3">
        <v>1</v>
      </c>
      <c r="D647" s="5">
        <v>3</v>
      </c>
      <c r="E647" s="4">
        <v>4</v>
      </c>
    </row>
    <row r="648" spans="1:5" x14ac:dyDescent="0.25">
      <c r="A648">
        <v>647</v>
      </c>
      <c r="D648" s="5">
        <v>3</v>
      </c>
      <c r="E648" s="4">
        <v>4</v>
      </c>
    </row>
    <row r="649" spans="1:5" x14ac:dyDescent="0.25">
      <c r="A649">
        <v>648</v>
      </c>
      <c r="D649" s="5">
        <v>3</v>
      </c>
      <c r="E649" s="4">
        <v>4</v>
      </c>
    </row>
    <row r="650" spans="1:5" x14ac:dyDescent="0.25">
      <c r="A650">
        <v>649</v>
      </c>
      <c r="D650" s="5">
        <v>3</v>
      </c>
      <c r="E650" s="4">
        <v>4</v>
      </c>
    </row>
    <row r="651" spans="1:5" x14ac:dyDescent="0.25">
      <c r="A651">
        <v>650</v>
      </c>
      <c r="D651" s="5">
        <v>3</v>
      </c>
      <c r="E651" s="4">
        <v>4</v>
      </c>
    </row>
    <row r="652" spans="1:5" x14ac:dyDescent="0.25">
      <c r="A652">
        <v>651</v>
      </c>
      <c r="D652" s="5">
        <v>3</v>
      </c>
      <c r="E652" s="4">
        <v>4</v>
      </c>
    </row>
    <row r="653" spans="1:5" x14ac:dyDescent="0.25">
      <c r="A653">
        <v>652</v>
      </c>
      <c r="D653" s="5">
        <v>3</v>
      </c>
      <c r="E653" s="4">
        <v>4</v>
      </c>
    </row>
    <row r="654" spans="1:5" x14ac:dyDescent="0.25">
      <c r="A654">
        <v>653</v>
      </c>
      <c r="D654" s="5">
        <v>3</v>
      </c>
      <c r="E654" s="4">
        <v>4</v>
      </c>
    </row>
    <row r="655" spans="1:5" x14ac:dyDescent="0.25">
      <c r="A655">
        <v>654</v>
      </c>
      <c r="D655" s="5">
        <v>3</v>
      </c>
      <c r="E655" s="4">
        <v>4</v>
      </c>
    </row>
    <row r="656" spans="1:5" x14ac:dyDescent="0.25">
      <c r="A656">
        <v>655</v>
      </c>
      <c r="D656" s="5">
        <v>3</v>
      </c>
      <c r="E656" s="4">
        <v>4</v>
      </c>
    </row>
    <row r="657" spans="1:5" x14ac:dyDescent="0.25">
      <c r="A657">
        <v>656</v>
      </c>
    </row>
    <row r="658" spans="1:5" x14ac:dyDescent="0.25">
      <c r="A658">
        <v>657</v>
      </c>
    </row>
    <row r="659" spans="1:5" x14ac:dyDescent="0.25">
      <c r="A659">
        <v>658</v>
      </c>
    </row>
    <row r="660" spans="1:5" x14ac:dyDescent="0.25">
      <c r="A660">
        <v>659</v>
      </c>
      <c r="C660" s="2">
        <v>2</v>
      </c>
    </row>
    <row r="661" spans="1:5" x14ac:dyDescent="0.25">
      <c r="A661">
        <v>660</v>
      </c>
      <c r="C661" s="2">
        <v>2</v>
      </c>
    </row>
    <row r="662" spans="1:5" x14ac:dyDescent="0.25">
      <c r="A662">
        <v>661</v>
      </c>
      <c r="C662" s="2">
        <v>2</v>
      </c>
    </row>
    <row r="663" spans="1:5" x14ac:dyDescent="0.25">
      <c r="A663">
        <v>662</v>
      </c>
      <c r="C663" s="2">
        <v>2</v>
      </c>
    </row>
    <row r="664" spans="1:5" x14ac:dyDescent="0.25">
      <c r="A664">
        <v>663</v>
      </c>
      <c r="C664" s="2">
        <v>2</v>
      </c>
    </row>
    <row r="665" spans="1:5" x14ac:dyDescent="0.25">
      <c r="A665">
        <v>664</v>
      </c>
      <c r="B665" s="3">
        <v>1</v>
      </c>
      <c r="C665" s="2">
        <v>2</v>
      </c>
    </row>
    <row r="666" spans="1:5" x14ac:dyDescent="0.25">
      <c r="A666">
        <v>665</v>
      </c>
      <c r="B666" s="3">
        <v>1</v>
      </c>
      <c r="C666" s="2">
        <v>2</v>
      </c>
    </row>
    <row r="667" spans="1:5" x14ac:dyDescent="0.25">
      <c r="A667">
        <v>666</v>
      </c>
      <c r="B667" s="3">
        <v>1</v>
      </c>
      <c r="C667" s="2">
        <v>2</v>
      </c>
    </row>
    <row r="668" spans="1:5" x14ac:dyDescent="0.25">
      <c r="A668">
        <v>667</v>
      </c>
      <c r="B668" s="3">
        <v>1</v>
      </c>
      <c r="C668" s="2">
        <v>2</v>
      </c>
    </row>
    <row r="669" spans="1:5" x14ac:dyDescent="0.25">
      <c r="A669">
        <v>668</v>
      </c>
      <c r="B669" s="3">
        <v>1</v>
      </c>
      <c r="C669" s="2">
        <v>2</v>
      </c>
    </row>
    <row r="670" spans="1:5" x14ac:dyDescent="0.25">
      <c r="A670">
        <v>669</v>
      </c>
      <c r="B670" s="3">
        <v>1</v>
      </c>
    </row>
    <row r="671" spans="1:5" x14ac:dyDescent="0.25">
      <c r="A671">
        <v>670</v>
      </c>
      <c r="B671" s="3">
        <v>1</v>
      </c>
    </row>
    <row r="672" spans="1:5" x14ac:dyDescent="0.25">
      <c r="A672">
        <v>671</v>
      </c>
      <c r="B672" s="3">
        <v>1</v>
      </c>
      <c r="E672" s="4">
        <v>4</v>
      </c>
    </row>
    <row r="673" spans="1:5" x14ac:dyDescent="0.25">
      <c r="A673">
        <v>672</v>
      </c>
      <c r="E673" s="4">
        <v>4</v>
      </c>
    </row>
    <row r="674" spans="1:5" x14ac:dyDescent="0.25">
      <c r="A674">
        <v>673</v>
      </c>
      <c r="D674" s="5">
        <v>3</v>
      </c>
      <c r="E674" s="4">
        <v>4</v>
      </c>
    </row>
    <row r="675" spans="1:5" x14ac:dyDescent="0.25">
      <c r="A675">
        <v>674</v>
      </c>
      <c r="D675" s="5">
        <v>3</v>
      </c>
      <c r="E675" s="4">
        <v>4</v>
      </c>
    </row>
    <row r="676" spans="1:5" x14ac:dyDescent="0.25">
      <c r="A676">
        <v>675</v>
      </c>
      <c r="D676" s="5">
        <v>3</v>
      </c>
      <c r="E676" s="4">
        <v>4</v>
      </c>
    </row>
    <row r="677" spans="1:5" x14ac:dyDescent="0.25">
      <c r="A677">
        <v>676</v>
      </c>
      <c r="D677" s="5">
        <v>3</v>
      </c>
      <c r="E677" s="4">
        <v>4</v>
      </c>
    </row>
    <row r="678" spans="1:5" x14ac:dyDescent="0.25">
      <c r="A678">
        <v>677</v>
      </c>
      <c r="D678" s="5">
        <v>3</v>
      </c>
      <c r="E678" s="4">
        <v>4</v>
      </c>
    </row>
    <row r="679" spans="1:5" x14ac:dyDescent="0.25">
      <c r="A679">
        <v>678</v>
      </c>
      <c r="D679" s="5">
        <v>3</v>
      </c>
      <c r="E679" s="4">
        <v>4</v>
      </c>
    </row>
    <row r="680" spans="1:5" x14ac:dyDescent="0.25">
      <c r="A680">
        <v>679</v>
      </c>
      <c r="D680" s="5">
        <v>3</v>
      </c>
      <c r="E680" s="4">
        <v>4</v>
      </c>
    </row>
    <row r="681" spans="1:5" x14ac:dyDescent="0.25">
      <c r="A681">
        <v>680</v>
      </c>
      <c r="D681" s="5">
        <v>3</v>
      </c>
      <c r="E681" s="4">
        <v>4</v>
      </c>
    </row>
    <row r="682" spans="1:5" x14ac:dyDescent="0.25">
      <c r="A682">
        <v>681</v>
      </c>
    </row>
    <row r="683" spans="1:5" x14ac:dyDescent="0.25">
      <c r="A683">
        <v>682</v>
      </c>
    </row>
    <row r="684" spans="1:5" x14ac:dyDescent="0.25">
      <c r="A684">
        <v>683</v>
      </c>
    </row>
    <row r="685" spans="1:5" x14ac:dyDescent="0.25">
      <c r="A685">
        <v>684</v>
      </c>
    </row>
    <row r="686" spans="1:5" x14ac:dyDescent="0.25">
      <c r="A686">
        <v>685</v>
      </c>
    </row>
    <row r="687" spans="1:5" x14ac:dyDescent="0.25">
      <c r="A687">
        <v>686</v>
      </c>
      <c r="C687" s="2">
        <v>2</v>
      </c>
    </row>
    <row r="688" spans="1:5" x14ac:dyDescent="0.25">
      <c r="A688">
        <v>687</v>
      </c>
      <c r="B688" s="3">
        <v>1</v>
      </c>
      <c r="C688" s="2">
        <v>2</v>
      </c>
    </row>
    <row r="689" spans="1:5" x14ac:dyDescent="0.25">
      <c r="A689">
        <v>688</v>
      </c>
      <c r="B689" s="3">
        <v>1</v>
      </c>
      <c r="C689" s="2">
        <v>2</v>
      </c>
    </row>
    <row r="690" spans="1:5" x14ac:dyDescent="0.25">
      <c r="A690">
        <v>689</v>
      </c>
      <c r="B690" s="3">
        <v>1</v>
      </c>
      <c r="C690" s="2">
        <v>2</v>
      </c>
    </row>
    <row r="691" spans="1:5" x14ac:dyDescent="0.25">
      <c r="A691">
        <v>690</v>
      </c>
      <c r="B691" s="3">
        <v>1</v>
      </c>
      <c r="C691" s="2">
        <v>2</v>
      </c>
    </row>
    <row r="692" spans="1:5" x14ac:dyDescent="0.25">
      <c r="A692">
        <v>691</v>
      </c>
      <c r="B692" s="3">
        <v>1</v>
      </c>
      <c r="C692" s="2">
        <v>2</v>
      </c>
    </row>
    <row r="693" spans="1:5" x14ac:dyDescent="0.25">
      <c r="A693">
        <v>692</v>
      </c>
      <c r="B693" s="3">
        <v>1</v>
      </c>
      <c r="C693" s="2">
        <v>2</v>
      </c>
    </row>
    <row r="694" spans="1:5" x14ac:dyDescent="0.25">
      <c r="A694">
        <v>693</v>
      </c>
      <c r="B694" s="3">
        <v>1</v>
      </c>
      <c r="C694" s="2">
        <v>2</v>
      </c>
    </row>
    <row r="695" spans="1:5" x14ac:dyDescent="0.25">
      <c r="A695">
        <v>694</v>
      </c>
      <c r="B695" s="3">
        <v>1</v>
      </c>
    </row>
    <row r="696" spans="1:5" x14ac:dyDescent="0.25">
      <c r="A696">
        <v>695</v>
      </c>
      <c r="B696" s="3">
        <v>1</v>
      </c>
    </row>
    <row r="697" spans="1:5" x14ac:dyDescent="0.25">
      <c r="A697">
        <v>696</v>
      </c>
    </row>
    <row r="698" spans="1:5" x14ac:dyDescent="0.25">
      <c r="A698">
        <v>697</v>
      </c>
      <c r="E698" s="4">
        <v>4</v>
      </c>
    </row>
    <row r="699" spans="1:5" x14ac:dyDescent="0.25">
      <c r="A699">
        <v>698</v>
      </c>
      <c r="D699" s="5">
        <v>3</v>
      </c>
      <c r="E699" s="4">
        <v>4</v>
      </c>
    </row>
    <row r="700" spans="1:5" x14ac:dyDescent="0.25">
      <c r="A700">
        <v>699</v>
      </c>
      <c r="D700" s="5">
        <v>3</v>
      </c>
      <c r="E700" s="4">
        <v>4</v>
      </c>
    </row>
    <row r="701" spans="1:5" x14ac:dyDescent="0.25">
      <c r="A701">
        <v>700</v>
      </c>
      <c r="D701" s="5">
        <v>3</v>
      </c>
      <c r="E701" s="4">
        <v>4</v>
      </c>
    </row>
    <row r="702" spans="1:5" x14ac:dyDescent="0.25">
      <c r="A702">
        <v>701</v>
      </c>
      <c r="D702" s="5">
        <v>3</v>
      </c>
      <c r="E702" s="4">
        <v>4</v>
      </c>
    </row>
    <row r="703" spans="1:5" x14ac:dyDescent="0.25">
      <c r="A703">
        <v>702</v>
      </c>
      <c r="D703" s="5">
        <v>3</v>
      </c>
      <c r="E703" s="4">
        <v>4</v>
      </c>
    </row>
    <row r="704" spans="1:5" x14ac:dyDescent="0.25">
      <c r="A704">
        <v>703</v>
      </c>
      <c r="D704" s="5">
        <v>3</v>
      </c>
      <c r="E704" s="4">
        <v>4</v>
      </c>
    </row>
    <row r="705" spans="1:5" x14ac:dyDescent="0.25">
      <c r="A705">
        <v>704</v>
      </c>
      <c r="D705" s="5">
        <v>3</v>
      </c>
      <c r="E705" s="4">
        <v>4</v>
      </c>
    </row>
    <row r="706" spans="1:5" x14ac:dyDescent="0.25">
      <c r="A706">
        <v>705</v>
      </c>
      <c r="D706" s="5">
        <v>3</v>
      </c>
      <c r="E706" s="4">
        <v>4</v>
      </c>
    </row>
    <row r="707" spans="1:5" x14ac:dyDescent="0.25">
      <c r="A707">
        <v>706</v>
      </c>
      <c r="C707" s="2">
        <v>2</v>
      </c>
      <c r="D707" s="5">
        <v>3</v>
      </c>
      <c r="E707" s="4">
        <v>4</v>
      </c>
    </row>
    <row r="708" spans="1:5" x14ac:dyDescent="0.25">
      <c r="A708">
        <v>707</v>
      </c>
      <c r="C708" s="2">
        <v>2</v>
      </c>
      <c r="D708" s="5">
        <v>3</v>
      </c>
    </row>
    <row r="709" spans="1:5" x14ac:dyDescent="0.25">
      <c r="A709">
        <v>708</v>
      </c>
      <c r="C709" s="2">
        <v>2</v>
      </c>
    </row>
    <row r="710" spans="1:5" x14ac:dyDescent="0.25">
      <c r="A710">
        <v>709</v>
      </c>
      <c r="C710" s="2">
        <v>2</v>
      </c>
    </row>
    <row r="711" spans="1:5" x14ac:dyDescent="0.25">
      <c r="A711">
        <v>710</v>
      </c>
      <c r="C711" s="2">
        <v>2</v>
      </c>
    </row>
    <row r="712" spans="1:5" x14ac:dyDescent="0.25">
      <c r="A712">
        <v>711</v>
      </c>
      <c r="B712" s="3">
        <v>1</v>
      </c>
      <c r="C712" s="2">
        <v>2</v>
      </c>
    </row>
    <row r="713" spans="1:5" x14ac:dyDescent="0.25">
      <c r="A713">
        <v>712</v>
      </c>
      <c r="B713" s="3">
        <v>1</v>
      </c>
      <c r="C713" s="2">
        <v>2</v>
      </c>
    </row>
    <row r="714" spans="1:5" x14ac:dyDescent="0.25">
      <c r="A714">
        <v>713</v>
      </c>
      <c r="B714" s="3">
        <v>1</v>
      </c>
      <c r="C714" s="2">
        <v>2</v>
      </c>
    </row>
    <row r="715" spans="1:5" x14ac:dyDescent="0.25">
      <c r="A715">
        <v>714</v>
      </c>
      <c r="B715" s="3">
        <v>1</v>
      </c>
      <c r="C715" s="2">
        <v>2</v>
      </c>
    </row>
    <row r="716" spans="1:5" x14ac:dyDescent="0.25">
      <c r="A716">
        <v>715</v>
      </c>
      <c r="B716" s="3">
        <v>1</v>
      </c>
      <c r="C716" s="2">
        <v>2</v>
      </c>
    </row>
    <row r="717" spans="1:5" x14ac:dyDescent="0.25">
      <c r="A717">
        <v>716</v>
      </c>
      <c r="B717" s="3">
        <v>1</v>
      </c>
    </row>
    <row r="718" spans="1:5" x14ac:dyDescent="0.25">
      <c r="A718">
        <v>717</v>
      </c>
      <c r="B718" s="3">
        <v>1</v>
      </c>
    </row>
    <row r="719" spans="1:5" x14ac:dyDescent="0.25">
      <c r="A719">
        <v>718</v>
      </c>
      <c r="B719" s="3">
        <v>1</v>
      </c>
    </row>
    <row r="720" spans="1:5" x14ac:dyDescent="0.25">
      <c r="A720">
        <v>719</v>
      </c>
      <c r="B720" s="3">
        <v>1</v>
      </c>
    </row>
    <row r="721" spans="1:5" x14ac:dyDescent="0.25">
      <c r="A721">
        <v>720</v>
      </c>
      <c r="B721" s="3">
        <v>1</v>
      </c>
    </row>
    <row r="722" spans="1:5" x14ac:dyDescent="0.25">
      <c r="A722">
        <v>721</v>
      </c>
      <c r="E722" s="4">
        <v>4</v>
      </c>
    </row>
    <row r="723" spans="1:5" x14ac:dyDescent="0.25">
      <c r="A723">
        <v>722</v>
      </c>
      <c r="D723" s="5">
        <v>3</v>
      </c>
      <c r="E723" s="4">
        <v>4</v>
      </c>
    </row>
    <row r="724" spans="1:5" x14ac:dyDescent="0.25">
      <c r="A724">
        <v>723</v>
      </c>
      <c r="D724" s="5">
        <v>3</v>
      </c>
      <c r="E724" s="4">
        <v>4</v>
      </c>
    </row>
    <row r="725" spans="1:5" x14ac:dyDescent="0.25">
      <c r="A725">
        <v>724</v>
      </c>
      <c r="D725" s="5">
        <v>3</v>
      </c>
      <c r="E725" s="4">
        <v>4</v>
      </c>
    </row>
    <row r="726" spans="1:5" x14ac:dyDescent="0.25">
      <c r="A726">
        <v>725</v>
      </c>
      <c r="D726" s="5">
        <v>3</v>
      </c>
      <c r="E726" s="4">
        <v>4</v>
      </c>
    </row>
    <row r="727" spans="1:5" x14ac:dyDescent="0.25">
      <c r="A727">
        <v>726</v>
      </c>
      <c r="D727" s="5">
        <v>3</v>
      </c>
      <c r="E727" s="4">
        <v>4</v>
      </c>
    </row>
    <row r="728" spans="1:5" x14ac:dyDescent="0.25">
      <c r="A728">
        <v>727</v>
      </c>
      <c r="D728" s="5">
        <v>3</v>
      </c>
      <c r="E728" s="4">
        <v>4</v>
      </c>
    </row>
    <row r="729" spans="1:5" x14ac:dyDescent="0.25">
      <c r="A729">
        <v>728</v>
      </c>
      <c r="D729" s="5">
        <v>3</v>
      </c>
      <c r="E729" s="4">
        <v>4</v>
      </c>
    </row>
    <row r="730" spans="1:5" x14ac:dyDescent="0.25">
      <c r="A730">
        <v>729</v>
      </c>
      <c r="C730" s="2">
        <v>2</v>
      </c>
      <c r="D730" s="5">
        <v>3</v>
      </c>
      <c r="E730" s="4">
        <v>4</v>
      </c>
    </row>
    <row r="731" spans="1:5" x14ac:dyDescent="0.25">
      <c r="A731">
        <v>730</v>
      </c>
      <c r="C731" s="2">
        <v>2</v>
      </c>
      <c r="D731" s="5">
        <v>3</v>
      </c>
      <c r="E731" s="4">
        <v>4</v>
      </c>
    </row>
    <row r="732" spans="1:5" x14ac:dyDescent="0.25">
      <c r="A732">
        <v>731</v>
      </c>
      <c r="C732" s="2">
        <v>2</v>
      </c>
      <c r="D732" s="5">
        <v>3</v>
      </c>
      <c r="E732" s="4">
        <v>4</v>
      </c>
    </row>
    <row r="733" spans="1:5" x14ac:dyDescent="0.25">
      <c r="A733">
        <v>732</v>
      </c>
      <c r="C733" s="2">
        <v>2</v>
      </c>
      <c r="D733" s="5">
        <v>3</v>
      </c>
    </row>
    <row r="734" spans="1:5" x14ac:dyDescent="0.25">
      <c r="A734">
        <v>733</v>
      </c>
      <c r="C734" s="2">
        <v>2</v>
      </c>
      <c r="D734" s="5">
        <v>3</v>
      </c>
    </row>
    <row r="735" spans="1:5" x14ac:dyDescent="0.25">
      <c r="A735">
        <v>734</v>
      </c>
      <c r="C735" s="2">
        <v>2</v>
      </c>
    </row>
    <row r="736" spans="1:5" x14ac:dyDescent="0.25">
      <c r="A736">
        <v>735</v>
      </c>
      <c r="C736" s="2">
        <v>2</v>
      </c>
    </row>
    <row r="737" spans="1:5" x14ac:dyDescent="0.25">
      <c r="A737">
        <v>736</v>
      </c>
      <c r="B737" s="3">
        <v>1</v>
      </c>
      <c r="C737" s="2">
        <v>2</v>
      </c>
    </row>
    <row r="738" spans="1:5" x14ac:dyDescent="0.25">
      <c r="A738">
        <v>737</v>
      </c>
      <c r="B738" s="3">
        <v>1</v>
      </c>
      <c r="C738" s="2">
        <v>2</v>
      </c>
    </row>
    <row r="739" spans="1:5" x14ac:dyDescent="0.25">
      <c r="A739">
        <v>738</v>
      </c>
      <c r="B739" s="3">
        <v>1</v>
      </c>
      <c r="C739" s="2">
        <v>2</v>
      </c>
    </row>
    <row r="740" spans="1:5" x14ac:dyDescent="0.25">
      <c r="A740">
        <v>739</v>
      </c>
      <c r="B740" s="3">
        <v>1</v>
      </c>
      <c r="C740" s="2">
        <v>2</v>
      </c>
    </row>
    <row r="741" spans="1:5" x14ac:dyDescent="0.25">
      <c r="A741">
        <v>740</v>
      </c>
      <c r="B741" s="3">
        <v>1</v>
      </c>
      <c r="C741" s="2">
        <v>2</v>
      </c>
    </row>
    <row r="742" spans="1:5" x14ac:dyDescent="0.25">
      <c r="A742">
        <v>741</v>
      </c>
      <c r="B742" s="3">
        <v>1</v>
      </c>
      <c r="C742" s="2">
        <v>2</v>
      </c>
    </row>
    <row r="743" spans="1:5" x14ac:dyDescent="0.25">
      <c r="A743">
        <v>742</v>
      </c>
      <c r="B743" s="3">
        <v>1</v>
      </c>
    </row>
    <row r="744" spans="1:5" x14ac:dyDescent="0.25">
      <c r="A744">
        <v>743</v>
      </c>
      <c r="B744" s="3">
        <v>1</v>
      </c>
    </row>
    <row r="745" spans="1:5" x14ac:dyDescent="0.25">
      <c r="A745">
        <v>744</v>
      </c>
      <c r="B745" s="3">
        <v>1</v>
      </c>
      <c r="E745" s="4">
        <v>4</v>
      </c>
    </row>
    <row r="746" spans="1:5" x14ac:dyDescent="0.25">
      <c r="A746">
        <v>745</v>
      </c>
      <c r="B746" s="3">
        <v>1</v>
      </c>
      <c r="E746" s="4">
        <v>4</v>
      </c>
    </row>
    <row r="747" spans="1:5" x14ac:dyDescent="0.25">
      <c r="A747">
        <v>746</v>
      </c>
      <c r="B747" s="3">
        <v>1</v>
      </c>
      <c r="E747" s="4">
        <v>4</v>
      </c>
    </row>
    <row r="748" spans="1:5" x14ac:dyDescent="0.25">
      <c r="A748">
        <v>747</v>
      </c>
      <c r="B748" s="3">
        <v>1</v>
      </c>
      <c r="E748" s="4">
        <v>4</v>
      </c>
    </row>
    <row r="749" spans="1:5" x14ac:dyDescent="0.25">
      <c r="A749">
        <v>748</v>
      </c>
      <c r="B749" s="3">
        <v>1</v>
      </c>
      <c r="E749" s="4">
        <v>4</v>
      </c>
    </row>
    <row r="750" spans="1:5" x14ac:dyDescent="0.25">
      <c r="A750">
        <v>749</v>
      </c>
      <c r="D750" s="5">
        <v>3</v>
      </c>
      <c r="E750" s="4">
        <v>4</v>
      </c>
    </row>
    <row r="751" spans="1:5" x14ac:dyDescent="0.25">
      <c r="A751">
        <v>750</v>
      </c>
      <c r="D751" s="5">
        <v>3</v>
      </c>
      <c r="E751" s="4">
        <v>4</v>
      </c>
    </row>
    <row r="752" spans="1:5" x14ac:dyDescent="0.25">
      <c r="A752">
        <v>751</v>
      </c>
      <c r="D752" s="5">
        <v>3</v>
      </c>
      <c r="E752" s="4">
        <v>4</v>
      </c>
    </row>
    <row r="753" spans="1:5" x14ac:dyDescent="0.25">
      <c r="A753">
        <v>752</v>
      </c>
      <c r="D753" s="5">
        <v>3</v>
      </c>
      <c r="E753" s="4">
        <v>4</v>
      </c>
    </row>
    <row r="754" spans="1:5" x14ac:dyDescent="0.25">
      <c r="A754">
        <v>753</v>
      </c>
      <c r="D754" s="5">
        <v>3</v>
      </c>
      <c r="E754" s="4">
        <v>4</v>
      </c>
    </row>
    <row r="755" spans="1:5" x14ac:dyDescent="0.25">
      <c r="A755">
        <v>754</v>
      </c>
      <c r="C755" s="2">
        <v>2</v>
      </c>
      <c r="D755" s="5">
        <v>3</v>
      </c>
      <c r="E755" s="4">
        <v>4</v>
      </c>
    </row>
    <row r="756" spans="1:5" x14ac:dyDescent="0.25">
      <c r="A756">
        <v>755</v>
      </c>
      <c r="C756" s="2">
        <v>2</v>
      </c>
      <c r="D756" s="5">
        <v>3</v>
      </c>
      <c r="E756" s="4">
        <v>4</v>
      </c>
    </row>
    <row r="757" spans="1:5" x14ac:dyDescent="0.25">
      <c r="A757">
        <v>756</v>
      </c>
      <c r="C757" s="2">
        <v>2</v>
      </c>
      <c r="D757" s="5">
        <v>3</v>
      </c>
      <c r="E757" s="4">
        <v>4</v>
      </c>
    </row>
    <row r="758" spans="1:5" x14ac:dyDescent="0.25">
      <c r="A758">
        <v>757</v>
      </c>
      <c r="C758" s="2">
        <v>2</v>
      </c>
      <c r="D758" s="5">
        <v>3</v>
      </c>
      <c r="E758" s="4">
        <v>4</v>
      </c>
    </row>
    <row r="759" spans="1:5" x14ac:dyDescent="0.25">
      <c r="A759">
        <v>758</v>
      </c>
      <c r="C759" s="2">
        <v>2</v>
      </c>
      <c r="D759" s="5">
        <v>3</v>
      </c>
      <c r="E759" s="4">
        <v>4</v>
      </c>
    </row>
    <row r="760" spans="1:5" x14ac:dyDescent="0.25">
      <c r="A760">
        <v>759</v>
      </c>
      <c r="C760" s="2">
        <v>2</v>
      </c>
      <c r="D760" s="5">
        <v>3</v>
      </c>
      <c r="E760" s="4">
        <v>4</v>
      </c>
    </row>
    <row r="761" spans="1:5" x14ac:dyDescent="0.25">
      <c r="A761">
        <v>760</v>
      </c>
      <c r="C761" s="2">
        <v>2</v>
      </c>
      <c r="D761" s="5">
        <v>3</v>
      </c>
    </row>
    <row r="762" spans="1:5" x14ac:dyDescent="0.25">
      <c r="A762">
        <v>761</v>
      </c>
      <c r="C762" s="2">
        <v>2</v>
      </c>
      <c r="D762" s="5">
        <v>3</v>
      </c>
    </row>
    <row r="763" spans="1:5" x14ac:dyDescent="0.25">
      <c r="A763">
        <v>762</v>
      </c>
      <c r="C763" s="2">
        <v>2</v>
      </c>
      <c r="D763" s="5">
        <v>3</v>
      </c>
    </row>
    <row r="764" spans="1:5" x14ac:dyDescent="0.25">
      <c r="A764">
        <v>763</v>
      </c>
      <c r="C764" s="2">
        <v>2</v>
      </c>
      <c r="D764" s="5">
        <v>3</v>
      </c>
    </row>
    <row r="765" spans="1:5" x14ac:dyDescent="0.25">
      <c r="A765">
        <v>764</v>
      </c>
      <c r="C765" s="2">
        <v>2</v>
      </c>
      <c r="D765" s="5">
        <v>3</v>
      </c>
    </row>
    <row r="766" spans="1:5" x14ac:dyDescent="0.25">
      <c r="A766">
        <v>765</v>
      </c>
      <c r="B766" s="3">
        <v>1</v>
      </c>
      <c r="C766" s="2">
        <v>2</v>
      </c>
      <c r="D766" s="5">
        <v>3</v>
      </c>
    </row>
    <row r="767" spans="1:5" x14ac:dyDescent="0.25">
      <c r="A767">
        <v>766</v>
      </c>
      <c r="B767" s="3">
        <v>1</v>
      </c>
      <c r="C767" s="2">
        <v>2</v>
      </c>
      <c r="D767" s="5">
        <v>3</v>
      </c>
    </row>
    <row r="768" spans="1:5" x14ac:dyDescent="0.25">
      <c r="A768">
        <v>767</v>
      </c>
      <c r="B768" s="3">
        <v>1</v>
      </c>
      <c r="C768" s="2">
        <v>2</v>
      </c>
      <c r="D768" s="5">
        <v>3</v>
      </c>
    </row>
    <row r="769" spans="1:5" x14ac:dyDescent="0.25">
      <c r="A769">
        <v>768</v>
      </c>
      <c r="B769" s="3">
        <v>1</v>
      </c>
      <c r="C769" s="2">
        <v>2</v>
      </c>
    </row>
    <row r="770" spans="1:5" x14ac:dyDescent="0.25">
      <c r="A770">
        <v>769</v>
      </c>
      <c r="B770" s="3">
        <v>1</v>
      </c>
      <c r="C770" s="2">
        <v>2</v>
      </c>
    </row>
    <row r="771" spans="1:5" x14ac:dyDescent="0.25">
      <c r="A771">
        <v>770</v>
      </c>
      <c r="B771" s="3">
        <v>1</v>
      </c>
      <c r="C771" s="2">
        <v>2</v>
      </c>
    </row>
    <row r="772" spans="1:5" x14ac:dyDescent="0.25">
      <c r="A772">
        <v>771</v>
      </c>
      <c r="B772" s="3">
        <v>1</v>
      </c>
      <c r="C772" s="2">
        <v>2</v>
      </c>
    </row>
    <row r="773" spans="1:5" x14ac:dyDescent="0.25">
      <c r="A773">
        <v>772</v>
      </c>
      <c r="B773" s="3">
        <v>1</v>
      </c>
    </row>
    <row r="774" spans="1:5" x14ac:dyDescent="0.25">
      <c r="A774">
        <v>773</v>
      </c>
      <c r="B774" s="3">
        <v>1</v>
      </c>
      <c r="E774" s="4">
        <v>4</v>
      </c>
    </row>
    <row r="775" spans="1:5" x14ac:dyDescent="0.25">
      <c r="A775">
        <v>774</v>
      </c>
      <c r="B775" s="3">
        <v>1</v>
      </c>
      <c r="E775" s="4">
        <v>4</v>
      </c>
    </row>
    <row r="776" spans="1:5" x14ac:dyDescent="0.25">
      <c r="A776">
        <v>775</v>
      </c>
      <c r="B776" s="3">
        <v>1</v>
      </c>
      <c r="E776" s="4">
        <v>4</v>
      </c>
    </row>
    <row r="777" spans="1:5" x14ac:dyDescent="0.25">
      <c r="A777">
        <v>776</v>
      </c>
      <c r="B777" s="3">
        <v>1</v>
      </c>
      <c r="E777" s="4">
        <v>4</v>
      </c>
    </row>
    <row r="778" spans="1:5" x14ac:dyDescent="0.25">
      <c r="A778">
        <v>777</v>
      </c>
      <c r="B778" s="3">
        <v>1</v>
      </c>
      <c r="E778" s="4">
        <v>4</v>
      </c>
    </row>
    <row r="779" spans="1:5" x14ac:dyDescent="0.25">
      <c r="A779">
        <v>778</v>
      </c>
      <c r="B779" s="3">
        <v>1</v>
      </c>
      <c r="E779" s="4">
        <v>4</v>
      </c>
    </row>
    <row r="780" spans="1:5" x14ac:dyDescent="0.25">
      <c r="A780">
        <v>779</v>
      </c>
      <c r="B780" s="3">
        <v>1</v>
      </c>
      <c r="E780" s="4">
        <v>4</v>
      </c>
    </row>
    <row r="781" spans="1:5" x14ac:dyDescent="0.25">
      <c r="A781">
        <v>780</v>
      </c>
      <c r="B781" s="3">
        <v>1</v>
      </c>
      <c r="E781" s="4">
        <v>4</v>
      </c>
    </row>
    <row r="782" spans="1:5" x14ac:dyDescent="0.25">
      <c r="A782">
        <v>781</v>
      </c>
      <c r="B782" s="3">
        <v>1</v>
      </c>
      <c r="E782" s="4">
        <v>4</v>
      </c>
    </row>
    <row r="783" spans="1:5" x14ac:dyDescent="0.25">
      <c r="A783">
        <v>782</v>
      </c>
      <c r="B783" s="3">
        <v>1</v>
      </c>
      <c r="E783" s="4">
        <v>4</v>
      </c>
    </row>
    <row r="784" spans="1:5" x14ac:dyDescent="0.25">
      <c r="A784">
        <v>783</v>
      </c>
      <c r="E784" s="4">
        <v>4</v>
      </c>
    </row>
    <row r="785" spans="1:6" x14ac:dyDescent="0.25">
      <c r="A785">
        <v>784</v>
      </c>
      <c r="E785" s="4">
        <v>4</v>
      </c>
    </row>
    <row r="786" spans="1:6" x14ac:dyDescent="0.25">
      <c r="A786">
        <v>785</v>
      </c>
      <c r="C786" s="2">
        <v>2</v>
      </c>
      <c r="D786" s="5">
        <v>3</v>
      </c>
      <c r="E786" s="4">
        <v>4</v>
      </c>
    </row>
    <row r="787" spans="1:6" x14ac:dyDescent="0.25">
      <c r="A787">
        <v>786</v>
      </c>
      <c r="C787" s="2">
        <v>2</v>
      </c>
      <c r="D787" s="5">
        <v>3</v>
      </c>
      <c r="E787" s="4">
        <v>4</v>
      </c>
    </row>
    <row r="788" spans="1:6" x14ac:dyDescent="0.25">
      <c r="A788">
        <v>787</v>
      </c>
      <c r="C788" s="2">
        <v>2</v>
      </c>
      <c r="D788" s="5">
        <v>3</v>
      </c>
      <c r="E788" s="4">
        <v>4</v>
      </c>
    </row>
    <row r="789" spans="1:6" x14ac:dyDescent="0.25">
      <c r="A789">
        <v>788</v>
      </c>
      <c r="C789" s="2">
        <v>2</v>
      </c>
      <c r="D789" s="5">
        <v>3</v>
      </c>
      <c r="E789" s="4">
        <v>4</v>
      </c>
    </row>
    <row r="790" spans="1:6" x14ac:dyDescent="0.25">
      <c r="A790">
        <v>789</v>
      </c>
      <c r="C790" s="2">
        <v>2</v>
      </c>
      <c r="D790" s="5">
        <v>3</v>
      </c>
      <c r="E790" s="4">
        <v>4</v>
      </c>
    </row>
    <row r="791" spans="1:6" x14ac:dyDescent="0.25">
      <c r="A791">
        <v>790</v>
      </c>
      <c r="C791" s="2">
        <v>2</v>
      </c>
      <c r="D791" s="5">
        <v>3</v>
      </c>
      <c r="E791" s="4">
        <v>4</v>
      </c>
    </row>
    <row r="792" spans="1:6" x14ac:dyDescent="0.25">
      <c r="A792">
        <v>791</v>
      </c>
      <c r="C792" s="2">
        <v>2</v>
      </c>
      <c r="D792" s="5">
        <v>3</v>
      </c>
      <c r="E792" s="4">
        <v>4</v>
      </c>
    </row>
    <row r="793" spans="1:6" x14ac:dyDescent="0.25">
      <c r="A793">
        <v>792</v>
      </c>
      <c r="C793" s="2">
        <v>2</v>
      </c>
      <c r="D793" s="5">
        <v>3</v>
      </c>
      <c r="E793" s="4">
        <v>4</v>
      </c>
    </row>
    <row r="794" spans="1:6" x14ac:dyDescent="0.25">
      <c r="A794">
        <v>793</v>
      </c>
      <c r="C794" s="2">
        <v>2</v>
      </c>
      <c r="D794" s="5">
        <v>3</v>
      </c>
      <c r="E794" s="4">
        <v>4</v>
      </c>
    </row>
    <row r="795" spans="1:6" x14ac:dyDescent="0.25">
      <c r="A795">
        <v>794</v>
      </c>
      <c r="C795" s="2">
        <v>2</v>
      </c>
      <c r="D795" s="5">
        <v>3</v>
      </c>
    </row>
    <row r="796" spans="1:6" x14ac:dyDescent="0.25">
      <c r="A796">
        <v>795</v>
      </c>
      <c r="C796" s="2">
        <v>2</v>
      </c>
      <c r="D796" s="5">
        <v>3</v>
      </c>
    </row>
    <row r="797" spans="1:6" x14ac:dyDescent="0.25">
      <c r="A797">
        <v>796</v>
      </c>
      <c r="C797" s="2">
        <v>2</v>
      </c>
      <c r="D797" s="5">
        <v>3</v>
      </c>
      <c r="F797" t="s">
        <v>22</v>
      </c>
    </row>
    <row r="798" spans="1:6" x14ac:dyDescent="0.25">
      <c r="A798">
        <v>797</v>
      </c>
    </row>
    <row r="799" spans="1:6" x14ac:dyDescent="0.25">
      <c r="A799">
        <v>798</v>
      </c>
      <c r="F799" t="s">
        <v>22</v>
      </c>
    </row>
    <row r="800" spans="1:6" x14ac:dyDescent="0.25">
      <c r="A800">
        <v>799</v>
      </c>
      <c r="C800" s="2">
        <v>2</v>
      </c>
    </row>
    <row r="801" spans="1:5" x14ac:dyDescent="0.25">
      <c r="A801">
        <v>800</v>
      </c>
      <c r="C801" s="2">
        <v>2</v>
      </c>
    </row>
    <row r="802" spans="1:5" x14ac:dyDescent="0.25">
      <c r="A802">
        <v>801</v>
      </c>
      <c r="C802" s="2">
        <v>2</v>
      </c>
    </row>
    <row r="803" spans="1:5" x14ac:dyDescent="0.25">
      <c r="A803">
        <v>802</v>
      </c>
      <c r="C803" s="2">
        <v>2</v>
      </c>
    </row>
    <row r="804" spans="1:5" x14ac:dyDescent="0.25">
      <c r="A804">
        <v>803</v>
      </c>
      <c r="C804" s="2">
        <v>2</v>
      </c>
    </row>
    <row r="805" spans="1:5" x14ac:dyDescent="0.25">
      <c r="A805">
        <v>804</v>
      </c>
      <c r="C805" s="2">
        <v>2</v>
      </c>
    </row>
    <row r="806" spans="1:5" x14ac:dyDescent="0.25">
      <c r="A806">
        <v>805</v>
      </c>
      <c r="C806" s="2">
        <v>2</v>
      </c>
      <c r="D806" s="5">
        <v>3</v>
      </c>
    </row>
    <row r="807" spans="1:5" x14ac:dyDescent="0.25">
      <c r="A807">
        <v>806</v>
      </c>
      <c r="C807" s="2">
        <v>2</v>
      </c>
      <c r="D807" s="5">
        <v>3</v>
      </c>
    </row>
    <row r="808" spans="1:5" x14ac:dyDescent="0.25">
      <c r="A808">
        <v>807</v>
      </c>
      <c r="C808" s="2">
        <v>2</v>
      </c>
      <c r="D808" s="5">
        <v>3</v>
      </c>
    </row>
    <row r="809" spans="1:5" x14ac:dyDescent="0.25">
      <c r="A809">
        <v>808</v>
      </c>
      <c r="C809" s="2">
        <v>2</v>
      </c>
      <c r="D809" s="5">
        <v>3</v>
      </c>
    </row>
    <row r="810" spans="1:5" x14ac:dyDescent="0.25">
      <c r="A810">
        <v>809</v>
      </c>
      <c r="C810" s="2">
        <v>2</v>
      </c>
      <c r="D810" s="5">
        <v>3</v>
      </c>
    </row>
    <row r="811" spans="1:5" x14ac:dyDescent="0.25">
      <c r="A811">
        <v>810</v>
      </c>
      <c r="C811" s="2">
        <v>2</v>
      </c>
      <c r="D811" s="5">
        <v>3</v>
      </c>
    </row>
    <row r="812" spans="1:5" x14ac:dyDescent="0.25">
      <c r="A812">
        <v>811</v>
      </c>
      <c r="C812" s="2">
        <v>2</v>
      </c>
      <c r="D812" s="5">
        <v>3</v>
      </c>
    </row>
    <row r="813" spans="1:5" x14ac:dyDescent="0.25">
      <c r="A813">
        <v>812</v>
      </c>
      <c r="D813" s="5">
        <v>3</v>
      </c>
    </row>
    <row r="814" spans="1:5" x14ac:dyDescent="0.25">
      <c r="A814">
        <v>813</v>
      </c>
      <c r="D814" s="5">
        <v>3</v>
      </c>
      <c r="E814" s="4">
        <v>4</v>
      </c>
    </row>
    <row r="815" spans="1:5" x14ac:dyDescent="0.25">
      <c r="A815">
        <v>814</v>
      </c>
      <c r="D815" s="5">
        <v>3</v>
      </c>
      <c r="E815" s="4">
        <v>4</v>
      </c>
    </row>
    <row r="816" spans="1:5" x14ac:dyDescent="0.25">
      <c r="A816">
        <v>815</v>
      </c>
      <c r="D816" s="5">
        <v>3</v>
      </c>
      <c r="E816" s="4">
        <v>4</v>
      </c>
    </row>
    <row r="817" spans="1:5" x14ac:dyDescent="0.25">
      <c r="A817">
        <v>816</v>
      </c>
      <c r="D817" s="5">
        <v>3</v>
      </c>
      <c r="E817" s="4">
        <v>4</v>
      </c>
    </row>
    <row r="818" spans="1:5" x14ac:dyDescent="0.25">
      <c r="A818">
        <v>817</v>
      </c>
      <c r="B818" s="3">
        <v>1</v>
      </c>
      <c r="D818" s="5">
        <v>3</v>
      </c>
      <c r="E818" s="4">
        <v>4</v>
      </c>
    </row>
    <row r="819" spans="1:5" x14ac:dyDescent="0.25">
      <c r="A819">
        <v>818</v>
      </c>
      <c r="B819" s="3">
        <v>1</v>
      </c>
      <c r="D819" s="5">
        <v>3</v>
      </c>
      <c r="E819" s="4">
        <v>4</v>
      </c>
    </row>
    <row r="820" spans="1:5" x14ac:dyDescent="0.25">
      <c r="A820">
        <v>819</v>
      </c>
      <c r="B820" s="3">
        <v>1</v>
      </c>
      <c r="E820" s="4">
        <v>4</v>
      </c>
    </row>
    <row r="821" spans="1:5" x14ac:dyDescent="0.25">
      <c r="A821">
        <v>820</v>
      </c>
      <c r="B821" s="3">
        <v>1</v>
      </c>
      <c r="E821" s="4">
        <v>4</v>
      </c>
    </row>
    <row r="822" spans="1:5" x14ac:dyDescent="0.25">
      <c r="A822">
        <v>821</v>
      </c>
      <c r="B822" s="3">
        <v>1</v>
      </c>
      <c r="E822" s="4">
        <v>4</v>
      </c>
    </row>
    <row r="823" spans="1:5" x14ac:dyDescent="0.25">
      <c r="A823">
        <v>822</v>
      </c>
      <c r="B823" s="3">
        <v>1</v>
      </c>
      <c r="E823" s="4">
        <v>4</v>
      </c>
    </row>
    <row r="824" spans="1:5" x14ac:dyDescent="0.25">
      <c r="A824">
        <v>823</v>
      </c>
      <c r="B824" s="3">
        <v>1</v>
      </c>
      <c r="E824" s="4">
        <v>4</v>
      </c>
    </row>
    <row r="825" spans="1:5" x14ac:dyDescent="0.25">
      <c r="A825">
        <v>824</v>
      </c>
      <c r="B825" s="3">
        <v>1</v>
      </c>
    </row>
    <row r="826" spans="1:5" x14ac:dyDescent="0.25">
      <c r="A826">
        <v>825</v>
      </c>
      <c r="B826" s="3">
        <v>1</v>
      </c>
    </row>
    <row r="827" spans="1:5" x14ac:dyDescent="0.25">
      <c r="A827">
        <v>826</v>
      </c>
      <c r="B827" s="3">
        <v>1</v>
      </c>
      <c r="C827" s="2">
        <v>2</v>
      </c>
    </row>
    <row r="828" spans="1:5" x14ac:dyDescent="0.25">
      <c r="A828">
        <v>827</v>
      </c>
      <c r="B828" s="3">
        <v>1</v>
      </c>
      <c r="C828" s="2">
        <v>2</v>
      </c>
    </row>
    <row r="829" spans="1:5" x14ac:dyDescent="0.25">
      <c r="A829">
        <v>828</v>
      </c>
      <c r="B829" s="3">
        <v>1</v>
      </c>
      <c r="C829" s="2">
        <v>2</v>
      </c>
    </row>
    <row r="830" spans="1:5" x14ac:dyDescent="0.25">
      <c r="A830">
        <v>829</v>
      </c>
      <c r="B830" s="3">
        <v>1</v>
      </c>
      <c r="C830" s="2">
        <v>2</v>
      </c>
    </row>
    <row r="831" spans="1:5" x14ac:dyDescent="0.25">
      <c r="A831">
        <v>830</v>
      </c>
      <c r="C831" s="2">
        <v>2</v>
      </c>
    </row>
    <row r="832" spans="1:5" x14ac:dyDescent="0.25">
      <c r="A832">
        <v>831</v>
      </c>
      <c r="C832" s="2">
        <v>2</v>
      </c>
    </row>
    <row r="833" spans="1:5" x14ac:dyDescent="0.25">
      <c r="A833">
        <v>832</v>
      </c>
      <c r="C833" s="2">
        <v>2</v>
      </c>
    </row>
    <row r="834" spans="1:5" x14ac:dyDescent="0.25">
      <c r="A834">
        <v>833</v>
      </c>
      <c r="C834" s="2">
        <v>2</v>
      </c>
      <c r="D834" s="5">
        <v>3</v>
      </c>
    </row>
    <row r="835" spans="1:5" x14ac:dyDescent="0.25">
      <c r="A835">
        <v>834</v>
      </c>
      <c r="C835" s="2">
        <v>2</v>
      </c>
      <c r="D835" s="5">
        <v>3</v>
      </c>
    </row>
    <row r="836" spans="1:5" x14ac:dyDescent="0.25">
      <c r="A836">
        <v>835</v>
      </c>
      <c r="C836" s="2">
        <v>2</v>
      </c>
      <c r="D836" s="5">
        <v>3</v>
      </c>
    </row>
    <row r="837" spans="1:5" x14ac:dyDescent="0.25">
      <c r="A837">
        <v>836</v>
      </c>
      <c r="C837" s="2">
        <v>2</v>
      </c>
      <c r="D837" s="5">
        <v>3</v>
      </c>
    </row>
    <row r="838" spans="1:5" x14ac:dyDescent="0.25">
      <c r="A838">
        <v>837</v>
      </c>
      <c r="C838" s="2">
        <v>2</v>
      </c>
      <c r="D838" s="5">
        <v>3</v>
      </c>
    </row>
    <row r="839" spans="1:5" x14ac:dyDescent="0.25">
      <c r="A839">
        <v>838</v>
      </c>
      <c r="D839" s="5">
        <v>3</v>
      </c>
      <c r="E839" s="4">
        <v>4</v>
      </c>
    </row>
    <row r="840" spans="1:5" x14ac:dyDescent="0.25">
      <c r="A840">
        <v>839</v>
      </c>
      <c r="D840" s="5">
        <v>3</v>
      </c>
      <c r="E840" s="4">
        <v>4</v>
      </c>
    </row>
    <row r="841" spans="1:5" x14ac:dyDescent="0.25">
      <c r="A841">
        <v>840</v>
      </c>
      <c r="D841" s="5">
        <v>3</v>
      </c>
      <c r="E841" s="4">
        <v>4</v>
      </c>
    </row>
    <row r="842" spans="1:5" x14ac:dyDescent="0.25">
      <c r="A842">
        <v>841</v>
      </c>
      <c r="D842" s="5">
        <v>3</v>
      </c>
      <c r="E842" s="4">
        <v>4</v>
      </c>
    </row>
    <row r="843" spans="1:5" x14ac:dyDescent="0.25">
      <c r="A843">
        <v>842</v>
      </c>
      <c r="D843" s="5">
        <v>3</v>
      </c>
      <c r="E843" s="4">
        <v>4</v>
      </c>
    </row>
    <row r="844" spans="1:5" x14ac:dyDescent="0.25">
      <c r="A844">
        <v>843</v>
      </c>
      <c r="D844" s="5">
        <v>3</v>
      </c>
      <c r="E844" s="4">
        <v>4</v>
      </c>
    </row>
    <row r="845" spans="1:5" x14ac:dyDescent="0.25">
      <c r="A845">
        <v>844</v>
      </c>
      <c r="D845" s="5">
        <v>3</v>
      </c>
      <c r="E845" s="4">
        <v>4</v>
      </c>
    </row>
    <row r="846" spans="1:5" x14ac:dyDescent="0.25">
      <c r="A846">
        <v>845</v>
      </c>
      <c r="E846" s="4">
        <v>4</v>
      </c>
    </row>
    <row r="847" spans="1:5" x14ac:dyDescent="0.25">
      <c r="A847">
        <v>846</v>
      </c>
      <c r="E847" s="4">
        <v>4</v>
      </c>
    </row>
    <row r="848" spans="1:5" x14ac:dyDescent="0.25">
      <c r="A848">
        <v>847</v>
      </c>
      <c r="E848" s="4">
        <v>4</v>
      </c>
    </row>
    <row r="849" spans="1:5" x14ac:dyDescent="0.25">
      <c r="A849">
        <v>848</v>
      </c>
      <c r="B849" s="3">
        <v>1</v>
      </c>
    </row>
    <row r="850" spans="1:5" x14ac:dyDescent="0.25">
      <c r="A850">
        <v>849</v>
      </c>
      <c r="B850" s="3">
        <v>1</v>
      </c>
    </row>
    <row r="851" spans="1:5" x14ac:dyDescent="0.25">
      <c r="A851">
        <v>850</v>
      </c>
      <c r="B851" s="3">
        <v>1</v>
      </c>
    </row>
    <row r="852" spans="1:5" x14ac:dyDescent="0.25">
      <c r="A852">
        <v>851</v>
      </c>
      <c r="B852" s="3">
        <v>1</v>
      </c>
      <c r="C852" s="2">
        <v>2</v>
      </c>
    </row>
    <row r="853" spans="1:5" x14ac:dyDescent="0.25">
      <c r="A853">
        <v>852</v>
      </c>
      <c r="B853" s="3">
        <v>1</v>
      </c>
      <c r="C853" s="2">
        <v>2</v>
      </c>
    </row>
    <row r="854" spans="1:5" x14ac:dyDescent="0.25">
      <c r="A854">
        <v>853</v>
      </c>
      <c r="B854" s="3">
        <v>1</v>
      </c>
      <c r="C854" s="2">
        <v>2</v>
      </c>
    </row>
    <row r="855" spans="1:5" x14ac:dyDescent="0.25">
      <c r="A855">
        <v>854</v>
      </c>
      <c r="B855" s="3">
        <v>1</v>
      </c>
      <c r="C855" s="2">
        <v>2</v>
      </c>
    </row>
    <row r="856" spans="1:5" x14ac:dyDescent="0.25">
      <c r="A856">
        <v>855</v>
      </c>
      <c r="B856" s="3">
        <v>1</v>
      </c>
      <c r="C856" s="2">
        <v>2</v>
      </c>
    </row>
    <row r="857" spans="1:5" x14ac:dyDescent="0.25">
      <c r="A857">
        <v>856</v>
      </c>
      <c r="B857" s="3">
        <v>1</v>
      </c>
      <c r="C857" s="2">
        <v>2</v>
      </c>
    </row>
    <row r="858" spans="1:5" x14ac:dyDescent="0.25">
      <c r="A858">
        <v>857</v>
      </c>
      <c r="B858" s="3">
        <v>1</v>
      </c>
      <c r="C858" s="2">
        <v>2</v>
      </c>
    </row>
    <row r="859" spans="1:5" x14ac:dyDescent="0.25">
      <c r="A859">
        <v>858</v>
      </c>
      <c r="B859" s="3">
        <v>1</v>
      </c>
      <c r="C859" s="2">
        <v>2</v>
      </c>
    </row>
    <row r="860" spans="1:5" x14ac:dyDescent="0.25">
      <c r="A860">
        <v>859</v>
      </c>
      <c r="C860" s="2">
        <v>2</v>
      </c>
    </row>
    <row r="861" spans="1:5" x14ac:dyDescent="0.25">
      <c r="A861">
        <v>860</v>
      </c>
      <c r="C861" s="2">
        <v>2</v>
      </c>
    </row>
    <row r="862" spans="1:5" x14ac:dyDescent="0.25">
      <c r="A862">
        <v>861</v>
      </c>
      <c r="C862" s="2">
        <v>2</v>
      </c>
    </row>
    <row r="863" spans="1:5" x14ac:dyDescent="0.25">
      <c r="A863">
        <v>862</v>
      </c>
    </row>
    <row r="864" spans="1:5" x14ac:dyDescent="0.25">
      <c r="A864">
        <v>863</v>
      </c>
      <c r="D864" s="5">
        <v>3</v>
      </c>
      <c r="E864" s="4">
        <v>4</v>
      </c>
    </row>
    <row r="865" spans="1:5" x14ac:dyDescent="0.25">
      <c r="A865">
        <v>864</v>
      </c>
      <c r="D865" s="5">
        <v>3</v>
      </c>
      <c r="E865" s="4">
        <v>4</v>
      </c>
    </row>
    <row r="866" spans="1:5" x14ac:dyDescent="0.25">
      <c r="A866">
        <v>865</v>
      </c>
      <c r="D866" s="5">
        <v>3</v>
      </c>
      <c r="E866" s="4">
        <v>4</v>
      </c>
    </row>
    <row r="867" spans="1:5" x14ac:dyDescent="0.25">
      <c r="A867">
        <v>866</v>
      </c>
      <c r="D867" s="5">
        <v>3</v>
      </c>
      <c r="E867" s="4">
        <v>4</v>
      </c>
    </row>
    <row r="868" spans="1:5" x14ac:dyDescent="0.25">
      <c r="A868">
        <v>867</v>
      </c>
      <c r="D868" s="5">
        <v>3</v>
      </c>
      <c r="E868" s="4">
        <v>4</v>
      </c>
    </row>
    <row r="869" spans="1:5" x14ac:dyDescent="0.25">
      <c r="A869">
        <v>868</v>
      </c>
      <c r="D869" s="5">
        <v>3</v>
      </c>
      <c r="E869" s="4">
        <v>4</v>
      </c>
    </row>
    <row r="870" spans="1:5" x14ac:dyDescent="0.25">
      <c r="A870">
        <v>869</v>
      </c>
      <c r="D870" s="5">
        <v>3</v>
      </c>
      <c r="E870" s="4">
        <v>4</v>
      </c>
    </row>
    <row r="871" spans="1:5" x14ac:dyDescent="0.25">
      <c r="A871">
        <v>870</v>
      </c>
      <c r="D871" s="5">
        <v>3</v>
      </c>
      <c r="E871" s="4">
        <v>4</v>
      </c>
    </row>
    <row r="872" spans="1:5" x14ac:dyDescent="0.25">
      <c r="A872">
        <v>871</v>
      </c>
      <c r="D872" s="5">
        <v>3</v>
      </c>
      <c r="E872" s="4">
        <v>4</v>
      </c>
    </row>
    <row r="873" spans="1:5" x14ac:dyDescent="0.25">
      <c r="A873">
        <v>872</v>
      </c>
      <c r="B873" s="3">
        <v>1</v>
      </c>
      <c r="D873" s="5">
        <v>3</v>
      </c>
      <c r="E873" s="4">
        <v>4</v>
      </c>
    </row>
    <row r="874" spans="1:5" x14ac:dyDescent="0.25">
      <c r="A874">
        <v>873</v>
      </c>
      <c r="B874" s="3">
        <v>1</v>
      </c>
      <c r="E874" s="4">
        <v>4</v>
      </c>
    </row>
    <row r="875" spans="1:5" x14ac:dyDescent="0.25">
      <c r="A875">
        <v>874</v>
      </c>
      <c r="B875" s="3">
        <v>1</v>
      </c>
      <c r="E875" s="4">
        <v>4</v>
      </c>
    </row>
    <row r="876" spans="1:5" x14ac:dyDescent="0.25">
      <c r="A876">
        <v>875</v>
      </c>
      <c r="B876" s="3">
        <v>1</v>
      </c>
    </row>
    <row r="877" spans="1:5" x14ac:dyDescent="0.25">
      <c r="A877">
        <v>876</v>
      </c>
      <c r="B877" s="3">
        <v>1</v>
      </c>
    </row>
    <row r="878" spans="1:5" x14ac:dyDescent="0.25">
      <c r="A878">
        <v>877</v>
      </c>
      <c r="B878" s="3">
        <v>1</v>
      </c>
    </row>
    <row r="879" spans="1:5" x14ac:dyDescent="0.25">
      <c r="A879">
        <v>878</v>
      </c>
      <c r="B879" s="3">
        <v>1</v>
      </c>
      <c r="C879" s="2">
        <v>2</v>
      </c>
    </row>
    <row r="880" spans="1:5" x14ac:dyDescent="0.25">
      <c r="A880">
        <v>879</v>
      </c>
      <c r="B880" s="3">
        <v>1</v>
      </c>
      <c r="C880" s="2">
        <v>2</v>
      </c>
    </row>
    <row r="881" spans="1:5" x14ac:dyDescent="0.25">
      <c r="A881">
        <v>880</v>
      </c>
      <c r="B881" s="3">
        <v>1</v>
      </c>
      <c r="C881" s="2">
        <v>2</v>
      </c>
    </row>
    <row r="882" spans="1:5" x14ac:dyDescent="0.25">
      <c r="A882">
        <v>881</v>
      </c>
      <c r="B882" s="3">
        <v>1</v>
      </c>
      <c r="C882" s="2">
        <v>2</v>
      </c>
    </row>
    <row r="883" spans="1:5" x14ac:dyDescent="0.25">
      <c r="A883">
        <v>882</v>
      </c>
      <c r="B883" s="3">
        <v>1</v>
      </c>
      <c r="C883" s="2">
        <v>2</v>
      </c>
    </row>
    <row r="884" spans="1:5" x14ac:dyDescent="0.25">
      <c r="A884">
        <v>883</v>
      </c>
      <c r="C884" s="2">
        <v>2</v>
      </c>
    </row>
    <row r="885" spans="1:5" x14ac:dyDescent="0.25">
      <c r="A885">
        <v>884</v>
      </c>
      <c r="C885" s="2">
        <v>2</v>
      </c>
    </row>
    <row r="886" spans="1:5" x14ac:dyDescent="0.25">
      <c r="A886">
        <v>885</v>
      </c>
      <c r="C886" s="2">
        <v>2</v>
      </c>
    </row>
    <row r="887" spans="1:5" x14ac:dyDescent="0.25">
      <c r="A887">
        <v>886</v>
      </c>
      <c r="C887" s="2">
        <v>2</v>
      </c>
    </row>
    <row r="888" spans="1:5" x14ac:dyDescent="0.25">
      <c r="A888">
        <v>887</v>
      </c>
      <c r="C888" s="2">
        <v>2</v>
      </c>
      <c r="D888" s="5">
        <v>3</v>
      </c>
    </row>
    <row r="889" spans="1:5" x14ac:dyDescent="0.25">
      <c r="A889">
        <v>888</v>
      </c>
      <c r="D889" s="5">
        <v>3</v>
      </c>
    </row>
    <row r="890" spans="1:5" x14ac:dyDescent="0.25">
      <c r="A890">
        <v>889</v>
      </c>
      <c r="D890" s="5">
        <v>3</v>
      </c>
      <c r="E890" s="4">
        <v>4</v>
      </c>
    </row>
    <row r="891" spans="1:5" x14ac:dyDescent="0.25">
      <c r="A891">
        <v>890</v>
      </c>
      <c r="D891" s="5">
        <v>3</v>
      </c>
      <c r="E891" s="4">
        <v>4</v>
      </c>
    </row>
    <row r="892" spans="1:5" x14ac:dyDescent="0.25">
      <c r="A892">
        <v>891</v>
      </c>
      <c r="D892" s="5">
        <v>3</v>
      </c>
      <c r="E892" s="4">
        <v>4</v>
      </c>
    </row>
    <row r="893" spans="1:5" x14ac:dyDescent="0.25">
      <c r="A893">
        <v>892</v>
      </c>
      <c r="D893" s="5">
        <v>3</v>
      </c>
      <c r="E893" s="4">
        <v>4</v>
      </c>
    </row>
    <row r="894" spans="1:5" x14ac:dyDescent="0.25">
      <c r="A894">
        <v>893</v>
      </c>
      <c r="D894" s="5">
        <v>3</v>
      </c>
      <c r="E894" s="4">
        <v>4</v>
      </c>
    </row>
    <row r="895" spans="1:5" x14ac:dyDescent="0.25">
      <c r="A895">
        <v>894</v>
      </c>
      <c r="D895" s="5">
        <v>3</v>
      </c>
      <c r="E895" s="4">
        <v>4</v>
      </c>
    </row>
    <row r="896" spans="1:5" x14ac:dyDescent="0.25">
      <c r="A896">
        <v>895</v>
      </c>
      <c r="D896" s="5">
        <v>3</v>
      </c>
      <c r="E896" s="4">
        <v>4</v>
      </c>
    </row>
    <row r="897" spans="1:5" x14ac:dyDescent="0.25">
      <c r="A897">
        <v>896</v>
      </c>
      <c r="D897" s="5">
        <v>3</v>
      </c>
      <c r="E897" s="4">
        <v>4</v>
      </c>
    </row>
    <row r="898" spans="1:5" x14ac:dyDescent="0.25">
      <c r="A898">
        <v>897</v>
      </c>
      <c r="D898" s="5">
        <v>3</v>
      </c>
      <c r="E898" s="4">
        <v>4</v>
      </c>
    </row>
    <row r="899" spans="1:5" x14ac:dyDescent="0.25">
      <c r="A899">
        <v>898</v>
      </c>
      <c r="D899" s="5">
        <v>3</v>
      </c>
      <c r="E899" s="4">
        <v>4</v>
      </c>
    </row>
    <row r="900" spans="1:5" x14ac:dyDescent="0.25">
      <c r="A900">
        <v>899</v>
      </c>
      <c r="E900" s="4">
        <v>4</v>
      </c>
    </row>
    <row r="901" spans="1:5" x14ac:dyDescent="0.25">
      <c r="A901">
        <v>900</v>
      </c>
    </row>
    <row r="902" spans="1:5" x14ac:dyDescent="0.25">
      <c r="A902">
        <v>901</v>
      </c>
      <c r="B902" s="3">
        <v>1</v>
      </c>
    </row>
    <row r="903" spans="1:5" x14ac:dyDescent="0.25">
      <c r="A903">
        <v>902</v>
      </c>
      <c r="B903" s="3">
        <v>1</v>
      </c>
    </row>
    <row r="904" spans="1:5" x14ac:dyDescent="0.25">
      <c r="A904">
        <v>903</v>
      </c>
      <c r="B904" s="3">
        <v>1</v>
      </c>
    </row>
    <row r="905" spans="1:5" x14ac:dyDescent="0.25">
      <c r="A905">
        <v>904</v>
      </c>
      <c r="B905" s="3">
        <v>1</v>
      </c>
      <c r="C905" s="2">
        <v>2</v>
      </c>
    </row>
    <row r="906" spans="1:5" x14ac:dyDescent="0.25">
      <c r="A906">
        <v>905</v>
      </c>
      <c r="B906" s="3">
        <v>1</v>
      </c>
      <c r="C906" s="2">
        <v>2</v>
      </c>
    </row>
    <row r="907" spans="1:5" x14ac:dyDescent="0.25">
      <c r="A907">
        <v>906</v>
      </c>
      <c r="B907" s="3">
        <v>1</v>
      </c>
      <c r="C907" s="2">
        <v>2</v>
      </c>
    </row>
    <row r="908" spans="1:5" x14ac:dyDescent="0.25">
      <c r="A908">
        <v>907</v>
      </c>
      <c r="B908" s="3">
        <v>1</v>
      </c>
      <c r="C908" s="2">
        <v>2</v>
      </c>
    </row>
    <row r="909" spans="1:5" x14ac:dyDescent="0.25">
      <c r="A909">
        <v>908</v>
      </c>
      <c r="B909" s="3">
        <v>1</v>
      </c>
      <c r="C909" s="2">
        <v>2</v>
      </c>
    </row>
    <row r="910" spans="1:5" x14ac:dyDescent="0.25">
      <c r="A910">
        <v>909</v>
      </c>
      <c r="B910" s="3">
        <v>1</v>
      </c>
      <c r="C910" s="2">
        <v>2</v>
      </c>
    </row>
    <row r="911" spans="1:5" x14ac:dyDescent="0.25">
      <c r="A911">
        <v>910</v>
      </c>
      <c r="C911" s="2">
        <v>2</v>
      </c>
    </row>
    <row r="912" spans="1:5" x14ac:dyDescent="0.25">
      <c r="A912">
        <v>911</v>
      </c>
      <c r="C912" s="2">
        <v>2</v>
      </c>
    </row>
    <row r="913" spans="1:5" x14ac:dyDescent="0.25">
      <c r="A913">
        <v>912</v>
      </c>
      <c r="C913" s="2">
        <v>2</v>
      </c>
    </row>
    <row r="914" spans="1:5" x14ac:dyDescent="0.25">
      <c r="A914">
        <v>913</v>
      </c>
      <c r="C914" s="2">
        <v>2</v>
      </c>
      <c r="D914" s="5">
        <v>3</v>
      </c>
    </row>
    <row r="915" spans="1:5" x14ac:dyDescent="0.25">
      <c r="A915">
        <v>914</v>
      </c>
      <c r="D915" s="5">
        <v>3</v>
      </c>
    </row>
    <row r="916" spans="1:5" x14ac:dyDescent="0.25">
      <c r="A916">
        <v>915</v>
      </c>
      <c r="D916" s="5">
        <v>3</v>
      </c>
      <c r="E916" s="4">
        <v>4</v>
      </c>
    </row>
    <row r="917" spans="1:5" x14ac:dyDescent="0.25">
      <c r="A917">
        <v>916</v>
      </c>
      <c r="D917" s="5">
        <v>3</v>
      </c>
      <c r="E917" s="4">
        <v>4</v>
      </c>
    </row>
    <row r="918" spans="1:5" x14ac:dyDescent="0.25">
      <c r="A918">
        <v>917</v>
      </c>
      <c r="D918" s="5">
        <v>3</v>
      </c>
      <c r="E918" s="4">
        <v>4</v>
      </c>
    </row>
    <row r="919" spans="1:5" x14ac:dyDescent="0.25">
      <c r="A919">
        <v>918</v>
      </c>
      <c r="D919" s="5">
        <v>3</v>
      </c>
      <c r="E919" s="4">
        <v>4</v>
      </c>
    </row>
    <row r="920" spans="1:5" x14ac:dyDescent="0.25">
      <c r="A920">
        <v>919</v>
      </c>
      <c r="D920" s="5">
        <v>3</v>
      </c>
      <c r="E920" s="4">
        <v>4</v>
      </c>
    </row>
    <row r="921" spans="1:5" x14ac:dyDescent="0.25">
      <c r="A921">
        <v>920</v>
      </c>
      <c r="D921" s="5">
        <v>3</v>
      </c>
      <c r="E921" s="4">
        <v>4</v>
      </c>
    </row>
    <row r="922" spans="1:5" x14ac:dyDescent="0.25">
      <c r="A922">
        <v>921</v>
      </c>
      <c r="D922" s="5">
        <v>3</v>
      </c>
      <c r="E922" s="4">
        <v>4</v>
      </c>
    </row>
    <row r="923" spans="1:5" x14ac:dyDescent="0.25">
      <c r="A923">
        <v>922</v>
      </c>
      <c r="D923" s="5">
        <v>3</v>
      </c>
      <c r="E923" s="4">
        <v>4</v>
      </c>
    </row>
    <row r="924" spans="1:5" x14ac:dyDescent="0.25">
      <c r="A924">
        <v>923</v>
      </c>
      <c r="D924" s="5">
        <v>3</v>
      </c>
      <c r="E924" s="4">
        <v>4</v>
      </c>
    </row>
    <row r="925" spans="1:5" x14ac:dyDescent="0.25">
      <c r="A925">
        <v>924</v>
      </c>
      <c r="D925" s="5">
        <v>3</v>
      </c>
      <c r="E925" s="4">
        <v>4</v>
      </c>
    </row>
    <row r="926" spans="1:5" x14ac:dyDescent="0.25">
      <c r="A926">
        <v>925</v>
      </c>
      <c r="B926" s="3">
        <v>1</v>
      </c>
    </row>
    <row r="927" spans="1:5" x14ac:dyDescent="0.25">
      <c r="A927">
        <v>926</v>
      </c>
      <c r="B927" s="3">
        <v>1</v>
      </c>
    </row>
    <row r="928" spans="1:5" x14ac:dyDescent="0.25">
      <c r="A928">
        <v>927</v>
      </c>
      <c r="B928" s="3">
        <v>1</v>
      </c>
    </row>
    <row r="929" spans="1:5" x14ac:dyDescent="0.25">
      <c r="A929">
        <v>928</v>
      </c>
      <c r="B929" s="3">
        <v>1</v>
      </c>
    </row>
    <row r="930" spans="1:5" x14ac:dyDescent="0.25">
      <c r="A930">
        <v>929</v>
      </c>
      <c r="B930" s="3">
        <v>1</v>
      </c>
    </row>
    <row r="931" spans="1:5" x14ac:dyDescent="0.25">
      <c r="A931">
        <v>930</v>
      </c>
      <c r="B931" s="3">
        <v>1</v>
      </c>
      <c r="C931" s="2">
        <v>2</v>
      </c>
    </row>
    <row r="932" spans="1:5" x14ac:dyDescent="0.25">
      <c r="A932">
        <v>931</v>
      </c>
      <c r="B932" s="3">
        <v>1</v>
      </c>
      <c r="C932" s="2">
        <v>2</v>
      </c>
    </row>
    <row r="933" spans="1:5" x14ac:dyDescent="0.25">
      <c r="A933">
        <v>932</v>
      </c>
      <c r="B933" s="3">
        <v>1</v>
      </c>
      <c r="C933" s="2">
        <v>2</v>
      </c>
    </row>
    <row r="934" spans="1:5" x14ac:dyDescent="0.25">
      <c r="A934">
        <v>933</v>
      </c>
      <c r="B934" s="3">
        <v>1</v>
      </c>
      <c r="C934" s="2">
        <v>2</v>
      </c>
    </row>
    <row r="935" spans="1:5" x14ac:dyDescent="0.25">
      <c r="A935">
        <v>934</v>
      </c>
      <c r="B935" s="3">
        <v>1</v>
      </c>
      <c r="C935" s="2">
        <v>2</v>
      </c>
    </row>
    <row r="936" spans="1:5" x14ac:dyDescent="0.25">
      <c r="A936">
        <v>935</v>
      </c>
      <c r="C936" s="2">
        <v>2</v>
      </c>
    </row>
    <row r="937" spans="1:5" x14ac:dyDescent="0.25">
      <c r="A937">
        <v>936</v>
      </c>
      <c r="C937" s="2">
        <v>2</v>
      </c>
    </row>
    <row r="938" spans="1:5" x14ac:dyDescent="0.25">
      <c r="A938">
        <v>937</v>
      </c>
      <c r="C938" s="2">
        <v>2</v>
      </c>
    </row>
    <row r="939" spans="1:5" x14ac:dyDescent="0.25">
      <c r="A939">
        <v>938</v>
      </c>
      <c r="C939" s="2">
        <v>2</v>
      </c>
    </row>
    <row r="940" spans="1:5" x14ac:dyDescent="0.25">
      <c r="A940">
        <v>939</v>
      </c>
      <c r="C940" s="2">
        <v>2</v>
      </c>
      <c r="D940" s="5">
        <v>3</v>
      </c>
    </row>
    <row r="941" spans="1:5" x14ac:dyDescent="0.25">
      <c r="A941">
        <v>940</v>
      </c>
      <c r="D941" s="5">
        <v>3</v>
      </c>
      <c r="E941" s="4">
        <v>4</v>
      </c>
    </row>
    <row r="942" spans="1:5" x14ac:dyDescent="0.25">
      <c r="A942">
        <v>941</v>
      </c>
      <c r="D942" s="5">
        <v>3</v>
      </c>
      <c r="E942" s="4">
        <v>4</v>
      </c>
    </row>
    <row r="943" spans="1:5" x14ac:dyDescent="0.25">
      <c r="A943">
        <v>942</v>
      </c>
      <c r="D943" s="5">
        <v>3</v>
      </c>
      <c r="E943" s="4">
        <v>4</v>
      </c>
    </row>
    <row r="944" spans="1:5" x14ac:dyDescent="0.25">
      <c r="A944">
        <v>943</v>
      </c>
      <c r="D944" s="5">
        <v>3</v>
      </c>
      <c r="E944" s="4">
        <v>4</v>
      </c>
    </row>
    <row r="945" spans="1:5" x14ac:dyDescent="0.25">
      <c r="A945">
        <v>944</v>
      </c>
      <c r="D945" s="5">
        <v>3</v>
      </c>
      <c r="E945" s="4">
        <v>4</v>
      </c>
    </row>
    <row r="946" spans="1:5" x14ac:dyDescent="0.25">
      <c r="A946">
        <v>945</v>
      </c>
      <c r="D946" s="5">
        <v>3</v>
      </c>
      <c r="E946" s="4">
        <v>4</v>
      </c>
    </row>
    <row r="947" spans="1:5" x14ac:dyDescent="0.25">
      <c r="A947">
        <v>946</v>
      </c>
      <c r="D947" s="5">
        <v>3</v>
      </c>
      <c r="E947" s="4">
        <v>4</v>
      </c>
    </row>
    <row r="948" spans="1:5" x14ac:dyDescent="0.25">
      <c r="A948">
        <v>947</v>
      </c>
      <c r="D948" s="5">
        <v>3</v>
      </c>
      <c r="E948" s="4">
        <v>4</v>
      </c>
    </row>
    <row r="949" spans="1:5" x14ac:dyDescent="0.25">
      <c r="A949">
        <v>948</v>
      </c>
      <c r="D949" s="5">
        <v>3</v>
      </c>
      <c r="E949" s="4">
        <v>4</v>
      </c>
    </row>
    <row r="950" spans="1:5" x14ac:dyDescent="0.25">
      <c r="A950">
        <v>949</v>
      </c>
      <c r="D950" s="5">
        <v>3</v>
      </c>
      <c r="E950" s="4">
        <v>4</v>
      </c>
    </row>
    <row r="951" spans="1:5" x14ac:dyDescent="0.25">
      <c r="A951">
        <v>950</v>
      </c>
      <c r="E951" s="4">
        <v>4</v>
      </c>
    </row>
    <row r="952" spans="1:5" x14ac:dyDescent="0.25">
      <c r="A952">
        <v>951</v>
      </c>
    </row>
    <row r="953" spans="1:5" x14ac:dyDescent="0.25">
      <c r="A953">
        <v>952</v>
      </c>
    </row>
    <row r="954" spans="1:5" x14ac:dyDescent="0.25">
      <c r="A954">
        <v>953</v>
      </c>
      <c r="B954" s="3">
        <v>1</v>
      </c>
    </row>
    <row r="955" spans="1:5" x14ac:dyDescent="0.25">
      <c r="A955">
        <v>954</v>
      </c>
      <c r="B955" s="3">
        <v>1</v>
      </c>
    </row>
    <row r="956" spans="1:5" x14ac:dyDescent="0.25">
      <c r="A956">
        <v>955</v>
      </c>
      <c r="B956" s="3">
        <v>1</v>
      </c>
    </row>
    <row r="957" spans="1:5" x14ac:dyDescent="0.25">
      <c r="A957">
        <v>956</v>
      </c>
      <c r="B957" s="3">
        <v>1</v>
      </c>
      <c r="C957" s="2">
        <v>2</v>
      </c>
    </row>
    <row r="958" spans="1:5" x14ac:dyDescent="0.25">
      <c r="A958">
        <v>957</v>
      </c>
      <c r="B958" s="3">
        <v>1</v>
      </c>
      <c r="C958" s="2">
        <v>2</v>
      </c>
    </row>
    <row r="959" spans="1:5" x14ac:dyDescent="0.25">
      <c r="A959">
        <v>958</v>
      </c>
      <c r="B959" s="3">
        <v>1</v>
      </c>
      <c r="C959" s="2">
        <v>2</v>
      </c>
    </row>
    <row r="960" spans="1:5" x14ac:dyDescent="0.25">
      <c r="A960">
        <v>959</v>
      </c>
      <c r="B960" s="3">
        <v>1</v>
      </c>
      <c r="C960" s="2">
        <v>2</v>
      </c>
    </row>
    <row r="961" spans="1:5" x14ac:dyDescent="0.25">
      <c r="A961">
        <v>960</v>
      </c>
      <c r="B961" s="3">
        <v>1</v>
      </c>
      <c r="C961" s="2">
        <v>2</v>
      </c>
    </row>
    <row r="962" spans="1:5" x14ac:dyDescent="0.25">
      <c r="A962">
        <v>961</v>
      </c>
      <c r="B962" s="3">
        <v>1</v>
      </c>
      <c r="C962" s="2">
        <v>2</v>
      </c>
    </row>
    <row r="963" spans="1:5" x14ac:dyDescent="0.25">
      <c r="A963">
        <v>962</v>
      </c>
      <c r="B963" s="3">
        <v>1</v>
      </c>
      <c r="C963" s="2">
        <v>2</v>
      </c>
    </row>
    <row r="964" spans="1:5" x14ac:dyDescent="0.25">
      <c r="A964">
        <v>963</v>
      </c>
      <c r="C964" s="2">
        <v>2</v>
      </c>
    </row>
    <row r="965" spans="1:5" x14ac:dyDescent="0.25">
      <c r="A965">
        <v>964</v>
      </c>
      <c r="C965" s="2">
        <v>2</v>
      </c>
    </row>
    <row r="966" spans="1:5" x14ac:dyDescent="0.25">
      <c r="A966">
        <v>965</v>
      </c>
    </row>
    <row r="967" spans="1:5" x14ac:dyDescent="0.25">
      <c r="A967">
        <v>966</v>
      </c>
      <c r="D967" s="5">
        <v>3</v>
      </c>
    </row>
    <row r="968" spans="1:5" x14ac:dyDescent="0.25">
      <c r="A968">
        <v>967</v>
      </c>
      <c r="D968" s="5">
        <v>3</v>
      </c>
      <c r="E968" s="4">
        <v>4</v>
      </c>
    </row>
    <row r="969" spans="1:5" x14ac:dyDescent="0.25">
      <c r="A969">
        <v>968</v>
      </c>
      <c r="D969" s="5">
        <v>3</v>
      </c>
      <c r="E969" s="4">
        <v>4</v>
      </c>
    </row>
    <row r="970" spans="1:5" x14ac:dyDescent="0.25">
      <c r="A970">
        <v>969</v>
      </c>
      <c r="D970" s="5">
        <v>3</v>
      </c>
      <c r="E970" s="4">
        <v>4</v>
      </c>
    </row>
    <row r="971" spans="1:5" x14ac:dyDescent="0.25">
      <c r="A971">
        <v>970</v>
      </c>
      <c r="D971" s="5">
        <v>3</v>
      </c>
      <c r="E971" s="4">
        <v>4</v>
      </c>
    </row>
    <row r="972" spans="1:5" x14ac:dyDescent="0.25">
      <c r="A972">
        <v>971</v>
      </c>
      <c r="D972" s="5">
        <v>3</v>
      </c>
      <c r="E972" s="4">
        <v>4</v>
      </c>
    </row>
    <row r="973" spans="1:5" x14ac:dyDescent="0.25">
      <c r="A973">
        <v>972</v>
      </c>
      <c r="D973" s="5">
        <v>3</v>
      </c>
      <c r="E973" s="4">
        <v>4</v>
      </c>
    </row>
    <row r="974" spans="1:5" x14ac:dyDescent="0.25">
      <c r="A974">
        <v>973</v>
      </c>
      <c r="D974" s="5">
        <v>3</v>
      </c>
      <c r="E974" s="4">
        <v>4</v>
      </c>
    </row>
    <row r="975" spans="1:5" x14ac:dyDescent="0.25">
      <c r="A975">
        <v>974</v>
      </c>
      <c r="B975" s="3">
        <v>1</v>
      </c>
      <c r="D975" s="5">
        <v>3</v>
      </c>
      <c r="E975" s="4">
        <v>4</v>
      </c>
    </row>
    <row r="976" spans="1:5" x14ac:dyDescent="0.25">
      <c r="A976">
        <v>975</v>
      </c>
      <c r="B976" s="3">
        <v>1</v>
      </c>
      <c r="D976" s="5">
        <v>3</v>
      </c>
      <c r="E976" s="4">
        <v>4</v>
      </c>
    </row>
    <row r="977" spans="1:5" x14ac:dyDescent="0.25">
      <c r="A977">
        <v>976</v>
      </c>
      <c r="B977" s="3">
        <v>1</v>
      </c>
      <c r="E977" s="4">
        <v>4</v>
      </c>
    </row>
    <row r="978" spans="1:5" x14ac:dyDescent="0.25">
      <c r="A978">
        <v>977</v>
      </c>
      <c r="B978" s="3">
        <v>1</v>
      </c>
      <c r="E978" s="4">
        <v>4</v>
      </c>
    </row>
    <row r="979" spans="1:5" x14ac:dyDescent="0.25">
      <c r="A979">
        <v>978</v>
      </c>
      <c r="B979" s="3">
        <v>1</v>
      </c>
    </row>
    <row r="980" spans="1:5" x14ac:dyDescent="0.25">
      <c r="A980">
        <v>979</v>
      </c>
      <c r="B980" s="3">
        <v>1</v>
      </c>
    </row>
    <row r="981" spans="1:5" x14ac:dyDescent="0.25">
      <c r="A981">
        <v>980</v>
      </c>
      <c r="B981" s="3">
        <v>1</v>
      </c>
      <c r="C981" s="2">
        <v>2</v>
      </c>
    </row>
    <row r="982" spans="1:5" x14ac:dyDescent="0.25">
      <c r="A982">
        <v>981</v>
      </c>
      <c r="B982" s="3">
        <v>1</v>
      </c>
      <c r="C982" s="2">
        <v>2</v>
      </c>
    </row>
    <row r="983" spans="1:5" x14ac:dyDescent="0.25">
      <c r="A983">
        <v>982</v>
      </c>
      <c r="B983" s="3">
        <v>1</v>
      </c>
      <c r="C983" s="2">
        <v>2</v>
      </c>
    </row>
    <row r="984" spans="1:5" x14ac:dyDescent="0.25">
      <c r="A984">
        <v>983</v>
      </c>
      <c r="B984" s="3">
        <v>1</v>
      </c>
      <c r="C984" s="2">
        <v>2</v>
      </c>
    </row>
    <row r="985" spans="1:5" x14ac:dyDescent="0.25">
      <c r="A985">
        <v>984</v>
      </c>
      <c r="B985" s="3">
        <v>1</v>
      </c>
      <c r="C985" s="2">
        <v>2</v>
      </c>
    </row>
    <row r="986" spans="1:5" x14ac:dyDescent="0.25">
      <c r="A986">
        <v>985</v>
      </c>
      <c r="C986" s="2">
        <v>2</v>
      </c>
    </row>
    <row r="987" spans="1:5" x14ac:dyDescent="0.25">
      <c r="A987">
        <v>986</v>
      </c>
      <c r="C987" s="2">
        <v>2</v>
      </c>
    </row>
    <row r="988" spans="1:5" x14ac:dyDescent="0.25">
      <c r="A988">
        <v>987</v>
      </c>
      <c r="C988" s="2">
        <v>2</v>
      </c>
    </row>
    <row r="989" spans="1:5" x14ac:dyDescent="0.25">
      <c r="A989">
        <v>988</v>
      </c>
      <c r="C989" s="2">
        <v>2</v>
      </c>
    </row>
    <row r="990" spans="1:5" x14ac:dyDescent="0.25">
      <c r="A990">
        <v>989</v>
      </c>
      <c r="C990" s="2">
        <v>2</v>
      </c>
    </row>
    <row r="991" spans="1:5" x14ac:dyDescent="0.25">
      <c r="A991">
        <v>990</v>
      </c>
      <c r="C991" s="2">
        <v>2</v>
      </c>
      <c r="D991" s="5">
        <v>3</v>
      </c>
    </row>
    <row r="992" spans="1:5" x14ac:dyDescent="0.25">
      <c r="A992">
        <v>991</v>
      </c>
      <c r="D992" s="5">
        <v>3</v>
      </c>
    </row>
    <row r="993" spans="1:5" x14ac:dyDescent="0.25">
      <c r="A993">
        <v>992</v>
      </c>
      <c r="D993" s="5">
        <v>3</v>
      </c>
    </row>
    <row r="994" spans="1:5" x14ac:dyDescent="0.25">
      <c r="A994">
        <v>993</v>
      </c>
      <c r="D994" s="5">
        <v>3</v>
      </c>
      <c r="E994" s="4">
        <v>4</v>
      </c>
    </row>
    <row r="995" spans="1:5" x14ac:dyDescent="0.25">
      <c r="A995">
        <v>994</v>
      </c>
      <c r="D995" s="5">
        <v>3</v>
      </c>
      <c r="E995" s="4">
        <v>4</v>
      </c>
    </row>
    <row r="996" spans="1:5" x14ac:dyDescent="0.25">
      <c r="A996">
        <v>995</v>
      </c>
      <c r="D996" s="5">
        <v>3</v>
      </c>
      <c r="E996" s="4">
        <v>4</v>
      </c>
    </row>
    <row r="997" spans="1:5" x14ac:dyDescent="0.25">
      <c r="A997">
        <v>996</v>
      </c>
      <c r="D997" s="5">
        <v>3</v>
      </c>
      <c r="E997" s="4">
        <v>4</v>
      </c>
    </row>
    <row r="998" spans="1:5" x14ac:dyDescent="0.25">
      <c r="A998">
        <v>997</v>
      </c>
      <c r="B998" s="3">
        <v>1</v>
      </c>
      <c r="D998" s="5">
        <v>3</v>
      </c>
      <c r="E998" s="4">
        <v>4</v>
      </c>
    </row>
    <row r="999" spans="1:5" x14ac:dyDescent="0.25">
      <c r="A999">
        <v>998</v>
      </c>
      <c r="B999" s="3">
        <v>1</v>
      </c>
      <c r="D999" s="5">
        <v>3</v>
      </c>
      <c r="E999" s="4">
        <v>4</v>
      </c>
    </row>
    <row r="1000" spans="1:5" x14ac:dyDescent="0.25">
      <c r="A1000">
        <v>999</v>
      </c>
      <c r="B1000" s="3">
        <v>1</v>
      </c>
      <c r="D1000" s="5">
        <v>3</v>
      </c>
      <c r="E1000" s="4">
        <v>4</v>
      </c>
    </row>
    <row r="1001" spans="1:5" x14ac:dyDescent="0.25">
      <c r="A1001">
        <v>1000</v>
      </c>
      <c r="B1001" s="3">
        <v>1</v>
      </c>
      <c r="D1001" s="5">
        <v>3</v>
      </c>
      <c r="E1001" s="4">
        <v>4</v>
      </c>
    </row>
    <row r="1002" spans="1:5" x14ac:dyDescent="0.25">
      <c r="A1002">
        <v>1001</v>
      </c>
      <c r="B1002" s="3">
        <v>1</v>
      </c>
      <c r="E1002" s="4">
        <v>4</v>
      </c>
    </row>
    <row r="1003" spans="1:5" x14ac:dyDescent="0.25">
      <c r="A1003">
        <v>1002</v>
      </c>
      <c r="B1003" s="3">
        <v>1</v>
      </c>
      <c r="E1003" s="4">
        <v>4</v>
      </c>
    </row>
    <row r="1004" spans="1:5" x14ac:dyDescent="0.25">
      <c r="A1004">
        <v>1003</v>
      </c>
      <c r="B1004" s="3">
        <v>1</v>
      </c>
      <c r="E1004" s="4">
        <v>4</v>
      </c>
    </row>
    <row r="1005" spans="1:5" x14ac:dyDescent="0.25">
      <c r="A1005">
        <v>1004</v>
      </c>
      <c r="B1005" s="3">
        <v>1</v>
      </c>
      <c r="E1005" s="4">
        <v>4</v>
      </c>
    </row>
    <row r="1006" spans="1:5" x14ac:dyDescent="0.25">
      <c r="A1006">
        <v>1005</v>
      </c>
      <c r="B1006" s="3">
        <v>1</v>
      </c>
      <c r="E1006" s="4">
        <v>4</v>
      </c>
    </row>
    <row r="1007" spans="1:5" x14ac:dyDescent="0.25">
      <c r="A1007">
        <v>1006</v>
      </c>
      <c r="B1007" s="3">
        <v>1</v>
      </c>
    </row>
    <row r="1008" spans="1:5" x14ac:dyDescent="0.25">
      <c r="A1008">
        <v>1007</v>
      </c>
      <c r="B1008" s="3">
        <v>1</v>
      </c>
      <c r="C1008" s="2">
        <v>2</v>
      </c>
    </row>
    <row r="1009" spans="1:5" x14ac:dyDescent="0.25">
      <c r="A1009">
        <v>1008</v>
      </c>
      <c r="B1009" s="3">
        <v>1</v>
      </c>
      <c r="C1009" s="2">
        <v>2</v>
      </c>
    </row>
    <row r="1010" spans="1:5" x14ac:dyDescent="0.25">
      <c r="A1010">
        <v>1009</v>
      </c>
      <c r="B1010" s="3">
        <v>1</v>
      </c>
      <c r="C1010" s="2">
        <v>2</v>
      </c>
    </row>
    <row r="1011" spans="1:5" x14ac:dyDescent="0.25">
      <c r="A1011">
        <v>1010</v>
      </c>
      <c r="C1011" s="2">
        <v>2</v>
      </c>
    </row>
    <row r="1012" spans="1:5" x14ac:dyDescent="0.25">
      <c r="A1012">
        <v>1011</v>
      </c>
      <c r="C1012" s="2">
        <v>2</v>
      </c>
    </row>
    <row r="1013" spans="1:5" x14ac:dyDescent="0.25">
      <c r="A1013">
        <v>1012</v>
      </c>
      <c r="C1013" s="2">
        <v>2</v>
      </c>
    </row>
    <row r="1014" spans="1:5" x14ac:dyDescent="0.25">
      <c r="A1014">
        <v>1013</v>
      </c>
      <c r="C1014" s="2">
        <v>2</v>
      </c>
      <c r="D1014" s="5">
        <v>3</v>
      </c>
    </row>
    <row r="1015" spans="1:5" x14ac:dyDescent="0.25">
      <c r="A1015">
        <v>1014</v>
      </c>
      <c r="C1015" s="2">
        <v>2</v>
      </c>
      <c r="D1015" s="5">
        <v>3</v>
      </c>
    </row>
    <row r="1016" spans="1:5" x14ac:dyDescent="0.25">
      <c r="A1016">
        <v>1015</v>
      </c>
      <c r="C1016" s="2">
        <v>2</v>
      </c>
      <c r="D1016" s="5">
        <v>3</v>
      </c>
    </row>
    <row r="1017" spans="1:5" x14ac:dyDescent="0.25">
      <c r="A1017">
        <v>1016</v>
      </c>
      <c r="C1017" s="2">
        <v>2</v>
      </c>
      <c r="D1017" s="5">
        <v>3</v>
      </c>
    </row>
    <row r="1018" spans="1:5" x14ac:dyDescent="0.25">
      <c r="A1018">
        <v>1017</v>
      </c>
      <c r="C1018" s="2">
        <v>2</v>
      </c>
      <c r="D1018" s="5">
        <v>3</v>
      </c>
    </row>
    <row r="1019" spans="1:5" x14ac:dyDescent="0.25">
      <c r="A1019">
        <v>1018</v>
      </c>
      <c r="D1019" s="5">
        <v>3</v>
      </c>
    </row>
    <row r="1020" spans="1:5" x14ac:dyDescent="0.25">
      <c r="A1020">
        <v>1019</v>
      </c>
      <c r="D1020" s="5">
        <v>3</v>
      </c>
    </row>
    <row r="1021" spans="1:5" x14ac:dyDescent="0.25">
      <c r="A1021">
        <v>1020</v>
      </c>
      <c r="D1021" s="5">
        <v>3</v>
      </c>
    </row>
    <row r="1022" spans="1:5" x14ac:dyDescent="0.25">
      <c r="A1022">
        <v>1021</v>
      </c>
      <c r="D1022" s="5">
        <v>3</v>
      </c>
      <c r="E1022" s="4">
        <v>4</v>
      </c>
    </row>
    <row r="1023" spans="1:5" x14ac:dyDescent="0.25">
      <c r="A1023">
        <v>1022</v>
      </c>
      <c r="D1023" s="5">
        <v>3</v>
      </c>
      <c r="E1023" s="4">
        <v>4</v>
      </c>
    </row>
    <row r="1024" spans="1:5" x14ac:dyDescent="0.25">
      <c r="A1024">
        <v>1023</v>
      </c>
      <c r="B1024" s="3">
        <v>1</v>
      </c>
      <c r="D1024" s="5">
        <v>3</v>
      </c>
      <c r="E1024" s="4">
        <v>4</v>
      </c>
    </row>
    <row r="1025" spans="1:5" x14ac:dyDescent="0.25">
      <c r="A1025">
        <v>1024</v>
      </c>
      <c r="B1025" s="3">
        <v>1</v>
      </c>
      <c r="D1025" s="5">
        <v>3</v>
      </c>
      <c r="E1025" s="4">
        <v>4</v>
      </c>
    </row>
    <row r="1026" spans="1:5" x14ac:dyDescent="0.25">
      <c r="A1026">
        <v>1025</v>
      </c>
      <c r="B1026" s="3">
        <v>1</v>
      </c>
      <c r="D1026" s="5">
        <v>3</v>
      </c>
      <c r="E1026" s="4">
        <v>4</v>
      </c>
    </row>
    <row r="1027" spans="1:5" x14ac:dyDescent="0.25">
      <c r="A1027">
        <v>1026</v>
      </c>
      <c r="B1027" s="3">
        <v>1</v>
      </c>
      <c r="E1027" s="4">
        <v>4</v>
      </c>
    </row>
    <row r="1028" spans="1:5" x14ac:dyDescent="0.25">
      <c r="A1028">
        <v>1027</v>
      </c>
      <c r="B1028" s="3">
        <v>1</v>
      </c>
      <c r="E1028" s="4">
        <v>4</v>
      </c>
    </row>
    <row r="1029" spans="1:5" x14ac:dyDescent="0.25">
      <c r="A1029">
        <v>1028</v>
      </c>
      <c r="B1029" s="3">
        <v>1</v>
      </c>
      <c r="E1029" s="4">
        <v>4</v>
      </c>
    </row>
    <row r="1030" spans="1:5" x14ac:dyDescent="0.25">
      <c r="A1030">
        <v>1029</v>
      </c>
      <c r="B1030" s="3">
        <v>1</v>
      </c>
      <c r="E1030" s="4">
        <v>4</v>
      </c>
    </row>
    <row r="1031" spans="1:5" x14ac:dyDescent="0.25">
      <c r="A1031">
        <v>1030</v>
      </c>
      <c r="B1031" s="3">
        <v>1</v>
      </c>
      <c r="E1031" s="4">
        <v>4</v>
      </c>
    </row>
    <row r="1032" spans="1:5" x14ac:dyDescent="0.25">
      <c r="A1032">
        <v>1031</v>
      </c>
      <c r="B1032" s="3">
        <v>1</v>
      </c>
      <c r="E1032" s="4">
        <v>4</v>
      </c>
    </row>
    <row r="1033" spans="1:5" x14ac:dyDescent="0.25">
      <c r="A1033">
        <v>1032</v>
      </c>
      <c r="B1033" s="3">
        <v>1</v>
      </c>
      <c r="E1033" s="4">
        <v>4</v>
      </c>
    </row>
    <row r="1034" spans="1:5" x14ac:dyDescent="0.25">
      <c r="A1034">
        <v>1033</v>
      </c>
      <c r="B1034" s="3">
        <v>1</v>
      </c>
      <c r="C1034" s="2">
        <v>2</v>
      </c>
      <c r="E1034" s="4">
        <v>4</v>
      </c>
    </row>
    <row r="1035" spans="1:5" x14ac:dyDescent="0.25">
      <c r="A1035">
        <v>1034</v>
      </c>
      <c r="B1035" s="3">
        <v>1</v>
      </c>
      <c r="C1035" s="2">
        <v>2</v>
      </c>
      <c r="E1035" s="4">
        <v>4</v>
      </c>
    </row>
    <row r="1036" spans="1:5" x14ac:dyDescent="0.25">
      <c r="A1036">
        <v>1035</v>
      </c>
      <c r="B1036" s="3">
        <v>1</v>
      </c>
      <c r="C1036" s="2">
        <v>2</v>
      </c>
    </row>
    <row r="1037" spans="1:5" x14ac:dyDescent="0.25">
      <c r="A1037">
        <v>1036</v>
      </c>
      <c r="B1037" s="3">
        <v>1</v>
      </c>
      <c r="C1037" s="2">
        <v>2</v>
      </c>
    </row>
    <row r="1038" spans="1:5" x14ac:dyDescent="0.25">
      <c r="A1038">
        <v>1037</v>
      </c>
      <c r="B1038" s="3">
        <v>1</v>
      </c>
      <c r="C1038" s="2">
        <v>2</v>
      </c>
    </row>
    <row r="1039" spans="1:5" x14ac:dyDescent="0.25">
      <c r="A1039">
        <v>1038</v>
      </c>
      <c r="C1039" s="2">
        <v>2</v>
      </c>
    </row>
    <row r="1040" spans="1:5" x14ac:dyDescent="0.25">
      <c r="A1040">
        <v>1039</v>
      </c>
      <c r="C1040" s="2">
        <v>2</v>
      </c>
    </row>
    <row r="1041" spans="1:5" x14ac:dyDescent="0.25">
      <c r="A1041">
        <v>1040</v>
      </c>
      <c r="C1041" s="2">
        <v>2</v>
      </c>
    </row>
    <row r="1042" spans="1:5" x14ac:dyDescent="0.25">
      <c r="A1042">
        <v>1041</v>
      </c>
      <c r="C1042" s="2">
        <v>2</v>
      </c>
    </row>
    <row r="1043" spans="1:5" x14ac:dyDescent="0.25">
      <c r="A1043">
        <v>1042</v>
      </c>
      <c r="C1043" s="2">
        <v>2</v>
      </c>
      <c r="D1043" s="5">
        <v>3</v>
      </c>
    </row>
    <row r="1044" spans="1:5" x14ac:dyDescent="0.25">
      <c r="A1044">
        <v>1043</v>
      </c>
      <c r="C1044" s="2">
        <v>2</v>
      </c>
      <c r="D1044" s="5">
        <v>3</v>
      </c>
    </row>
    <row r="1045" spans="1:5" x14ac:dyDescent="0.25">
      <c r="A1045">
        <v>1044</v>
      </c>
      <c r="C1045" s="2">
        <v>2</v>
      </c>
      <c r="D1045" s="5">
        <v>3</v>
      </c>
    </row>
    <row r="1046" spans="1:5" x14ac:dyDescent="0.25">
      <c r="A1046">
        <v>1045</v>
      </c>
      <c r="C1046" s="2">
        <v>2</v>
      </c>
      <c r="D1046" s="5">
        <v>3</v>
      </c>
    </row>
    <row r="1047" spans="1:5" x14ac:dyDescent="0.25">
      <c r="A1047">
        <v>1046</v>
      </c>
      <c r="C1047" s="2">
        <v>2</v>
      </c>
      <c r="D1047" s="5">
        <v>3</v>
      </c>
    </row>
    <row r="1048" spans="1:5" x14ac:dyDescent="0.25">
      <c r="A1048">
        <v>1047</v>
      </c>
      <c r="C1048" s="2">
        <v>2</v>
      </c>
      <c r="D1048" s="5">
        <v>3</v>
      </c>
    </row>
    <row r="1049" spans="1:5" x14ac:dyDescent="0.25">
      <c r="A1049">
        <v>1048</v>
      </c>
      <c r="C1049" s="2">
        <v>2</v>
      </c>
      <c r="D1049" s="5">
        <v>3</v>
      </c>
    </row>
    <row r="1050" spans="1:5" x14ac:dyDescent="0.25">
      <c r="A1050">
        <v>1049</v>
      </c>
      <c r="B1050" s="3">
        <v>1</v>
      </c>
      <c r="D1050" s="5">
        <v>3</v>
      </c>
    </row>
    <row r="1051" spans="1:5" x14ac:dyDescent="0.25">
      <c r="A1051">
        <v>1050</v>
      </c>
      <c r="B1051" s="3">
        <v>1</v>
      </c>
      <c r="D1051" s="5">
        <v>3</v>
      </c>
    </row>
    <row r="1052" spans="1:5" x14ac:dyDescent="0.25">
      <c r="A1052">
        <v>1051</v>
      </c>
      <c r="B1052" s="3">
        <v>1</v>
      </c>
      <c r="D1052" s="5">
        <v>3</v>
      </c>
      <c r="E1052" s="4">
        <v>4</v>
      </c>
    </row>
    <row r="1053" spans="1:5" x14ac:dyDescent="0.25">
      <c r="A1053">
        <v>1052</v>
      </c>
      <c r="B1053" s="3">
        <v>1</v>
      </c>
      <c r="D1053" s="5">
        <v>3</v>
      </c>
      <c r="E1053" s="4">
        <v>4</v>
      </c>
    </row>
    <row r="1054" spans="1:5" x14ac:dyDescent="0.25">
      <c r="A1054">
        <v>1053</v>
      </c>
      <c r="B1054" s="3">
        <v>1</v>
      </c>
      <c r="D1054" s="5">
        <v>3</v>
      </c>
      <c r="E1054" s="4">
        <v>4</v>
      </c>
    </row>
    <row r="1055" spans="1:5" x14ac:dyDescent="0.25">
      <c r="A1055">
        <v>1054</v>
      </c>
      <c r="B1055" s="3">
        <v>1</v>
      </c>
      <c r="D1055" s="5">
        <v>3</v>
      </c>
      <c r="E1055" s="4">
        <v>4</v>
      </c>
    </row>
    <row r="1056" spans="1:5" x14ac:dyDescent="0.25">
      <c r="A1056">
        <v>1055</v>
      </c>
      <c r="B1056" s="3">
        <v>1</v>
      </c>
      <c r="D1056" s="5">
        <v>3</v>
      </c>
      <c r="E1056" s="4">
        <v>4</v>
      </c>
    </row>
    <row r="1057" spans="1:6" x14ac:dyDescent="0.25">
      <c r="A1057">
        <v>1056</v>
      </c>
      <c r="B1057" s="3">
        <v>1</v>
      </c>
      <c r="D1057" s="5">
        <v>3</v>
      </c>
      <c r="E1057" s="4">
        <v>4</v>
      </c>
    </row>
    <row r="1058" spans="1:6" x14ac:dyDescent="0.25">
      <c r="A1058">
        <v>1057</v>
      </c>
      <c r="B1058" s="3">
        <v>1</v>
      </c>
      <c r="D1058" s="5">
        <v>3</v>
      </c>
      <c r="E1058" s="4">
        <v>4</v>
      </c>
    </row>
    <row r="1059" spans="1:6" x14ac:dyDescent="0.25">
      <c r="A1059">
        <v>1058</v>
      </c>
      <c r="B1059" s="3">
        <v>1</v>
      </c>
      <c r="E1059" s="4">
        <v>4</v>
      </c>
    </row>
    <row r="1060" spans="1:6" x14ac:dyDescent="0.25">
      <c r="A1060">
        <v>1059</v>
      </c>
      <c r="B1060" s="3">
        <v>1</v>
      </c>
      <c r="E1060" s="4">
        <v>4</v>
      </c>
      <c r="F106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2FE2-FD93-492D-B531-88CE9C9972DD}">
  <dimension ref="A1:EA47"/>
  <sheetViews>
    <sheetView tabSelected="1" topLeftCell="AH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288</v>
      </c>
      <c r="AP1" t="s">
        <v>289</v>
      </c>
      <c r="AQ1" t="s">
        <v>290</v>
      </c>
      <c r="AR1" t="s">
        <v>291</v>
      </c>
      <c r="AT1" t="s">
        <v>292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310</v>
      </c>
      <c r="BS1" t="s">
        <v>311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61.011856000000016</v>
      </c>
      <c r="B2">
        <v>8.9873250000000002</v>
      </c>
      <c r="C2">
        <v>53.756622000000014</v>
      </c>
      <c r="D2">
        <v>8.2294929999999997</v>
      </c>
      <c r="E2">
        <v>60.64598800000001</v>
      </c>
      <c r="F2">
        <v>9.3615060000000003</v>
      </c>
      <c r="G2">
        <v>59.541496000000009</v>
      </c>
      <c r="H2">
        <v>6.5244489999999997</v>
      </c>
      <c r="K2">
        <f>(14/200)</f>
        <v>7.0000000000000007E-2</v>
      </c>
      <c r="L2">
        <f>(15/200)</f>
        <v>7.4999999999999997E-2</v>
      </c>
      <c r="M2">
        <f>(15/200)</f>
        <v>7.4999999999999997E-2</v>
      </c>
      <c r="N2">
        <f>(15/200)</f>
        <v>7.4999999999999997E-2</v>
      </c>
      <c r="P2">
        <f>(9/200)</f>
        <v>4.4999999999999998E-2</v>
      </c>
      <c r="Q2">
        <f>(10/200)</f>
        <v>0.05</v>
      </c>
      <c r="R2">
        <f>(9/200)</f>
        <v>4.4999999999999998E-2</v>
      </c>
      <c r="S2">
        <f>(9/200)</f>
        <v>4.4999999999999998E-2</v>
      </c>
      <c r="U2">
        <f>0.07+0.045</f>
        <v>0.115</v>
      </c>
      <c r="V2">
        <f>0.075+0.05</f>
        <v>0.125</v>
      </c>
      <c r="W2">
        <f>0.075+0.045</f>
        <v>0.12</v>
      </c>
      <c r="X2">
        <f>0.075+0.045</f>
        <v>0.12</v>
      </c>
      <c r="Z2">
        <f>SQRT((ABS($A$3-$A$2)^2+(ABS($B$3-$B$2)^2)))</f>
        <v>21.316348629036927</v>
      </c>
      <c r="AA2">
        <f>SQRT((ABS($C$3-$C$2)^2+(ABS($D$3-$D$2)^2)))</f>
        <v>24.356825401640165</v>
      </c>
      <c r="AB2">
        <f>SQRT((ABS($E$3-$E$2)^2+(ABS($F$3-$F$2)^2)))</f>
        <v>22.897233813263334</v>
      </c>
      <c r="AC2">
        <f>SQRT((ABS($G$3-$G$2)^2+(ABS($H$3-$H$2)^2)))</f>
        <v>22.458873336936563</v>
      </c>
      <c r="AE2">
        <f>(COUNTA(U2:U12)/SUM(U2:U12))</f>
        <v>7.4380165289256199</v>
      </c>
      <c r="AF2">
        <f>(COUNTA(V2:V12)/SUM(V2:V12))</f>
        <v>7.8260869565217401</v>
      </c>
      <c r="AG2">
        <f>(COUNTA(W2:W12)/SUM(W2:W12))</f>
        <v>7.5471698113207539</v>
      </c>
      <c r="AH2">
        <f>(COUNTA(X2:X12)/SUM(X2:X12))</f>
        <v>7.6923076923076925</v>
      </c>
      <c r="AJ2">
        <f>1/0.115</f>
        <v>8.695652173913043</v>
      </c>
      <c r="AK2">
        <f>1/0.125</f>
        <v>8</v>
      </c>
      <c r="AL2">
        <f>1/0.12</f>
        <v>8.3333333333333339</v>
      </c>
      <c r="AM2">
        <f>1/0.12</f>
        <v>8.3333333333333339</v>
      </c>
      <c r="AO2">
        <f>$Z2/$U2</f>
        <v>185.35955329597326</v>
      </c>
      <c r="AP2">
        <f>$AA2/$V2</f>
        <v>194.85460321312132</v>
      </c>
      <c r="AQ2">
        <f>$AB2/$W2</f>
        <v>190.81028177719446</v>
      </c>
      <c r="AR2">
        <f>$AC2/$X2</f>
        <v>187.15727780780469</v>
      </c>
      <c r="AT2">
        <f>AT4/AT6</f>
        <v>171.26861519493482</v>
      </c>
      <c r="AV2">
        <f>((0.07/0.115)*100)</f>
        <v>60.869565217391312</v>
      </c>
      <c r="AW2">
        <f>((0.075/0.125)*100)</f>
        <v>60</v>
      </c>
      <c r="AX2">
        <f>((0.075/0.12)*100)</f>
        <v>62.5</v>
      </c>
      <c r="AY2">
        <f>((0.075/0.12)*100)</f>
        <v>62.5</v>
      </c>
      <c r="BA2">
        <f>((0.045/0.115)*100)</f>
        <v>39.130434782608688</v>
      </c>
      <c r="BB2">
        <f>((0.05/0.125)*100)</f>
        <v>40</v>
      </c>
      <c r="BC2">
        <f>((0.045/0.12)*100)</f>
        <v>37.5</v>
      </c>
      <c r="BD2">
        <f>((0.045/0.12)*100)</f>
        <v>37.5</v>
      </c>
      <c r="BF2">
        <f>ABS($B$2-$D$2)</f>
        <v>0.75783200000000051</v>
      </c>
      <c r="BG2">
        <f>ABS($F$2-$H$2)</f>
        <v>2.8370570000000006</v>
      </c>
      <c r="BL2">
        <f>SQRT((ABS($A$2-$E$2)^2+(ABS($B$2-$F$2)^2)))</f>
        <v>0.52332668017692785</v>
      </c>
      <c r="BM2">
        <f>SQRT((ABS($C$2-$G$2)^2+(ABS($D$2-$H$2)^2)))</f>
        <v>6.0309155389386726</v>
      </c>
      <c r="BO2">
        <f>SQRT((ABS($A$2-$G$2)^2+(ABS($B$2-$H$2)^2)))</f>
        <v>2.8683996794338169</v>
      </c>
      <c r="BP2">
        <f>SQRT((ABS($C$2-$E$2)^2+(ABS($D$2-$F$2)^2)))</f>
        <v>6.9817488721755767</v>
      </c>
      <c r="BR2">
        <f>DEGREES(ACOS((21.6078296341679^2+22.8972338132633^2-3.20909318110662^2)/(2*21.6078296341679*22.8972338132633)))</f>
        <v>7.575147205177629</v>
      </c>
      <c r="BS2">
        <f>DEGREES(ACOS((3.04446957602026^2+22.4588733369366^2-21.6078296341679^2)/(2*3.04446957602026*22.4588733369366)))</f>
        <v>70.000005998864125</v>
      </c>
      <c r="BU2">
        <v>14</v>
      </c>
      <c r="BV2">
        <v>8</v>
      </c>
      <c r="BW2">
        <v>5</v>
      </c>
      <c r="BX2">
        <v>6</v>
      </c>
      <c r="BY2">
        <v>15</v>
      </c>
      <c r="BZ2">
        <v>8</v>
      </c>
      <c r="CA2">
        <v>7</v>
      </c>
      <c r="CB2">
        <v>6</v>
      </c>
      <c r="CC2">
        <v>15</v>
      </c>
      <c r="CD2">
        <v>6</v>
      </c>
      <c r="CE2">
        <v>6</v>
      </c>
      <c r="CF2">
        <v>14</v>
      </c>
      <c r="CG2">
        <v>15</v>
      </c>
      <c r="CH2">
        <v>6</v>
      </c>
      <c r="CI2">
        <v>5</v>
      </c>
      <c r="CJ2">
        <v>14</v>
      </c>
      <c r="CL2">
        <v>9</v>
      </c>
      <c r="CM2">
        <v>2</v>
      </c>
      <c r="CN2">
        <v>0</v>
      </c>
      <c r="CO2">
        <v>1</v>
      </c>
      <c r="CP2">
        <v>10</v>
      </c>
      <c r="CQ2">
        <v>2</v>
      </c>
      <c r="CR2">
        <v>0</v>
      </c>
      <c r="CS2">
        <v>0</v>
      </c>
      <c r="CT2">
        <v>9</v>
      </c>
      <c r="CU2">
        <v>0</v>
      </c>
      <c r="CV2">
        <v>1</v>
      </c>
      <c r="CW2">
        <v>8</v>
      </c>
      <c r="CX2">
        <v>9</v>
      </c>
      <c r="CY2">
        <v>1</v>
      </c>
      <c r="CZ2">
        <v>0</v>
      </c>
      <c r="DA2">
        <v>8</v>
      </c>
      <c r="DC2">
        <f>((8/14)*100)</f>
        <v>57.142857142857139</v>
      </c>
      <c r="DD2">
        <f>((5/14)*100)</f>
        <v>35.714285714285715</v>
      </c>
      <c r="DE2">
        <f>((6/14)*100)</f>
        <v>42.857142857142854</v>
      </c>
      <c r="DF2">
        <f>((8/15)*100)</f>
        <v>53.333333333333336</v>
      </c>
      <c r="DG2">
        <f>((7/15)*100)</f>
        <v>46.666666666666664</v>
      </c>
      <c r="DH2">
        <f>((6/15)*100)</f>
        <v>40</v>
      </c>
      <c r="DI2">
        <f>((6/15)*100)</f>
        <v>40</v>
      </c>
      <c r="DJ2">
        <f>((6/15)*100)</f>
        <v>40</v>
      </c>
      <c r="DK2">
        <f>((14/15)*100)</f>
        <v>93.333333333333329</v>
      </c>
      <c r="DL2">
        <f>((6/15)*100)</f>
        <v>40</v>
      </c>
      <c r="DM2">
        <f>((5/15)*100)</f>
        <v>33.333333333333329</v>
      </c>
      <c r="DN2">
        <f>((14/15)*100)</f>
        <v>93.333333333333329</v>
      </c>
      <c r="DP2">
        <f>((2/9)*100)</f>
        <v>22.222222222222221</v>
      </c>
      <c r="DQ2">
        <f>((0/9)*100)</f>
        <v>0</v>
      </c>
      <c r="DR2">
        <f>((1/9)*100)</f>
        <v>11.111111111111111</v>
      </c>
      <c r="DS2">
        <f>((2/10)*100)</f>
        <v>20</v>
      </c>
      <c r="DT2">
        <f>((0/10)*100)</f>
        <v>0</v>
      </c>
      <c r="DU2">
        <f>((0/10)*100)</f>
        <v>0</v>
      </c>
      <c r="DV2">
        <f>((0/9)*100)</f>
        <v>0</v>
      </c>
      <c r="DW2">
        <f>((1/9)*100)</f>
        <v>11.111111111111111</v>
      </c>
      <c r="DX2">
        <f>((8/9)*100)</f>
        <v>88.888888888888886</v>
      </c>
      <c r="DY2">
        <f>((1/9)*100)</f>
        <v>11.111111111111111</v>
      </c>
      <c r="DZ2">
        <f>((0/9)*100)</f>
        <v>0</v>
      </c>
      <c r="EA2">
        <f>((8/9)*100)</f>
        <v>88.888888888888886</v>
      </c>
    </row>
    <row r="3" spans="1:131" x14ac:dyDescent="0.25">
      <c r="A3">
        <v>82.316489000000004</v>
      </c>
      <c r="B3">
        <v>8.2806909999999991</v>
      </c>
      <c r="C3">
        <v>78.067394000000007</v>
      </c>
      <c r="D3">
        <v>6.7323930000000001</v>
      </c>
      <c r="E3">
        <v>83.537287000000006</v>
      </c>
      <c r="F3">
        <v>8.8402130000000003</v>
      </c>
      <c r="G3">
        <v>81.994840000000011</v>
      </c>
      <c r="H3">
        <v>6.0261170000000002</v>
      </c>
      <c r="K3">
        <f>(15/200)</f>
        <v>7.4999999999999997E-2</v>
      </c>
      <c r="L3">
        <f>(13/200)</f>
        <v>6.5000000000000002E-2</v>
      </c>
      <c r="M3">
        <f>(16/200)</f>
        <v>0.08</v>
      </c>
      <c r="N3">
        <f>(15/200)</f>
        <v>7.4999999999999997E-2</v>
      </c>
      <c r="P3">
        <f>(9/200)</f>
        <v>4.4999999999999998E-2</v>
      </c>
      <c r="Q3">
        <f>(10/200)</f>
        <v>0.05</v>
      </c>
      <c r="R3">
        <f>(9/200)</f>
        <v>4.4999999999999998E-2</v>
      </c>
      <c r="S3">
        <f>(9/200)</f>
        <v>4.4999999999999998E-2</v>
      </c>
      <c r="U3">
        <f>0.075+0.045</f>
        <v>0.12</v>
      </c>
      <c r="V3">
        <f>0.065+0.05</f>
        <v>0.115</v>
      </c>
      <c r="W3">
        <f>0.08+0.045</f>
        <v>0.125</v>
      </c>
      <c r="X3">
        <f>0.075+0.045</f>
        <v>0.12</v>
      </c>
      <c r="Z3">
        <f>SQRT((ABS($A$4-$A$3)^2+(ABS($B$4-$B$3)^2)))</f>
        <v>23.822250554211223</v>
      </c>
      <c r="AA3">
        <f>SQRT((ABS($C$4-$C$3)^2+(ABS($D$4-$D$3)^2)))</f>
        <v>21.110318239801924</v>
      </c>
      <c r="AB3">
        <f>SQRT((ABS($E$4-$E$3)^2+(ABS($F$4-$F$3)^2)))</f>
        <v>23.668966308912477</v>
      </c>
      <c r="AC3">
        <f>SQRT((ABS($G$4-$G$3)^2+(ABS($H$4-$H$3)^2)))</f>
        <v>23.522280951537539</v>
      </c>
      <c r="AJ3">
        <f>1/0.12</f>
        <v>8.3333333333333339</v>
      </c>
      <c r="AK3">
        <f>1/0.115</f>
        <v>8.695652173913043</v>
      </c>
      <c r="AL3">
        <f>1/0.125</f>
        <v>8</v>
      </c>
      <c r="AM3">
        <f>1/0.12</f>
        <v>8.3333333333333339</v>
      </c>
      <c r="AO3">
        <f>$Z3/$U3</f>
        <v>198.51875461842687</v>
      </c>
      <c r="AP3">
        <f>$AA3/$V3</f>
        <v>183.56798469392976</v>
      </c>
      <c r="AQ3">
        <f>$AB3/$W3</f>
        <v>189.35173047129982</v>
      </c>
      <c r="AR3">
        <f>$AC3/$X3</f>
        <v>196.0190079294795</v>
      </c>
      <c r="AT3" t="s">
        <v>293</v>
      </c>
      <c r="AV3">
        <f>((0.075/0.12)*100)</f>
        <v>62.5</v>
      </c>
      <c r="AW3">
        <f>((0.065/0.115)*100)</f>
        <v>56.521739130434781</v>
      </c>
      <c r="AX3">
        <f>((0.08/0.125)*100)</f>
        <v>64</v>
      </c>
      <c r="AY3">
        <f>((0.075/0.12)*100)</f>
        <v>62.5</v>
      </c>
      <c r="BA3">
        <f>((0.045/0.12)*100)</f>
        <v>37.5</v>
      </c>
      <c r="BB3">
        <f>((0.05/0.115)*100)</f>
        <v>43.478260869565219</v>
      </c>
      <c r="BC3">
        <f>((0.045/0.125)*100)</f>
        <v>36</v>
      </c>
      <c r="BD3">
        <f>((0.045/0.12)*100)</f>
        <v>37.5</v>
      </c>
      <c r="BF3">
        <f>ABS($B$3-$D$3)</f>
        <v>1.5482979999999991</v>
      </c>
      <c r="BG3">
        <f>ABS($F$3-$H$3)</f>
        <v>2.8140960000000002</v>
      </c>
      <c r="BL3">
        <f>SQRT((ABS($A$3-$E$3)^2+(ABS($B$3-$F$3)^2)))</f>
        <v>1.3429119946176691</v>
      </c>
      <c r="BM3">
        <f>SQRT((ABS($C$3-$G$3)^2+(ABS($D$3-$H$3)^2)))</f>
        <v>3.9904458236006697</v>
      </c>
      <c r="BO3">
        <f>SQRT((ABS($A$3-$G$3)^2+(ABS($B$3-$H$3)^2)))</f>
        <v>2.27740246787365</v>
      </c>
      <c r="BP3">
        <f>SQRT((ABS($C$3-$E$3)^2+(ABS($D$3-$F$3)^2)))</f>
        <v>5.8619650786957944</v>
      </c>
      <c r="BR3">
        <f>DEGREES(ACOS((22.1504575778268^2+23.6689663089125^2-3.55446558155245^2)/(2*22.1504575778268*23.6689663089125)))</f>
        <v>8.0484895275011272</v>
      </c>
      <c r="BS3">
        <f>DEGREES(ACOS((3.20909318110662^2+23.5222809515376^2-22.1504575778268^2)/(2*3.20909318110662*23.5222809515376)))</f>
        <v>61.103518731460142</v>
      </c>
      <c r="BU3">
        <v>15</v>
      </c>
      <c r="BV3">
        <v>8</v>
      </c>
      <c r="BW3">
        <v>6</v>
      </c>
      <c r="BX3">
        <v>6</v>
      </c>
      <c r="BY3">
        <v>13</v>
      </c>
      <c r="BZ3">
        <v>8</v>
      </c>
      <c r="CA3">
        <v>6</v>
      </c>
      <c r="CB3">
        <v>5</v>
      </c>
      <c r="CC3">
        <v>16</v>
      </c>
      <c r="CD3">
        <v>7</v>
      </c>
      <c r="CE3">
        <v>8</v>
      </c>
      <c r="CF3">
        <v>14</v>
      </c>
      <c r="CG3">
        <v>15</v>
      </c>
      <c r="CH3">
        <v>6</v>
      </c>
      <c r="CI3">
        <v>6</v>
      </c>
      <c r="CJ3">
        <v>14</v>
      </c>
      <c r="CL3">
        <v>9</v>
      </c>
      <c r="CM3">
        <v>4</v>
      </c>
      <c r="CN3">
        <v>0</v>
      </c>
      <c r="CO3">
        <v>0</v>
      </c>
      <c r="CP3">
        <v>10</v>
      </c>
      <c r="CQ3">
        <v>4</v>
      </c>
      <c r="CR3">
        <v>1</v>
      </c>
      <c r="CS3">
        <v>0</v>
      </c>
      <c r="CT3">
        <v>9</v>
      </c>
      <c r="CU3">
        <v>0</v>
      </c>
      <c r="CV3">
        <v>2</v>
      </c>
      <c r="CW3">
        <v>8</v>
      </c>
      <c r="CX3">
        <v>9</v>
      </c>
      <c r="CY3">
        <v>0</v>
      </c>
      <c r="CZ3">
        <v>1</v>
      </c>
      <c r="DA3">
        <v>8</v>
      </c>
      <c r="DC3">
        <f>((8/15)*100)</f>
        <v>53.333333333333336</v>
      </c>
      <c r="DD3">
        <f>((6/15)*100)</f>
        <v>40</v>
      </c>
      <c r="DE3">
        <f>((6/15)*100)</f>
        <v>40</v>
      </c>
      <c r="DF3">
        <f>((8/13)*100)</f>
        <v>61.53846153846154</v>
      </c>
      <c r="DG3">
        <f>((6/13)*100)</f>
        <v>46.153846153846153</v>
      </c>
      <c r="DH3">
        <f>((5/13)*100)</f>
        <v>38.461538461538467</v>
      </c>
      <c r="DI3">
        <f>((7/16)*100)</f>
        <v>43.75</v>
      </c>
      <c r="DJ3">
        <f>((8/16)*100)</f>
        <v>50</v>
      </c>
      <c r="DK3">
        <f>((14/16)*100)</f>
        <v>87.5</v>
      </c>
      <c r="DL3">
        <f>((6/15)*100)</f>
        <v>40</v>
      </c>
      <c r="DM3">
        <f>((6/15)*100)</f>
        <v>40</v>
      </c>
      <c r="DN3">
        <f>((14/15)*100)</f>
        <v>93.333333333333329</v>
      </c>
      <c r="DP3">
        <f>((4/9)*100)</f>
        <v>44.444444444444443</v>
      </c>
      <c r="DQ3">
        <f>((0/9)*100)</f>
        <v>0</v>
      </c>
      <c r="DR3">
        <f>((0/9)*100)</f>
        <v>0</v>
      </c>
      <c r="DS3">
        <f>((4/10)*100)</f>
        <v>40</v>
      </c>
      <c r="DT3">
        <f>((1/10)*100)</f>
        <v>10</v>
      </c>
      <c r="DU3">
        <f>((0/10)*100)</f>
        <v>0</v>
      </c>
      <c r="DV3">
        <f>((0/9)*100)</f>
        <v>0</v>
      </c>
      <c r="DW3">
        <f>((2/9)*100)</f>
        <v>22.222222222222221</v>
      </c>
      <c r="DX3">
        <f>((8/9)*100)</f>
        <v>88.888888888888886</v>
      </c>
      <c r="DY3">
        <f>((0/9)*100)</f>
        <v>0</v>
      </c>
      <c r="DZ3">
        <f>((1/9)*100)</f>
        <v>11.111111111111111</v>
      </c>
      <c r="EA3">
        <f>((8/9)*100)</f>
        <v>88.888888888888886</v>
      </c>
    </row>
    <row r="4" spans="1:131" x14ac:dyDescent="0.25">
      <c r="A4">
        <v>106.137765</v>
      </c>
      <c r="B4">
        <v>8.4961699999999993</v>
      </c>
      <c r="C4">
        <v>99.177711000000002</v>
      </c>
      <c r="D4">
        <v>6.7396279999999997</v>
      </c>
      <c r="E4">
        <v>107.20313400000001</v>
      </c>
      <c r="F4">
        <v>9.2244679999999999</v>
      </c>
      <c r="G4">
        <v>105.517019</v>
      </c>
      <c r="H4">
        <v>6.0953720000000002</v>
      </c>
      <c r="K4">
        <f>(14/200)</f>
        <v>7.0000000000000007E-2</v>
      </c>
      <c r="L4">
        <f>(13/200)</f>
        <v>6.5000000000000002E-2</v>
      </c>
      <c r="M4">
        <f>(14/200)</f>
        <v>7.0000000000000007E-2</v>
      </c>
      <c r="N4">
        <f>(14/200)</f>
        <v>7.0000000000000007E-2</v>
      </c>
      <c r="P4">
        <f>(9/200)</f>
        <v>4.4999999999999998E-2</v>
      </c>
      <c r="Q4">
        <f>(10/200)</f>
        <v>0.05</v>
      </c>
      <c r="R4">
        <f>(9/200)</f>
        <v>4.4999999999999998E-2</v>
      </c>
      <c r="S4">
        <f>(9/200)</f>
        <v>4.4999999999999998E-2</v>
      </c>
      <c r="U4">
        <f>0.07+0.045</f>
        <v>0.115</v>
      </c>
      <c r="V4">
        <f>0.065+0.05</f>
        <v>0.115</v>
      </c>
      <c r="W4">
        <f>0.07+0.045</f>
        <v>0.115</v>
      </c>
      <c r="X4">
        <f>0.07+0.045</f>
        <v>0.115</v>
      </c>
      <c r="Z4">
        <f>SQRT((ABS($A$5-$A$4)^2+(ABS($B$5-$B$4)^2)))</f>
        <v>24.242938457148547</v>
      </c>
      <c r="AA4">
        <f>SQRT((ABS($C$5-$C$4)^2+(ABS($D$5-$D$4)^2)))</f>
        <v>24.584599577875618</v>
      </c>
      <c r="AB4">
        <f>SQRT((ABS($E$5-$E$4)^2+(ABS($F$5-$F$4)^2)))</f>
        <v>23.4383614510695</v>
      </c>
      <c r="AC4">
        <f>SQRT((ABS($G$5-$G$4)^2+(ABS($H$5-$H$4)^2)))</f>
        <v>23.500531091651069</v>
      </c>
      <c r="AJ4">
        <f>1/0.115</f>
        <v>8.695652173913043</v>
      </c>
      <c r="AK4">
        <f>1/0.115</f>
        <v>8.695652173913043</v>
      </c>
      <c r="AL4">
        <f>1/0.115</f>
        <v>8.695652173913043</v>
      </c>
      <c r="AM4">
        <f>1/0.115</f>
        <v>8.695652173913043</v>
      </c>
      <c r="AO4">
        <f>$Z4/$U4</f>
        <v>210.80816049694388</v>
      </c>
      <c r="AP4">
        <f>$AA4/$V4</f>
        <v>213.77912676413581</v>
      </c>
      <c r="AQ4">
        <f>$AB4/$W4</f>
        <v>203.81183870495218</v>
      </c>
      <c r="AR4">
        <f>$AC4/$X4</f>
        <v>204.35244427522667</v>
      </c>
      <c r="AT4">
        <f>SUM(Z:AC)</f>
        <v>3234.4077979563422</v>
      </c>
      <c r="AV4">
        <f>((0.07/0.115)*100)</f>
        <v>60.869565217391312</v>
      </c>
      <c r="AW4">
        <f>((0.065/0.115)*100)</f>
        <v>56.521739130434781</v>
      </c>
      <c r="AX4">
        <f>((0.07/0.115)*100)</f>
        <v>60.869565217391312</v>
      </c>
      <c r="AY4">
        <f>((0.07/0.115)*100)</f>
        <v>60.869565217391312</v>
      </c>
      <c r="BA4">
        <f>((0.045/0.115)*100)</f>
        <v>39.130434782608688</v>
      </c>
      <c r="BB4">
        <f>((0.05/0.115)*100)</f>
        <v>43.478260869565219</v>
      </c>
      <c r="BC4">
        <f>((0.045/0.115)*100)</f>
        <v>39.130434782608688</v>
      </c>
      <c r="BD4">
        <f>((0.045/0.115)*100)</f>
        <v>39.130434782608688</v>
      </c>
      <c r="BF4">
        <f>ABS($B$4-$D$4)</f>
        <v>1.7565419999999996</v>
      </c>
      <c r="BG4">
        <f>ABS($F$4-$H$4)</f>
        <v>3.1290959999999997</v>
      </c>
      <c r="BL4">
        <f>SQRT((ABS($A$4-$E$4)^2+(ABS($B$4-$F$4)^2)))</f>
        <v>1.2905150456174501</v>
      </c>
      <c r="BM4">
        <f>SQRT((ABS($C$4-$G$4)^2+(ABS($D$4-$H$4)^2)))</f>
        <v>6.3719613709124161</v>
      </c>
      <c r="BO4">
        <f>SQRT((ABS($A$4-$G$4)^2+(ABS($B$4-$H$4)^2)))</f>
        <v>2.4797493085632651</v>
      </c>
      <c r="BP4">
        <f>SQRT((ABS($C$4-$E$4)^2+(ABS($D$4-$F$4)^2)))</f>
        <v>8.4013001466754567</v>
      </c>
      <c r="BR4">
        <f>DEGREES(ACOS((22.0275802247007^2+23.4383614510695^2-3.39805346412457^2)/(2*22.0275802247007*23.4383614510695)))</f>
        <v>7.8011699016381977</v>
      </c>
      <c r="BS4">
        <f>DEGREES(ACOS((3.39805346412457^2+26.9677765535271^2-25.4448031991006^2)/(2*3.39805346412457*26.9677765535271)))</f>
        <v>60.096774541979336</v>
      </c>
      <c r="BU4">
        <v>14</v>
      </c>
      <c r="BV4">
        <v>7</v>
      </c>
      <c r="BW4">
        <v>5</v>
      </c>
      <c r="BX4">
        <v>5</v>
      </c>
      <c r="BY4">
        <v>13</v>
      </c>
      <c r="BZ4">
        <v>7</v>
      </c>
      <c r="CA4">
        <v>8</v>
      </c>
      <c r="CB4">
        <v>6</v>
      </c>
      <c r="CC4">
        <v>14</v>
      </c>
      <c r="CD4">
        <v>4</v>
      </c>
      <c r="CE4">
        <v>7</v>
      </c>
      <c r="CF4">
        <v>12</v>
      </c>
      <c r="CG4">
        <v>14</v>
      </c>
      <c r="CH4">
        <v>5</v>
      </c>
      <c r="CI4">
        <v>5</v>
      </c>
      <c r="CJ4">
        <v>12</v>
      </c>
      <c r="CL4">
        <v>9</v>
      </c>
      <c r="CM4">
        <v>3</v>
      </c>
      <c r="CN4">
        <v>0</v>
      </c>
      <c r="CO4">
        <v>0</v>
      </c>
      <c r="CP4">
        <v>10</v>
      </c>
      <c r="CQ4">
        <v>3</v>
      </c>
      <c r="CR4">
        <v>2</v>
      </c>
      <c r="CS4">
        <v>1</v>
      </c>
      <c r="CT4">
        <v>9</v>
      </c>
      <c r="CU4">
        <v>0</v>
      </c>
      <c r="CV4">
        <v>4</v>
      </c>
      <c r="CW4">
        <v>7</v>
      </c>
      <c r="CX4">
        <v>9</v>
      </c>
      <c r="CY4">
        <v>0</v>
      </c>
      <c r="CZ4">
        <v>2</v>
      </c>
      <c r="DA4">
        <v>7</v>
      </c>
      <c r="DC4">
        <f>((7/14)*100)</f>
        <v>50</v>
      </c>
      <c r="DD4">
        <f>((5/14)*100)</f>
        <v>35.714285714285715</v>
      </c>
      <c r="DE4">
        <f>((5/14)*100)</f>
        <v>35.714285714285715</v>
      </c>
      <c r="DF4">
        <f>((7/13)*100)</f>
        <v>53.846153846153847</v>
      </c>
      <c r="DG4">
        <f>((8/13)*100)</f>
        <v>61.53846153846154</v>
      </c>
      <c r="DH4">
        <f>((6/13)*100)</f>
        <v>46.153846153846153</v>
      </c>
      <c r="DI4">
        <f>((4/14)*100)</f>
        <v>28.571428571428569</v>
      </c>
      <c r="DJ4">
        <f>((7/14)*100)</f>
        <v>50</v>
      </c>
      <c r="DK4">
        <f>((12/14)*100)</f>
        <v>85.714285714285708</v>
      </c>
      <c r="DL4">
        <f>((5/14)*100)</f>
        <v>35.714285714285715</v>
      </c>
      <c r="DM4">
        <f>((5/14)*100)</f>
        <v>35.714285714285715</v>
      </c>
      <c r="DN4">
        <f>((12/14)*100)</f>
        <v>85.714285714285708</v>
      </c>
      <c r="DP4">
        <f>((3/9)*100)</f>
        <v>33.333333333333329</v>
      </c>
      <c r="DQ4">
        <f>((0/9)*100)</f>
        <v>0</v>
      </c>
      <c r="DR4">
        <f>((0/9)*100)</f>
        <v>0</v>
      </c>
      <c r="DS4">
        <f>((3/10)*100)</f>
        <v>30</v>
      </c>
      <c r="DT4">
        <f>((2/10)*100)</f>
        <v>20</v>
      </c>
      <c r="DU4">
        <f>((1/10)*100)</f>
        <v>10</v>
      </c>
      <c r="DV4">
        <f>((0/9)*100)</f>
        <v>0</v>
      </c>
      <c r="DW4">
        <f>((4/9)*100)</f>
        <v>44.444444444444443</v>
      </c>
      <c r="DX4">
        <f>((7/9)*100)</f>
        <v>77.777777777777786</v>
      </c>
      <c r="DY4">
        <f>((0/9)*100)</f>
        <v>0</v>
      </c>
      <c r="DZ4">
        <f>((2/9)*100)</f>
        <v>22.222222222222221</v>
      </c>
      <c r="EA4">
        <f>((7/9)*100)</f>
        <v>77.777777777777786</v>
      </c>
    </row>
    <row r="5" spans="1:131" x14ac:dyDescent="0.25">
      <c r="A5">
        <v>130.380639</v>
      </c>
      <c r="B5">
        <v>8.5520739999999993</v>
      </c>
      <c r="C5">
        <v>123.75686</v>
      </c>
      <c r="D5">
        <v>7.2572869999999998</v>
      </c>
      <c r="E5">
        <v>130.64138200000002</v>
      </c>
      <c r="F5">
        <v>9.1515419999999992</v>
      </c>
      <c r="G5">
        <v>129.01744200000002</v>
      </c>
      <c r="H5">
        <v>6.1666489999999996</v>
      </c>
      <c r="K5">
        <f>(16/200)</f>
        <v>0.08</v>
      </c>
      <c r="L5">
        <f>(14/200)</f>
        <v>7.0000000000000007E-2</v>
      </c>
      <c r="M5">
        <f>(14/200)</f>
        <v>7.0000000000000007E-2</v>
      </c>
      <c r="N5">
        <f>(13/200)</f>
        <v>6.5000000000000002E-2</v>
      </c>
      <c r="P5">
        <f>(10/200)</f>
        <v>0.05</v>
      </c>
      <c r="Q5">
        <f>(11/200)</f>
        <v>5.5E-2</v>
      </c>
      <c r="R5">
        <f>(10/200)</f>
        <v>0.05</v>
      </c>
      <c r="S5">
        <f>(10/200)</f>
        <v>0.05</v>
      </c>
      <c r="U5">
        <f>0.08+0.05</f>
        <v>0.13</v>
      </c>
      <c r="V5">
        <f>0.07+0.055</f>
        <v>0.125</v>
      </c>
      <c r="W5">
        <f>0.07+0.05</f>
        <v>0.12000000000000001</v>
      </c>
      <c r="X5">
        <f>0.065+0.05</f>
        <v>0.115</v>
      </c>
      <c r="Z5">
        <f>SQRT((ABS($A$6-$A$5)^2+(ABS($B$6-$B$5)^2)))</f>
        <v>28.012285299873216</v>
      </c>
      <c r="AA5">
        <f>SQRT((ABS($C$6-$C$5)^2+(ABS($D$6-$D$5)^2)))</f>
        <v>29.353943877073348</v>
      </c>
      <c r="AB5">
        <f>SQRT((ABS($E$6-$E$5)^2+(ABS($F$6-$F$5)^2)))</f>
        <v>27.620964403672158</v>
      </c>
      <c r="AC5">
        <f>SQRT((ABS($G$6-$G$5)^2+(ABS($H$6-$H$5)^2)))</f>
        <v>26.967776553527052</v>
      </c>
      <c r="AJ5">
        <f>1/0.13</f>
        <v>7.6923076923076916</v>
      </c>
      <c r="AK5">
        <f>1/0.125</f>
        <v>8</v>
      </c>
      <c r="AL5">
        <f>1/0.12</f>
        <v>8.3333333333333339</v>
      </c>
      <c r="AM5">
        <f>1/0.115</f>
        <v>8.695652173913043</v>
      </c>
      <c r="AO5">
        <f>$Z5/$U5</f>
        <v>215.47911769133242</v>
      </c>
      <c r="AP5">
        <f>$AA5/$V5</f>
        <v>234.83155101658679</v>
      </c>
      <c r="AQ5">
        <f>$AB5/$W5</f>
        <v>230.17470336393464</v>
      </c>
      <c r="AR5">
        <f>$AC5/$X5</f>
        <v>234.5024048132787</v>
      </c>
      <c r="AT5" t="s">
        <v>294</v>
      </c>
      <c r="AV5">
        <f>((0.08/0.13)*100)</f>
        <v>61.53846153846154</v>
      </c>
      <c r="AW5">
        <f>((0.07/0.125)*100)</f>
        <v>56.000000000000007</v>
      </c>
      <c r="AX5">
        <f>((0.07/0.12)*100)</f>
        <v>58.333333333333336</v>
      </c>
      <c r="AY5">
        <f>((0.065/0.115)*100)</f>
        <v>56.521739130434781</v>
      </c>
      <c r="BA5">
        <f>((0.05/0.13)*100)</f>
        <v>38.461538461538467</v>
      </c>
      <c r="BB5">
        <f>((0.055/0.125)*100)</f>
        <v>44</v>
      </c>
      <c r="BC5">
        <f>((0.05/0.12)*100)</f>
        <v>41.666666666666671</v>
      </c>
      <c r="BD5">
        <f>((0.05/0.115)*100)</f>
        <v>43.478260869565219</v>
      </c>
      <c r="BF5">
        <f>ABS($B$5-$D$5)</f>
        <v>1.2947869999999995</v>
      </c>
      <c r="BG5">
        <f>ABS($F$5-$H$5)</f>
        <v>2.9848929999999996</v>
      </c>
      <c r="BL5">
        <f>SQRT((ABS($A$5-$E$5)^2+(ABS($B$5-$F$5)^2)))</f>
        <v>0.65371920200726086</v>
      </c>
      <c r="BM5">
        <f>SQRT((ABS($C$5-$G$5)^2+(ABS($D$5-$H$5)^2)))</f>
        <v>5.3724495554419258</v>
      </c>
      <c r="BO5">
        <f>SQRT((ABS($A$5-$G$5)^2+(ABS($B$5-$H$5)^2)))</f>
        <v>2.7474640109442672</v>
      </c>
      <c r="BP5">
        <f>SQRT((ABS($C$5-$E$5)^2+(ABS($D$5-$F$5)^2)))</f>
        <v>7.1403672996218654</v>
      </c>
      <c r="BR5">
        <f>DEGREES(ACOS((25.4448031991006^2+27.6209644036722^2-3.24449354504784^2)/(2*25.4448031991006*27.6209644036722)))</f>
        <v>5.2027378623080445</v>
      </c>
      <c r="BS5">
        <f>DEGREES(ACOS((3.24449354504784^2+24.1305072791867^2-21.878629826417^2)/(2*3.24449354504784*24.1305072791867)))</f>
        <v>43.20539311725566</v>
      </c>
      <c r="BU5">
        <v>16</v>
      </c>
      <c r="BV5">
        <v>8</v>
      </c>
      <c r="BW5">
        <v>6</v>
      </c>
      <c r="BX5">
        <v>7</v>
      </c>
      <c r="BY5">
        <v>14</v>
      </c>
      <c r="BZ5">
        <v>8</v>
      </c>
      <c r="CA5">
        <v>7</v>
      </c>
      <c r="CB5">
        <v>5</v>
      </c>
      <c r="CC5">
        <v>14</v>
      </c>
      <c r="CD5">
        <v>6</v>
      </c>
      <c r="CE5">
        <v>7</v>
      </c>
      <c r="CF5">
        <v>11</v>
      </c>
      <c r="CG5">
        <v>13</v>
      </c>
      <c r="CH5">
        <v>7</v>
      </c>
      <c r="CI5">
        <v>4</v>
      </c>
      <c r="CJ5">
        <v>11</v>
      </c>
      <c r="CL5">
        <v>10</v>
      </c>
      <c r="CM5">
        <v>4</v>
      </c>
      <c r="CN5">
        <v>0</v>
      </c>
      <c r="CO5">
        <v>1</v>
      </c>
      <c r="CP5">
        <v>11</v>
      </c>
      <c r="CQ5">
        <v>4</v>
      </c>
      <c r="CR5">
        <v>4</v>
      </c>
      <c r="CS5">
        <v>2</v>
      </c>
      <c r="CT5">
        <v>10</v>
      </c>
      <c r="CU5">
        <v>0</v>
      </c>
      <c r="CV5">
        <v>3</v>
      </c>
      <c r="CW5">
        <v>8</v>
      </c>
      <c r="CX5">
        <v>10</v>
      </c>
      <c r="CY5">
        <v>1</v>
      </c>
      <c r="CZ5">
        <v>1</v>
      </c>
      <c r="DA5">
        <v>8</v>
      </c>
      <c r="DC5">
        <f>((8/16)*100)</f>
        <v>50</v>
      </c>
      <c r="DD5">
        <f>((6/16)*100)</f>
        <v>37.5</v>
      </c>
      <c r="DE5">
        <f>((7/16)*100)</f>
        <v>43.75</v>
      </c>
      <c r="DF5">
        <f>((8/14)*100)</f>
        <v>57.142857142857139</v>
      </c>
      <c r="DG5">
        <f>((7/14)*100)</f>
        <v>50</v>
      </c>
      <c r="DH5">
        <f>((5/14)*100)</f>
        <v>35.714285714285715</v>
      </c>
      <c r="DI5">
        <f>((6/14)*100)</f>
        <v>42.857142857142854</v>
      </c>
      <c r="DJ5">
        <f>((7/14)*100)</f>
        <v>50</v>
      </c>
      <c r="DK5">
        <f>((11/14)*100)</f>
        <v>78.571428571428569</v>
      </c>
      <c r="DL5">
        <f>((7/13)*100)</f>
        <v>53.846153846153847</v>
      </c>
      <c r="DM5">
        <f>((4/13)*100)</f>
        <v>30.76923076923077</v>
      </c>
      <c r="DN5">
        <f>((11/13)*100)</f>
        <v>84.615384615384613</v>
      </c>
      <c r="DP5">
        <f>((4/10)*100)</f>
        <v>40</v>
      </c>
      <c r="DQ5">
        <f>((0/10)*100)</f>
        <v>0</v>
      </c>
      <c r="DR5">
        <f>((1/10)*100)</f>
        <v>10</v>
      </c>
      <c r="DS5">
        <f>((4/11)*100)</f>
        <v>36.363636363636367</v>
      </c>
      <c r="DT5">
        <f>((4/11)*100)</f>
        <v>36.363636363636367</v>
      </c>
      <c r="DU5">
        <f>((2/11)*100)</f>
        <v>18.181818181818183</v>
      </c>
      <c r="DV5">
        <f>((0/10)*100)</f>
        <v>0</v>
      </c>
      <c r="DW5">
        <f>((3/10)*100)</f>
        <v>30</v>
      </c>
      <c r="DX5">
        <f>((8/10)*100)</f>
        <v>80</v>
      </c>
      <c r="DY5">
        <f>((1/10)*100)</f>
        <v>10</v>
      </c>
      <c r="DZ5">
        <f>((1/10)*100)</f>
        <v>10</v>
      </c>
      <c r="EA5">
        <f>((8/10)*100)</f>
        <v>80</v>
      </c>
    </row>
    <row r="6" spans="1:131" x14ac:dyDescent="0.25">
      <c r="A6">
        <v>158.391997</v>
      </c>
      <c r="B6">
        <v>8.7800010000000004</v>
      </c>
      <c r="C6">
        <v>153.09941799999999</v>
      </c>
      <c r="D6">
        <v>8.0747900000000001</v>
      </c>
      <c r="E6">
        <v>158.26231200000001</v>
      </c>
      <c r="F6">
        <v>9.1079469999999993</v>
      </c>
      <c r="G6">
        <v>155.97768099999999</v>
      </c>
      <c r="H6">
        <v>6.8042109999999996</v>
      </c>
      <c r="K6">
        <f>(15/200)</f>
        <v>7.4999999999999997E-2</v>
      </c>
      <c r="L6">
        <f>(18/200)</f>
        <v>0.09</v>
      </c>
      <c r="M6">
        <f>(17/200)</f>
        <v>8.5000000000000006E-2</v>
      </c>
      <c r="N6">
        <f>(17/200)</f>
        <v>8.5000000000000006E-2</v>
      </c>
      <c r="P6">
        <f>(8/200)</f>
        <v>0.04</v>
      </c>
      <c r="Q6">
        <f>(10/200)</f>
        <v>0.05</v>
      </c>
      <c r="R6">
        <f>(9/200)</f>
        <v>4.4999999999999998E-2</v>
      </c>
      <c r="S6">
        <f>(10/200)</f>
        <v>0.05</v>
      </c>
      <c r="U6">
        <f>0.075+0.04</f>
        <v>0.11499999999999999</v>
      </c>
      <c r="V6">
        <f>0.09+0.05</f>
        <v>0.14000000000000001</v>
      </c>
      <c r="W6">
        <f>0.085+0.045</f>
        <v>0.13</v>
      </c>
      <c r="X6">
        <f>0.085+0.05</f>
        <v>0.13500000000000001</v>
      </c>
      <c r="Z6">
        <f>SQRT((ABS($A$7-$A$6)^2+(ABS($B$7-$B$6)^2)))</f>
        <v>21.329613585628021</v>
      </c>
      <c r="AA6">
        <f>SQRT((ABS($C$7-$C$6)^2+(ABS($D$7-$D$6)^2)))</f>
        <v>22.613479733801476</v>
      </c>
      <c r="AB6">
        <f>SQRT((ABS($E$7-$E$6)^2+(ABS($F$7-$F$6)^2)))</f>
        <v>23.023797287363006</v>
      </c>
      <c r="AC6">
        <f>SQRT((ABS($G$7-$G$6)^2+(ABS($H$7-$H$6)^2)))</f>
        <v>24.130507279186677</v>
      </c>
      <c r="AJ6">
        <f>1/0.115</f>
        <v>8.695652173913043</v>
      </c>
      <c r="AK6">
        <f>1/0.14</f>
        <v>7.1428571428571423</v>
      </c>
      <c r="AL6">
        <f>1/0.13</f>
        <v>7.6923076923076916</v>
      </c>
      <c r="AM6">
        <f>1/0.135</f>
        <v>7.4074074074074066</v>
      </c>
      <c r="AO6">
        <f>$Z6/$U6</f>
        <v>185.47490074459151</v>
      </c>
      <c r="AP6">
        <f>$AA6/$V6</f>
        <v>161.5248552414391</v>
      </c>
      <c r="AQ6">
        <f>$AB6/$W6</f>
        <v>177.10613297971543</v>
      </c>
      <c r="AR6">
        <f>$AC6/$X6</f>
        <v>178.74449836434573</v>
      </c>
      <c r="AT6">
        <f>SUM(U:X)</f>
        <v>18.884999999999987</v>
      </c>
      <c r="AV6">
        <f>((0.075/0.115)*100)</f>
        <v>65.217391304347814</v>
      </c>
      <c r="AW6">
        <f>((0.09/0.14)*100)</f>
        <v>64.285714285714278</v>
      </c>
      <c r="AX6">
        <f>((0.085/0.13)*100)</f>
        <v>65.384615384615387</v>
      </c>
      <c r="AY6">
        <f>((0.085/0.135)*100)</f>
        <v>62.962962962962962</v>
      </c>
      <c r="BA6">
        <f>((0.04/0.115)*100)</f>
        <v>34.782608695652172</v>
      </c>
      <c r="BB6">
        <f>((0.05/0.14)*100)</f>
        <v>35.714285714285715</v>
      </c>
      <c r="BC6">
        <f>((0.045/0.13)*100)</f>
        <v>34.615384615384613</v>
      </c>
      <c r="BD6">
        <f>((0.05/0.135)*100)</f>
        <v>37.037037037037038</v>
      </c>
      <c r="BF6">
        <f>ABS($B$6-$D$6)</f>
        <v>0.70521100000000025</v>
      </c>
      <c r="BG6">
        <f>ABS($F$6-$H$6)</f>
        <v>2.3037359999999998</v>
      </c>
      <c r="BL6">
        <f>SQRT((ABS($A$6-$E$6)^2+(ABS($B$6-$F$6)^2)))</f>
        <v>0.35265674265636554</v>
      </c>
      <c r="BM6">
        <f>SQRT((ABS($C$6-$G$6)^2+(ABS($D$6-$H$6)^2)))</f>
        <v>3.1462309025896409</v>
      </c>
      <c r="BO6">
        <f>SQRT((ABS($A$6-$G$6)^2+(ABS($B$6-$H$6)^2)))</f>
        <v>3.1197224030282036</v>
      </c>
      <c r="BP6">
        <f>SQRT((ABS($C$6-$E$6)^2+(ABS($D$6-$F$6)^2)))</f>
        <v>5.2652528753978407</v>
      </c>
      <c r="BR6">
        <f>DEGREES(ACOS((21.878629826417^2+23.023797287363^2-2.94387636238769^2)/(2*21.878629826417*23.023797287363)))</f>
        <v>6.927555125444349</v>
      </c>
      <c r="BS6">
        <f>DEGREES(ACOS((2.94387636238769^2+19.5192214767425^2-18.7077433969159^2)/(2*2.94387636238769*19.5192214767425)))</f>
        <v>69.798097556003455</v>
      </c>
      <c r="BU6">
        <v>15</v>
      </c>
      <c r="BV6">
        <v>12</v>
      </c>
      <c r="BW6">
        <v>6</v>
      </c>
      <c r="BX6">
        <v>7</v>
      </c>
      <c r="BY6">
        <v>18</v>
      </c>
      <c r="BZ6">
        <v>12</v>
      </c>
      <c r="CA6">
        <v>9</v>
      </c>
      <c r="CB6">
        <v>8</v>
      </c>
      <c r="CC6">
        <v>17</v>
      </c>
      <c r="CD6">
        <v>7</v>
      </c>
      <c r="CE6">
        <v>7</v>
      </c>
      <c r="CF6">
        <v>15</v>
      </c>
      <c r="CG6">
        <v>17</v>
      </c>
      <c r="CH6">
        <v>7</v>
      </c>
      <c r="CI6">
        <v>7</v>
      </c>
      <c r="CJ6">
        <v>15</v>
      </c>
      <c r="CL6">
        <v>8</v>
      </c>
      <c r="CM6">
        <v>2</v>
      </c>
      <c r="CN6">
        <v>0</v>
      </c>
      <c r="CO6">
        <v>2</v>
      </c>
      <c r="CP6">
        <v>10</v>
      </c>
      <c r="CQ6">
        <v>2</v>
      </c>
      <c r="CR6">
        <v>3</v>
      </c>
      <c r="CS6">
        <v>1</v>
      </c>
      <c r="CT6">
        <v>9</v>
      </c>
      <c r="CU6">
        <v>0</v>
      </c>
      <c r="CV6">
        <v>0</v>
      </c>
      <c r="CW6">
        <v>7</v>
      </c>
      <c r="CX6">
        <v>10</v>
      </c>
      <c r="CY6">
        <v>2</v>
      </c>
      <c r="CZ6">
        <v>0</v>
      </c>
      <c r="DA6">
        <v>7</v>
      </c>
      <c r="DC6">
        <f>((12/15)*100)</f>
        <v>80</v>
      </c>
      <c r="DD6">
        <f>((6/15)*100)</f>
        <v>40</v>
      </c>
      <c r="DE6">
        <f>((7/15)*100)</f>
        <v>46.666666666666664</v>
      </c>
      <c r="DF6">
        <f>((12/18)*100)</f>
        <v>66.666666666666657</v>
      </c>
      <c r="DG6">
        <f>((9/18)*100)</f>
        <v>50</v>
      </c>
      <c r="DH6">
        <f>((8/18)*100)</f>
        <v>44.444444444444443</v>
      </c>
      <c r="DI6">
        <f>((7/17)*100)</f>
        <v>41.17647058823529</v>
      </c>
      <c r="DJ6">
        <f>((7/17)*100)</f>
        <v>41.17647058823529</v>
      </c>
      <c r="DK6">
        <f>((15/17)*100)</f>
        <v>88.235294117647058</v>
      </c>
      <c r="DL6">
        <f>((7/17)*100)</f>
        <v>41.17647058823529</v>
      </c>
      <c r="DM6">
        <f>((7/17)*100)</f>
        <v>41.17647058823529</v>
      </c>
      <c r="DN6">
        <f>((15/17)*100)</f>
        <v>88.235294117647058</v>
      </c>
      <c r="DP6">
        <f>((2/8)*100)</f>
        <v>25</v>
      </c>
      <c r="DQ6">
        <f>((0/8)*100)</f>
        <v>0</v>
      </c>
      <c r="DR6">
        <f>((2/8)*100)</f>
        <v>25</v>
      </c>
      <c r="DS6">
        <f>((2/10)*100)</f>
        <v>20</v>
      </c>
      <c r="DT6">
        <f>((3/10)*100)</f>
        <v>30</v>
      </c>
      <c r="DU6">
        <f>((1/10)*100)</f>
        <v>10</v>
      </c>
      <c r="DV6">
        <f>((0/9)*100)</f>
        <v>0</v>
      </c>
      <c r="DW6">
        <f>((0/9)*100)</f>
        <v>0</v>
      </c>
      <c r="DX6">
        <f>((7/9)*100)</f>
        <v>77.777777777777786</v>
      </c>
      <c r="DY6">
        <f>((2/10)*100)</f>
        <v>20</v>
      </c>
      <c r="DZ6">
        <f>((0/10)*100)</f>
        <v>0</v>
      </c>
      <c r="EA6">
        <f>((7/10)*100)</f>
        <v>70</v>
      </c>
    </row>
    <row r="7" spans="1:131" x14ac:dyDescent="0.25">
      <c r="A7">
        <v>179.70720499999999</v>
      </c>
      <c r="B7">
        <v>9.5637889999999999</v>
      </c>
      <c r="C7">
        <v>175.71289300000001</v>
      </c>
      <c r="D7">
        <v>8.0601579999999995</v>
      </c>
      <c r="E7">
        <v>181.25168099999999</v>
      </c>
      <c r="F7">
        <v>10.366579</v>
      </c>
      <c r="G7">
        <v>180.092997</v>
      </c>
      <c r="H7">
        <v>7.6603159999999999</v>
      </c>
      <c r="K7">
        <f>(16/200)</f>
        <v>0.08</v>
      </c>
      <c r="L7">
        <f>(11/200)</f>
        <v>5.5E-2</v>
      </c>
      <c r="M7">
        <f>(13/200)</f>
        <v>6.5000000000000002E-2</v>
      </c>
      <c r="N7">
        <f>(12/200)</f>
        <v>0.06</v>
      </c>
      <c r="P7">
        <f>(10/200)</f>
        <v>0.05</v>
      </c>
      <c r="Q7">
        <f>(10/200)</f>
        <v>0.05</v>
      </c>
      <c r="R7">
        <f>(11/200)</f>
        <v>5.5E-2</v>
      </c>
      <c r="S7">
        <f>(11/200)</f>
        <v>5.5E-2</v>
      </c>
      <c r="U7">
        <f>0.08+0.05</f>
        <v>0.13</v>
      </c>
      <c r="V7">
        <f>0.055+0.05</f>
        <v>0.10500000000000001</v>
      </c>
      <c r="W7">
        <f>0.065+0.055</f>
        <v>0.12</v>
      </c>
      <c r="X7">
        <f>0.06+0.055</f>
        <v>0.11499999999999999</v>
      </c>
      <c r="Z7">
        <f>SQRT((ABS($A$8-$A$7)^2+(ABS($B$8-$B$7)^2)))</f>
        <v>22.850680347085436</v>
      </c>
      <c r="AA7">
        <f>SQRT((ABS($C$8-$C$7)^2+(ABS($D$8-$D$7)^2)))</f>
        <v>21.36324023788081</v>
      </c>
      <c r="AB7">
        <f>SQRT((ABS($E$8-$E$7)^2+(ABS($F$8-$F$7)^2)))</f>
        <v>20.941700115864766</v>
      </c>
      <c r="AC7">
        <f>SQRT((ABS($G$8-$G$7)^2+(ABS($H$8-$H$7)^2)))</f>
        <v>19.519221476742491</v>
      </c>
      <c r="AJ7">
        <f>1/0.13</f>
        <v>7.6923076923076916</v>
      </c>
      <c r="AK7">
        <f>1/0.105</f>
        <v>9.5238095238095237</v>
      </c>
      <c r="AL7">
        <f>1/0.12</f>
        <v>8.3333333333333339</v>
      </c>
      <c r="AM7">
        <f>1/0.115</f>
        <v>8.695652173913043</v>
      </c>
      <c r="AO7">
        <f>$Z7/$U7</f>
        <v>175.77446420834951</v>
      </c>
      <c r="AP7">
        <f>$AA7/$V7</f>
        <v>203.45943083696008</v>
      </c>
      <c r="AQ7">
        <f>$AB7/$W7</f>
        <v>174.51416763220638</v>
      </c>
      <c r="AR7">
        <f>$AC7/$X7</f>
        <v>169.73236066732602</v>
      </c>
      <c r="AV7">
        <f>((0.08/0.13)*100)</f>
        <v>61.53846153846154</v>
      </c>
      <c r="AW7">
        <f>((0.055/0.105)*100)</f>
        <v>52.380952380952387</v>
      </c>
      <c r="AX7">
        <f>((0.065/0.12)*100)</f>
        <v>54.166666666666671</v>
      </c>
      <c r="AY7">
        <f>((0.06/0.115)*100)</f>
        <v>52.173913043478258</v>
      </c>
      <c r="BA7">
        <f>((0.05/0.13)*100)</f>
        <v>38.461538461538467</v>
      </c>
      <c r="BB7">
        <f>((0.05/0.105)*100)</f>
        <v>47.61904761904762</v>
      </c>
      <c r="BC7">
        <f>((0.055/0.12)*100)</f>
        <v>45.833333333333336</v>
      </c>
      <c r="BD7">
        <f>((0.055/0.115)*100)</f>
        <v>47.826086956521735</v>
      </c>
      <c r="BF7">
        <f>ABS($B$7-$D$7)</f>
        <v>1.5036310000000004</v>
      </c>
      <c r="BG7">
        <f>ABS($F$7-$H$7)</f>
        <v>2.7062629999999999</v>
      </c>
      <c r="BL7">
        <f>SQRT((ABS($A$7-$E$7)^2+(ABS($B$7-$F$7)^2)))</f>
        <v>1.7406544455106558</v>
      </c>
      <c r="BM7">
        <f>SQRT((ABS($C$7-$G$7)^2+(ABS($D$7-$H$7)^2)))</f>
        <v>4.3983161182184141</v>
      </c>
      <c r="BO7">
        <f>SQRT((ABS($A$7-$G$7)^2+(ABS($B$7-$H$7)^2)))</f>
        <v>1.9421753085118261</v>
      </c>
      <c r="BP7">
        <f>SQRT((ABS($C$7-$E$7)^2+(ABS($D$7-$F$7)^2)))</f>
        <v>5.9998125252531693</v>
      </c>
      <c r="BR7">
        <f>DEGREES(ACOS((18.7077433969159^2+20.9417001158648^2-3.75425429292635^2)/(2*18.7077433969159*20.9417001158648)))</f>
        <v>8.7425919602209401</v>
      </c>
      <c r="BS7">
        <f>DEGREES(ACOS((3.75425429292635^2+20.8827500034381^2-18.6218062228419^2)/(2*3.75425429292635*20.8827500034381)))</f>
        <v>48.736536771825307</v>
      </c>
      <c r="BU7">
        <v>16</v>
      </c>
      <c r="BV7">
        <v>8</v>
      </c>
      <c r="BW7">
        <v>5</v>
      </c>
      <c r="BX7">
        <v>5</v>
      </c>
      <c r="BY7">
        <v>11</v>
      </c>
      <c r="BZ7">
        <v>8</v>
      </c>
      <c r="CA7">
        <v>5</v>
      </c>
      <c r="CB7">
        <v>3</v>
      </c>
      <c r="CC7">
        <v>13</v>
      </c>
      <c r="CD7">
        <v>3</v>
      </c>
      <c r="CE7">
        <v>5</v>
      </c>
      <c r="CF7">
        <v>10</v>
      </c>
      <c r="CG7">
        <v>12</v>
      </c>
      <c r="CH7">
        <v>5</v>
      </c>
      <c r="CI7">
        <v>2</v>
      </c>
      <c r="CJ7">
        <v>10</v>
      </c>
      <c r="CL7">
        <v>10</v>
      </c>
      <c r="CM7">
        <v>7</v>
      </c>
      <c r="CN7">
        <v>0</v>
      </c>
      <c r="CO7">
        <v>0</v>
      </c>
      <c r="CP7">
        <v>10</v>
      </c>
      <c r="CQ7">
        <v>7</v>
      </c>
      <c r="CR7">
        <v>0</v>
      </c>
      <c r="CS7">
        <v>0</v>
      </c>
      <c r="CT7">
        <v>11</v>
      </c>
      <c r="CU7">
        <v>0</v>
      </c>
      <c r="CV7">
        <v>5</v>
      </c>
      <c r="CW7">
        <v>9</v>
      </c>
      <c r="CX7">
        <v>11</v>
      </c>
      <c r="CY7">
        <v>0</v>
      </c>
      <c r="CZ7">
        <v>3</v>
      </c>
      <c r="DA7">
        <v>9</v>
      </c>
      <c r="DC7">
        <f>((8/16)*100)</f>
        <v>50</v>
      </c>
      <c r="DD7">
        <f>((5/16)*100)</f>
        <v>31.25</v>
      </c>
      <c r="DE7">
        <f>((5/16)*100)</f>
        <v>31.25</v>
      </c>
      <c r="DF7">
        <f>((8/11)*100)</f>
        <v>72.727272727272734</v>
      </c>
      <c r="DG7">
        <f>((5/11)*100)</f>
        <v>45.454545454545453</v>
      </c>
      <c r="DH7">
        <f>((3/11)*100)</f>
        <v>27.27272727272727</v>
      </c>
      <c r="DI7">
        <f>((3/13)*100)</f>
        <v>23.076923076923077</v>
      </c>
      <c r="DJ7">
        <f>((5/13)*100)</f>
        <v>38.461538461538467</v>
      </c>
      <c r="DK7">
        <f>((10/13)*100)</f>
        <v>76.923076923076934</v>
      </c>
      <c r="DL7">
        <f>((5/12)*100)</f>
        <v>41.666666666666671</v>
      </c>
      <c r="DM7">
        <f>((2/12)*100)</f>
        <v>16.666666666666664</v>
      </c>
      <c r="DN7">
        <f>((10/12)*100)</f>
        <v>83.333333333333343</v>
      </c>
      <c r="DP7">
        <f>((7/10)*100)</f>
        <v>70</v>
      </c>
      <c r="DQ7">
        <f>((0/10)*100)</f>
        <v>0</v>
      </c>
      <c r="DR7">
        <f>((0/10)*100)</f>
        <v>0</v>
      </c>
      <c r="DS7">
        <f>((7/10)*100)</f>
        <v>70</v>
      </c>
      <c r="DT7">
        <f>((0/10)*100)</f>
        <v>0</v>
      </c>
      <c r="DU7">
        <f>((0/10)*100)</f>
        <v>0</v>
      </c>
      <c r="DV7">
        <f>((0/11)*100)</f>
        <v>0</v>
      </c>
      <c r="DW7">
        <f>((5/11)*100)</f>
        <v>45.454545454545453</v>
      </c>
      <c r="DX7">
        <f>((9/11)*100)</f>
        <v>81.818181818181827</v>
      </c>
      <c r="DY7">
        <f>((0/11)*100)</f>
        <v>0</v>
      </c>
      <c r="DZ7">
        <f>((3/11)*100)</f>
        <v>27.27272727272727</v>
      </c>
      <c r="EA7">
        <f>((9/11)*100)</f>
        <v>81.818181818181827</v>
      </c>
    </row>
    <row r="8" spans="1:131" x14ac:dyDescent="0.25">
      <c r="A8">
        <v>202.532679</v>
      </c>
      <c r="B8">
        <v>8.4907889999999995</v>
      </c>
      <c r="C8">
        <v>197.071944</v>
      </c>
      <c r="D8">
        <v>7.637105</v>
      </c>
      <c r="E8">
        <v>202.16968</v>
      </c>
      <c r="F8">
        <v>9.3705259999999999</v>
      </c>
      <c r="G8">
        <v>199.58589000000001</v>
      </c>
      <c r="H8">
        <v>6.6468420000000004</v>
      </c>
      <c r="K8">
        <f>(16/200)</f>
        <v>0.08</v>
      </c>
      <c r="L8">
        <f>(16/200)</f>
        <v>0.08</v>
      </c>
      <c r="M8">
        <f>(17/200)</f>
        <v>8.5000000000000006E-2</v>
      </c>
      <c r="N8">
        <f>(14/200)</f>
        <v>7.0000000000000007E-2</v>
      </c>
      <c r="P8">
        <f>(10/200)</f>
        <v>0.05</v>
      </c>
      <c r="Q8">
        <f>(13/200)</f>
        <v>6.5000000000000002E-2</v>
      </c>
      <c r="R8">
        <f>(12/200)</f>
        <v>0.06</v>
      </c>
      <c r="S8">
        <f>(13/200)</f>
        <v>6.5000000000000002E-2</v>
      </c>
      <c r="U8">
        <f>0.08+0.05</f>
        <v>0.13</v>
      </c>
      <c r="V8">
        <f>0.08+0.065</f>
        <v>0.14500000000000002</v>
      </c>
      <c r="W8">
        <f>0.085+0.06</f>
        <v>0.14500000000000002</v>
      </c>
      <c r="X8">
        <f>0.07+0.065</f>
        <v>0.13500000000000001</v>
      </c>
      <c r="Z8">
        <f>SQRT((ABS($A$9-$A$8)^2+(ABS($B$9-$B$8)^2)))</f>
        <v>20.151908397772779</v>
      </c>
      <c r="AA8">
        <f>SQRT((ABS($C$9-$C$8)^2+(ABS($D$9-$D$8)^2)))</f>
        <v>21.523614055726284</v>
      </c>
      <c r="AB8">
        <f>SQRT((ABS($E$9-$E$8)^2+(ABS($F$9-$F$8)^2)))</f>
        <v>21.13182844483584</v>
      </c>
      <c r="AC8">
        <f>SQRT((ABS($G$9-$G$8)^2+(ABS($H$9-$H$8)^2)))</f>
        <v>20.882750003438083</v>
      </c>
      <c r="AJ8">
        <f>1/0.13</f>
        <v>7.6923076923076916</v>
      </c>
      <c r="AK8">
        <f>1/0.145</f>
        <v>6.8965517241379315</v>
      </c>
      <c r="AL8">
        <f>1/0.145</f>
        <v>6.8965517241379315</v>
      </c>
      <c r="AM8">
        <f>1/0.135</f>
        <v>7.4074074074074066</v>
      </c>
      <c r="AO8">
        <f>$Z8/$U8</f>
        <v>155.01467998286753</v>
      </c>
      <c r="AP8">
        <f>$AA8/$V8</f>
        <v>148.4387176256985</v>
      </c>
      <c r="AQ8">
        <f>$AB8/$W8</f>
        <v>145.73674789541957</v>
      </c>
      <c r="AR8">
        <f>$AC8/$X8</f>
        <v>154.68703706250432</v>
      </c>
      <c r="AV8">
        <f>((0.08/0.13)*100)</f>
        <v>61.53846153846154</v>
      </c>
      <c r="AW8">
        <f>((0.08/0.145)*100)</f>
        <v>55.172413793103459</v>
      </c>
      <c r="AX8">
        <f>((0.085/0.145)*100)</f>
        <v>58.62068965517242</v>
      </c>
      <c r="AY8">
        <f>((0.07/0.135)*100)</f>
        <v>51.851851851851848</v>
      </c>
      <c r="BA8">
        <f>((0.05/0.13)*100)</f>
        <v>38.461538461538467</v>
      </c>
      <c r="BB8">
        <f>((0.065/0.145)*100)</f>
        <v>44.827586206896555</v>
      </c>
      <c r="BC8">
        <f>((0.06/0.145)*100)</f>
        <v>41.379310344827587</v>
      </c>
      <c r="BD8">
        <f>((0.065/0.135)*100)</f>
        <v>48.148148148148145</v>
      </c>
      <c r="BF8">
        <f>ABS($B$8-$D$8)</f>
        <v>0.85368399999999944</v>
      </c>
      <c r="BG8">
        <f>ABS($F$8-$H$8)</f>
        <v>2.7236839999999995</v>
      </c>
      <c r="BL8">
        <f>SQRT((ABS($A$8-$E$8)^2+(ABS($B$8-$F$8)^2)))</f>
        <v>0.95168559050245283</v>
      </c>
      <c r="BM8">
        <f>SQRT((ABS($C$8-$G$8)^2+(ABS($D$8-$H$8)^2)))</f>
        <v>2.7019521276449403</v>
      </c>
      <c r="BO8">
        <f>SQRT((ABS($A$8-$G$8)^2+(ABS($B$8-$H$8)^2)))</f>
        <v>3.4761625320646288</v>
      </c>
      <c r="BP8">
        <f>SQRT((ABS($C$8-$E$8)^2+(ABS($D$8-$F$8)^2)))</f>
        <v>5.384390465868627</v>
      </c>
      <c r="BR8">
        <f>DEGREES(ACOS((18.6218062228419^2+21.1318284448358^2-3.71063167449774^2)/(2*18.6218062228419*21.1318284448358)))</f>
        <v>7.8996187366558095</v>
      </c>
      <c r="BS8">
        <f>DEGREES(ACOS((3.71063167449774^2+12.0644128902355^2-9.62173520166471^2)/(2*3.71063167449774*12.0644128902355)))</f>
        <v>41.803632157092508</v>
      </c>
      <c r="BU8">
        <v>16</v>
      </c>
      <c r="BV8">
        <v>11</v>
      </c>
      <c r="BW8">
        <v>4</v>
      </c>
      <c r="BX8">
        <v>6</v>
      </c>
      <c r="BY8">
        <v>16</v>
      </c>
      <c r="BZ8">
        <v>11</v>
      </c>
      <c r="CA8">
        <v>5</v>
      </c>
      <c r="CB8">
        <v>3</v>
      </c>
      <c r="CC8">
        <v>17</v>
      </c>
      <c r="CD8">
        <v>7</v>
      </c>
      <c r="CE8">
        <v>7</v>
      </c>
      <c r="CF8">
        <v>12</v>
      </c>
      <c r="CG8">
        <v>14</v>
      </c>
      <c r="CH8">
        <v>6</v>
      </c>
      <c r="CI8">
        <v>3</v>
      </c>
      <c r="CJ8">
        <v>12</v>
      </c>
      <c r="CL8">
        <v>10</v>
      </c>
      <c r="CM8">
        <v>5</v>
      </c>
      <c r="CN8">
        <v>0</v>
      </c>
      <c r="CO8">
        <v>3</v>
      </c>
      <c r="CP8">
        <v>13</v>
      </c>
      <c r="CQ8">
        <v>5</v>
      </c>
      <c r="CR8">
        <v>5</v>
      </c>
      <c r="CS8">
        <v>3</v>
      </c>
      <c r="CT8">
        <v>12</v>
      </c>
      <c r="CU8">
        <v>0</v>
      </c>
      <c r="CV8">
        <v>1</v>
      </c>
      <c r="CW8">
        <v>10</v>
      </c>
      <c r="CX8">
        <v>13</v>
      </c>
      <c r="CY8">
        <v>3</v>
      </c>
      <c r="CZ8">
        <v>0</v>
      </c>
      <c r="DA8">
        <v>10</v>
      </c>
      <c r="DC8">
        <f>((11/16)*100)</f>
        <v>68.75</v>
      </c>
      <c r="DD8">
        <f>((4/16)*100)</f>
        <v>25</v>
      </c>
      <c r="DE8">
        <f>((6/16)*100)</f>
        <v>37.5</v>
      </c>
      <c r="DF8">
        <f>((11/16)*100)</f>
        <v>68.75</v>
      </c>
      <c r="DG8">
        <f>((5/16)*100)</f>
        <v>31.25</v>
      </c>
      <c r="DH8">
        <f>((3/16)*100)</f>
        <v>18.75</v>
      </c>
      <c r="DI8">
        <f>((7/17)*100)</f>
        <v>41.17647058823529</v>
      </c>
      <c r="DJ8">
        <f>((7/17)*100)</f>
        <v>41.17647058823529</v>
      </c>
      <c r="DK8">
        <f>((12/17)*100)</f>
        <v>70.588235294117652</v>
      </c>
      <c r="DL8">
        <f>((6/14)*100)</f>
        <v>42.857142857142854</v>
      </c>
      <c r="DM8">
        <f>((3/14)*100)</f>
        <v>21.428571428571427</v>
      </c>
      <c r="DN8">
        <f>((12/14)*100)</f>
        <v>85.714285714285708</v>
      </c>
      <c r="DP8">
        <f>((5/10)*100)</f>
        <v>50</v>
      </c>
      <c r="DQ8">
        <f>((0/10)*100)</f>
        <v>0</v>
      </c>
      <c r="DR8">
        <f>((3/10)*100)</f>
        <v>30</v>
      </c>
      <c r="DS8">
        <f>((5/13)*100)</f>
        <v>38.461538461538467</v>
      </c>
      <c r="DT8">
        <f>((5/13)*100)</f>
        <v>38.461538461538467</v>
      </c>
      <c r="DU8">
        <f>((3/13)*100)</f>
        <v>23.076923076923077</v>
      </c>
      <c r="DV8">
        <f>((0/12)*100)</f>
        <v>0</v>
      </c>
      <c r="DW8">
        <f>((1/12)*100)</f>
        <v>8.3333333333333321</v>
      </c>
      <c r="DX8">
        <f>((10/12)*100)</f>
        <v>83.333333333333343</v>
      </c>
      <c r="DY8">
        <f>((3/13)*100)</f>
        <v>23.076923076923077</v>
      </c>
      <c r="DZ8">
        <f>((0/13)*100)</f>
        <v>0</v>
      </c>
      <c r="EA8">
        <f>((10/13)*100)</f>
        <v>76.923076923076934</v>
      </c>
    </row>
    <row r="9" spans="1:131" x14ac:dyDescent="0.25">
      <c r="A9">
        <v>222.679787</v>
      </c>
      <c r="B9">
        <v>8.0509579999999996</v>
      </c>
      <c r="C9">
        <v>218.58303100000001</v>
      </c>
      <c r="D9">
        <v>6.9028720000000003</v>
      </c>
      <c r="E9">
        <v>223.271703</v>
      </c>
      <c r="F9">
        <v>8.248564</v>
      </c>
      <c r="G9">
        <v>220.45287200000001</v>
      </c>
      <c r="H9">
        <v>5.8354790000000003</v>
      </c>
      <c r="K9">
        <f>(20/200)</f>
        <v>0.1</v>
      </c>
      <c r="L9">
        <f>(9/200)</f>
        <v>4.4999999999999998E-2</v>
      </c>
      <c r="M9">
        <f>(18/200)</f>
        <v>0.09</v>
      </c>
      <c r="N9">
        <f>(15/200)</f>
        <v>7.4999999999999997E-2</v>
      </c>
      <c r="P9">
        <f>(10/200)</f>
        <v>0.05</v>
      </c>
      <c r="Q9">
        <f>(11/200)</f>
        <v>5.5E-2</v>
      </c>
      <c r="R9">
        <f>(19/200)</f>
        <v>9.5000000000000001E-2</v>
      </c>
      <c r="S9">
        <f>(12/200)</f>
        <v>0.06</v>
      </c>
      <c r="U9">
        <f>0.1+0.05</f>
        <v>0.15000000000000002</v>
      </c>
      <c r="V9">
        <f>0.045+0.055</f>
        <v>0.1</v>
      </c>
      <c r="W9">
        <f>0.09+0.095</f>
        <v>0.185</v>
      </c>
      <c r="X9">
        <f>0.075+0.06</f>
        <v>0.13500000000000001</v>
      </c>
      <c r="Z9">
        <f>SQRT((ABS($A$10-$A$9)^2+(ABS($B$10-$B$9)^2)))</f>
        <v>18.485446775995872</v>
      </c>
      <c r="AA9">
        <f>SQRT((ABS($C$10-$C$9)^2+(ABS($D$10-$D$9)^2)))</f>
        <v>15.865856044472503</v>
      </c>
      <c r="AB9">
        <f>SQRT((ABS($E$10-$E$9)^2+(ABS($F$10-$F$9)^2)))</f>
        <v>17.764632349129773</v>
      </c>
      <c r="AC9">
        <f>SQRT((ABS($G$10-$G$9)^2+(ABS($H$10-$H$9)^2)))</f>
        <v>12.064412890235461</v>
      </c>
      <c r="AJ9">
        <f>1/0.15</f>
        <v>6.666666666666667</v>
      </c>
      <c r="AK9">
        <f>1/0.1</f>
        <v>10</v>
      </c>
      <c r="AL9">
        <f>1/0.185</f>
        <v>5.4054054054054053</v>
      </c>
      <c r="AM9">
        <f>1/0.135</f>
        <v>7.4074074074074066</v>
      </c>
      <c r="AO9">
        <f>$Z9/$U9</f>
        <v>123.23631183997246</v>
      </c>
      <c r="AP9">
        <f>$AA9/$V9</f>
        <v>158.65856044472503</v>
      </c>
      <c r="AQ9">
        <f>$AB9/$W9</f>
        <v>96.025039725025806</v>
      </c>
      <c r="AR9">
        <f>$AC9/$X9</f>
        <v>89.366021409151557</v>
      </c>
      <c r="AV9">
        <f>((0.1/0.15)*100)</f>
        <v>66.666666666666671</v>
      </c>
      <c r="AW9">
        <f>((0.045/0.1)*100)</f>
        <v>44.999999999999993</v>
      </c>
      <c r="AX9">
        <f>((0.09/0.185)*100)</f>
        <v>48.648648648648646</v>
      </c>
      <c r="AY9">
        <f>((0.075/0.135)*100)</f>
        <v>55.55555555555555</v>
      </c>
      <c r="BA9">
        <f>((0.05/0.15)*100)</f>
        <v>33.333333333333336</v>
      </c>
      <c r="BB9">
        <f>((0.055/0.1)*100)</f>
        <v>54.999999999999993</v>
      </c>
      <c r="BC9">
        <f>((0.095/0.185)*100)</f>
        <v>51.351351351351347</v>
      </c>
      <c r="BD9">
        <f>((0.06/0.135)*100)</f>
        <v>44.444444444444443</v>
      </c>
      <c r="BF9">
        <f>ABS($B$9-$D$9)</f>
        <v>1.1480859999999993</v>
      </c>
      <c r="BG9">
        <f>ABS($F$9-$H$9)</f>
        <v>2.4130849999999997</v>
      </c>
      <c r="BL9">
        <f>SQRT((ABS($A$9-$E$9)^2+(ABS($B$9-$F$9)^2)))</f>
        <v>0.62402939216995013</v>
      </c>
      <c r="BM9">
        <f>SQRT((ABS($C$9-$G$9)^2+(ABS($D$9-$H$9)^2)))</f>
        <v>2.1530520620110489</v>
      </c>
      <c r="BO9">
        <f>SQRT((ABS($A$9-$G$9)^2+(ABS($B$9-$H$9)^2)))</f>
        <v>3.1412573305391516</v>
      </c>
      <c r="BP9">
        <f>SQRT((ABS($C$9-$E$9)^2+(ABS($D$9-$F$9)^2)))</f>
        <v>4.8779639279568245</v>
      </c>
      <c r="BR9">
        <f>DEGREES(ACOS((9.62173520166471^2+17.7646323491298^2-8.85189054341467^2)/(2*9.62173520166471*17.7646323491298)))</f>
        <v>15.25740698305597</v>
      </c>
      <c r="BS9">
        <f>DEGREES(ACOS((8.85189054341467^2+17.9503170918295^2-9.8523880797933^2)/(2*8.85189054341467*17.9503170918295)))</f>
        <v>17.246376930366687</v>
      </c>
      <c r="BU9">
        <v>20</v>
      </c>
      <c r="BV9">
        <v>5</v>
      </c>
      <c r="BW9">
        <v>3</v>
      </c>
      <c r="BX9">
        <v>10</v>
      </c>
      <c r="BY9">
        <v>9</v>
      </c>
      <c r="BZ9">
        <v>5</v>
      </c>
      <c r="CA9">
        <v>7</v>
      </c>
      <c r="CB9">
        <v>2</v>
      </c>
      <c r="CC9">
        <v>18</v>
      </c>
      <c r="CD9">
        <v>1</v>
      </c>
      <c r="CE9">
        <v>15</v>
      </c>
      <c r="CF9">
        <v>3</v>
      </c>
      <c r="CG9">
        <v>15</v>
      </c>
      <c r="CH9">
        <v>10</v>
      </c>
      <c r="CI9">
        <v>0</v>
      </c>
      <c r="CJ9">
        <v>3</v>
      </c>
      <c r="CL9">
        <v>10</v>
      </c>
      <c r="CM9">
        <v>6</v>
      </c>
      <c r="CN9">
        <v>0</v>
      </c>
      <c r="CO9">
        <v>2</v>
      </c>
      <c r="CP9">
        <v>11</v>
      </c>
      <c r="CQ9">
        <v>6</v>
      </c>
      <c r="CR9">
        <v>1</v>
      </c>
      <c r="CS9">
        <v>0</v>
      </c>
      <c r="CT9">
        <v>19</v>
      </c>
      <c r="CU9">
        <v>2</v>
      </c>
      <c r="CV9">
        <v>17</v>
      </c>
      <c r="CW9">
        <v>7</v>
      </c>
      <c r="CX9">
        <v>12</v>
      </c>
      <c r="CY9">
        <v>2</v>
      </c>
      <c r="CZ9">
        <v>5</v>
      </c>
      <c r="DA9">
        <v>7</v>
      </c>
      <c r="DC9">
        <f>((5/20)*100)</f>
        <v>25</v>
      </c>
      <c r="DD9">
        <f>((3/20)*100)</f>
        <v>15</v>
      </c>
      <c r="DE9">
        <f>((10/20)*100)</f>
        <v>50</v>
      </c>
      <c r="DF9">
        <f>((5/9)*100)</f>
        <v>55.555555555555557</v>
      </c>
      <c r="DG9">
        <f>((7/9)*100)</f>
        <v>77.777777777777786</v>
      </c>
      <c r="DH9">
        <f>((2/9)*100)</f>
        <v>22.222222222222221</v>
      </c>
      <c r="DI9">
        <f>((1/18)*100)</f>
        <v>5.5555555555555554</v>
      </c>
      <c r="DJ9">
        <f>((15/18)*100)</f>
        <v>83.333333333333343</v>
      </c>
      <c r="DK9">
        <f>((3/18)*100)</f>
        <v>16.666666666666664</v>
      </c>
      <c r="DL9">
        <f>((10/15)*100)</f>
        <v>66.666666666666657</v>
      </c>
      <c r="DM9">
        <f>((0/15)*100)</f>
        <v>0</v>
      </c>
      <c r="DN9">
        <f>((3/15)*100)</f>
        <v>20</v>
      </c>
      <c r="DP9">
        <f>((6/10)*100)</f>
        <v>60</v>
      </c>
      <c r="DQ9">
        <f>((0/10)*100)</f>
        <v>0</v>
      </c>
      <c r="DR9">
        <f>((2/10)*100)</f>
        <v>20</v>
      </c>
      <c r="DS9">
        <f>((6/11)*100)</f>
        <v>54.54545454545454</v>
      </c>
      <c r="DT9">
        <f>((1/11)*100)</f>
        <v>9.0909090909090917</v>
      </c>
      <c r="DU9">
        <f>((0/11)*100)</f>
        <v>0</v>
      </c>
      <c r="DV9">
        <f>((2/19)*100)</f>
        <v>10.526315789473683</v>
      </c>
      <c r="DW9">
        <f>((17/19)*100)</f>
        <v>89.473684210526315</v>
      </c>
      <c r="DX9">
        <f>((7/19)*100)</f>
        <v>36.84210526315789</v>
      </c>
      <c r="DY9">
        <f>((2/12)*100)</f>
        <v>16.666666666666664</v>
      </c>
      <c r="DZ9">
        <f>((5/12)*100)</f>
        <v>41.666666666666671</v>
      </c>
      <c r="EA9">
        <f>((7/12)*100)</f>
        <v>58.333333333333336</v>
      </c>
    </row>
    <row r="10" spans="1:131" x14ac:dyDescent="0.25">
      <c r="A10">
        <v>241.15101099999998</v>
      </c>
      <c r="B10">
        <v>7.3259569999999998</v>
      </c>
      <c r="C10">
        <v>234.42563699999999</v>
      </c>
      <c r="D10">
        <v>6.0442549999999997</v>
      </c>
      <c r="E10">
        <v>241.034255</v>
      </c>
      <c r="F10">
        <v>7.9767020000000004</v>
      </c>
      <c r="G10">
        <v>232.51446799999999</v>
      </c>
      <c r="H10">
        <v>5.5747869999999997</v>
      </c>
      <c r="K10">
        <f>(22/200)</f>
        <v>0.11</v>
      </c>
      <c r="L10">
        <f>(16/200)</f>
        <v>0.08</v>
      </c>
      <c r="N10">
        <f>(16/200)</f>
        <v>0.08</v>
      </c>
      <c r="P10">
        <f>(19/200)</f>
        <v>9.5000000000000001E-2</v>
      </c>
      <c r="Q10">
        <f>(20/200)</f>
        <v>0.1</v>
      </c>
      <c r="R10">
        <f>(24/200)</f>
        <v>0.12</v>
      </c>
      <c r="S10">
        <f>(20/200)</f>
        <v>0.1</v>
      </c>
      <c r="U10">
        <f>0.11+0.095</f>
        <v>0.20500000000000002</v>
      </c>
      <c r="V10">
        <f>0.08+0.1</f>
        <v>0.18</v>
      </c>
      <c r="X10">
        <f>0.08+0.1</f>
        <v>0.18</v>
      </c>
      <c r="Z10">
        <f>SQRT((ABS($A$11-$A$10)^2+(ABS($B$11-$B$10)^2)))</f>
        <v>19.484061239022306</v>
      </c>
      <c r="AA10">
        <f>SQRT((ABS($C$11-$C$10)^2+(ABS($D$11-$D$10)^2)))</f>
        <v>17.154846385862768</v>
      </c>
      <c r="AC10">
        <f>SQRT((ABS($G$11-$G$10)^2+(ABS($H$11-$H$10)^2)))</f>
        <v>17.950317091829476</v>
      </c>
      <c r="AJ10">
        <f>1/0.205</f>
        <v>4.8780487804878048</v>
      </c>
      <c r="AK10">
        <f>1/0.18</f>
        <v>5.5555555555555554</v>
      </c>
      <c r="AM10">
        <f>1/0.18</f>
        <v>5.5555555555555554</v>
      </c>
      <c r="AO10">
        <f>$Z10/$U10</f>
        <v>95.044201165962463</v>
      </c>
      <c r="AP10">
        <f>$AA10/$V10</f>
        <v>95.30470214368205</v>
      </c>
      <c r="AR10">
        <f>$AC10/$X10</f>
        <v>99.723983843497095</v>
      </c>
      <c r="AV10">
        <f>((0.11/0.205)*100)</f>
        <v>53.658536585365859</v>
      </c>
      <c r="AW10">
        <f>((0.08/0.18)*100)</f>
        <v>44.44444444444445</v>
      </c>
      <c r="AY10">
        <f>((0.08/0.18)*100)</f>
        <v>44.44444444444445</v>
      </c>
      <c r="BA10">
        <f>((0.095/0.205)*100)</f>
        <v>46.341463414634148</v>
      </c>
      <c r="BB10">
        <f>((0.1/0.18)*100)</f>
        <v>55.555555555555557</v>
      </c>
      <c r="BD10">
        <f>((0.1/0.18)*100)</f>
        <v>55.555555555555557</v>
      </c>
      <c r="BF10">
        <f>ABS($B$10-$D$10)</f>
        <v>1.2817020000000001</v>
      </c>
      <c r="BG10">
        <f>ABS($F$10-$H$10)</f>
        <v>2.4019150000000007</v>
      </c>
      <c r="BL10">
        <f>SQRT((ABS($A$10-$E$10)^2+(ABS($B$10-$F$10)^2)))</f>
        <v>0.66113615735413855</v>
      </c>
      <c r="BM10">
        <f>SQRT((ABS($C$10-$G$10)^2+(ABS($D$10-$H$10)^2)))</f>
        <v>1.9679855562439994</v>
      </c>
      <c r="BO10">
        <f>SQRT((ABS($A$10-$G$10)^2+(ABS($B$10-$H$10)^2)))</f>
        <v>8.8122909257325812</v>
      </c>
      <c r="BP10">
        <f>SQRT((ABS($C$10-$E$10)^2+(ABS($D$10-$F$10)^2)))</f>
        <v>6.885360068851381</v>
      </c>
      <c r="BU10">
        <v>22</v>
      </c>
      <c r="BV10">
        <v>2</v>
      </c>
      <c r="BW10">
        <v>1</v>
      </c>
      <c r="BX10">
        <v>16</v>
      </c>
      <c r="BY10">
        <v>16</v>
      </c>
      <c r="BZ10">
        <v>2</v>
      </c>
      <c r="CA10">
        <v>15</v>
      </c>
      <c r="CB10">
        <v>0</v>
      </c>
      <c r="CG10">
        <v>16</v>
      </c>
      <c r="CH10">
        <v>16</v>
      </c>
      <c r="CI10">
        <v>0</v>
      </c>
      <c r="CJ10">
        <v>0</v>
      </c>
      <c r="CL10">
        <v>19</v>
      </c>
      <c r="CM10">
        <v>5</v>
      </c>
      <c r="CN10">
        <v>2</v>
      </c>
      <c r="CO10">
        <v>14</v>
      </c>
      <c r="CP10">
        <v>20</v>
      </c>
      <c r="CQ10">
        <v>5</v>
      </c>
      <c r="CR10">
        <v>17</v>
      </c>
      <c r="CS10">
        <v>5</v>
      </c>
      <c r="CT10">
        <v>24</v>
      </c>
      <c r="CU10">
        <v>3</v>
      </c>
      <c r="CV10">
        <v>20</v>
      </c>
      <c r="CW10">
        <v>8</v>
      </c>
      <c r="CX10">
        <v>20</v>
      </c>
      <c r="CY10">
        <v>14</v>
      </c>
      <c r="CZ10">
        <v>4</v>
      </c>
      <c r="DA10">
        <v>5</v>
      </c>
      <c r="DC10">
        <f>((2/22)*100)</f>
        <v>9.0909090909090917</v>
      </c>
      <c r="DD10">
        <f>((1/22)*100)</f>
        <v>4.5454545454545459</v>
      </c>
      <c r="DE10">
        <f>((16/22)*100)</f>
        <v>72.727272727272734</v>
      </c>
      <c r="DF10">
        <f>((2/16)*100)</f>
        <v>12.5</v>
      </c>
      <c r="DG10">
        <f>((15/16)*100)</f>
        <v>93.75</v>
      </c>
      <c r="DH10">
        <f>((0/16)*100)</f>
        <v>0</v>
      </c>
      <c r="DL10">
        <f>((16/16)*100)</f>
        <v>100</v>
      </c>
      <c r="DM10">
        <f>((0/16)*100)</f>
        <v>0</v>
      </c>
      <c r="DN10">
        <f>((0/16)*100)</f>
        <v>0</v>
      </c>
      <c r="DP10">
        <f>((5/19)*100)</f>
        <v>26.315789473684209</v>
      </c>
      <c r="DQ10">
        <f>((2/19)*100)</f>
        <v>10.526315789473683</v>
      </c>
      <c r="DR10">
        <f>((14/19)*100)</f>
        <v>73.68421052631578</v>
      </c>
      <c r="DS10">
        <f>((5/20)*100)</f>
        <v>25</v>
      </c>
      <c r="DT10">
        <f>((17/20)*100)</f>
        <v>85</v>
      </c>
      <c r="DU10">
        <f>((5/20)*100)</f>
        <v>25</v>
      </c>
      <c r="DV10">
        <f>((3/24)*100)</f>
        <v>12.5</v>
      </c>
      <c r="DW10">
        <f>((20/24)*100)</f>
        <v>83.333333333333343</v>
      </c>
      <c r="DX10">
        <f>((8/24)*100)</f>
        <v>33.333333333333329</v>
      </c>
      <c r="DY10">
        <f>((14/20)*100)</f>
        <v>70</v>
      </c>
      <c r="DZ10">
        <f>((4/20)*100)</f>
        <v>20</v>
      </c>
      <c r="EA10">
        <f>((5/20)*100)</f>
        <v>25</v>
      </c>
    </row>
    <row r="11" spans="1:131" x14ac:dyDescent="0.25">
      <c r="A11">
        <v>260.63494400000002</v>
      </c>
      <c r="B11">
        <v>7.2552659999999998</v>
      </c>
      <c r="C11">
        <v>251.57632699999999</v>
      </c>
      <c r="D11">
        <v>6.421862</v>
      </c>
      <c r="G11">
        <v>250.458617</v>
      </c>
      <c r="H11">
        <v>5.1042550000000002</v>
      </c>
      <c r="Q11">
        <f>(20/200)</f>
        <v>0.1</v>
      </c>
      <c r="BF11">
        <f>ABS($B$11-$D$11)</f>
        <v>0.83340399999999981</v>
      </c>
      <c r="BI11">
        <v>2.3483779999999999</v>
      </c>
      <c r="BJ11">
        <v>2.5513889999999999</v>
      </c>
      <c r="BO11">
        <f>SQRT((ABS($A$11-$G$11)^2+(ABS($B$11-$H$11)^2)))</f>
        <v>10.401176834043843</v>
      </c>
      <c r="CP11">
        <v>20</v>
      </c>
      <c r="CQ11">
        <v>0</v>
      </c>
      <c r="CR11">
        <v>20</v>
      </c>
      <c r="CS11">
        <v>4</v>
      </c>
      <c r="DS11">
        <f>((0/20)*100)</f>
        <v>0</v>
      </c>
      <c r="DT11">
        <f>((20/20)*100)</f>
        <v>100</v>
      </c>
      <c r="DU11">
        <f>((4/20)*100)</f>
        <v>20</v>
      </c>
    </row>
    <row r="12" spans="1:131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BR12">
        <f>DEGREES(ACOS((9.82006483345492^2+24.4612219049034^2-14.8830350422778^2)/(2*9.82006483345492*24.4612219049034)))</f>
        <v>9.8912912277982592</v>
      </c>
      <c r="BS12">
        <f>DEGREES(ACOS((14.8830350422778^2+23.0694945799544^2-8.42909470401668^2)/(2*14.8830350422778*23.0694945799544)))</f>
        <v>6.2116193694048976</v>
      </c>
    </row>
    <row r="13" spans="1:131" x14ac:dyDescent="0.25">
      <c r="A13">
        <v>48.181701000000011</v>
      </c>
      <c r="B13">
        <v>6.9724029999999999</v>
      </c>
      <c r="C13">
        <v>34.429378000000014</v>
      </c>
      <c r="D13">
        <v>6.9259389999999996</v>
      </c>
      <c r="E13">
        <v>25.153015000000011</v>
      </c>
      <c r="F13">
        <v>7.5314889999999997</v>
      </c>
      <c r="G13">
        <v>34.834238000000013</v>
      </c>
      <c r="H13">
        <v>5.886012</v>
      </c>
      <c r="K13">
        <f>(15/200)</f>
        <v>7.4999999999999997E-2</v>
      </c>
      <c r="L13">
        <f>(18/200)</f>
        <v>0.09</v>
      </c>
      <c r="M13">
        <f>(20/200)</f>
        <v>0.1</v>
      </c>
      <c r="N13">
        <f>(15/200)</f>
        <v>7.4999999999999997E-2</v>
      </c>
      <c r="P13">
        <f>(13/200)</f>
        <v>6.5000000000000002E-2</v>
      </c>
      <c r="Q13">
        <f>(14/200)</f>
        <v>7.0000000000000007E-2</v>
      </c>
      <c r="R13">
        <f>(14/200)</f>
        <v>7.0000000000000007E-2</v>
      </c>
      <c r="S13">
        <f>(15/200)</f>
        <v>7.4999999999999997E-2</v>
      </c>
      <c r="U13">
        <f>0.075+0.065</f>
        <v>0.14000000000000001</v>
      </c>
      <c r="V13">
        <f>0.09+0.07</f>
        <v>0.16</v>
      </c>
      <c r="W13">
        <f>0.1+0.07</f>
        <v>0.17</v>
      </c>
      <c r="X13">
        <f>0.075+0.075</f>
        <v>0.15</v>
      </c>
      <c r="Z13">
        <f>SQRT((ABS($A$14-$A$13)^2+(ABS($B$14-$B$13)^2)))</f>
        <v>23.547876857728344</v>
      </c>
      <c r="AA13">
        <f>SQRT((ABS($C$14-$C$13)^2+(ABS($D$14-$D$13)^2)))</f>
        <v>23.010400485708583</v>
      </c>
      <c r="AB13">
        <f>SQRT((ABS($E$14-$E$13)^2+(ABS($F$14-$F$13)^2)))</f>
        <v>24.461221904903383</v>
      </c>
      <c r="AC13">
        <f>SQRT((ABS($G$14-$G$13)^2+(ABS($H$14-$H$13)^2)))</f>
        <v>23.069494579954391</v>
      </c>
      <c r="AJ13">
        <f>1/0.14</f>
        <v>7.1428571428571423</v>
      </c>
      <c r="AK13">
        <f>1/0.16</f>
        <v>6.25</v>
      </c>
      <c r="AL13">
        <f>1/0.17</f>
        <v>5.8823529411764701</v>
      </c>
      <c r="AM13">
        <f>1/0.15</f>
        <v>6.666666666666667</v>
      </c>
      <c r="AO13">
        <f>$Z13/$U13</f>
        <v>168.19912041234531</v>
      </c>
      <c r="AP13">
        <f>$AA13/$V13</f>
        <v>143.81500303567864</v>
      </c>
      <c r="AQ13">
        <f>$AB13/$W13</f>
        <v>143.88954061707872</v>
      </c>
      <c r="AR13">
        <f>$AC13/$X13</f>
        <v>153.79663053302929</v>
      </c>
      <c r="AV13">
        <f>((0.075/0.14)*100)</f>
        <v>53.571428571428569</v>
      </c>
      <c r="AW13">
        <f>((0.09/0.16)*100)</f>
        <v>56.25</v>
      </c>
      <c r="AX13">
        <f>((0.1/0.17)*100)</f>
        <v>58.82352941176471</v>
      </c>
      <c r="AY13">
        <f>((0.075/0.15)*100)</f>
        <v>50</v>
      </c>
      <c r="BA13">
        <f>((0.065/0.14)*100)</f>
        <v>46.428571428571423</v>
      </c>
      <c r="BB13">
        <f>((0.07/0.16)*100)</f>
        <v>43.750000000000007</v>
      </c>
      <c r="BC13">
        <f>((0.07/0.17)*100)</f>
        <v>41.176470588235297</v>
      </c>
      <c r="BD13">
        <f>((0.075/0.15)*100)</f>
        <v>50</v>
      </c>
      <c r="BF13">
        <f>ABS($B$13-$D$13)</f>
        <v>4.6464000000000283E-2</v>
      </c>
      <c r="BG13">
        <f>ABS($F$13-$H$13)</f>
        <v>1.6454769999999996</v>
      </c>
      <c r="BL13">
        <f>SQRT((ABS($A$13-$E$14)^2+(ABS($B$13-$F$14)^2)))</f>
        <v>1.5786316053319751</v>
      </c>
      <c r="BM13">
        <f>SQRT((ABS($C$13-$G$13)^2+(ABS($D$13-$H$13)^2)))</f>
        <v>1.1159568920567668</v>
      </c>
      <c r="BO13">
        <f>SQRT((ABS($A$13-$G$14)^2+(ABS($B$13-$H$14)^2)))</f>
        <v>9.7597061624598638</v>
      </c>
      <c r="BP13">
        <f>SQRT((ABS($C$13-$E$13)^2+(ABS($D$13-$F$13)^2)))</f>
        <v>9.2961067824261274</v>
      </c>
      <c r="BR13">
        <f>DEGREES(ACOS((8.42909470401668^2+24.5020260755193^2-16.4462710732447^2)/(2*8.42909470401668*24.5020260755193)))</f>
        <v>13.925882085627823</v>
      </c>
      <c r="BS13">
        <f>DEGREES(ACOS((16.4462710732447^2+18.8902104783908^2-3.84997262141563^2)/(2*16.4462710732447*18.8902104783908)))</f>
        <v>9.6815621058209107</v>
      </c>
      <c r="BU13">
        <v>15</v>
      </c>
      <c r="BV13">
        <v>5</v>
      </c>
      <c r="BW13">
        <v>3</v>
      </c>
      <c r="BX13">
        <v>12</v>
      </c>
      <c r="BY13">
        <v>18</v>
      </c>
      <c r="BZ13">
        <v>6</v>
      </c>
      <c r="CA13">
        <v>16</v>
      </c>
      <c r="CB13">
        <v>3</v>
      </c>
      <c r="CC13">
        <v>20</v>
      </c>
      <c r="CD13">
        <v>7</v>
      </c>
      <c r="CE13">
        <v>16</v>
      </c>
      <c r="CF13">
        <v>6</v>
      </c>
      <c r="CG13">
        <v>15</v>
      </c>
      <c r="CH13">
        <v>12</v>
      </c>
      <c r="CI13">
        <v>4</v>
      </c>
      <c r="CJ13">
        <v>6</v>
      </c>
      <c r="CL13">
        <v>13</v>
      </c>
      <c r="CM13">
        <v>1</v>
      </c>
      <c r="CN13">
        <v>0</v>
      </c>
      <c r="CO13">
        <v>10</v>
      </c>
      <c r="CP13">
        <v>14</v>
      </c>
      <c r="CQ13">
        <v>0</v>
      </c>
      <c r="CR13">
        <v>12</v>
      </c>
      <c r="CS13">
        <v>0</v>
      </c>
      <c r="CT13">
        <v>14</v>
      </c>
      <c r="CU13">
        <v>0</v>
      </c>
      <c r="CV13">
        <v>12</v>
      </c>
      <c r="CW13">
        <v>1</v>
      </c>
      <c r="CX13">
        <v>15</v>
      </c>
      <c r="CY13">
        <v>10</v>
      </c>
      <c r="CZ13">
        <v>0</v>
      </c>
      <c r="DA13">
        <v>1</v>
      </c>
      <c r="DC13">
        <f>((5/15)*100)</f>
        <v>33.333333333333329</v>
      </c>
      <c r="DD13">
        <f>((3/15)*100)</f>
        <v>20</v>
      </c>
      <c r="DE13">
        <f>((12/15)*100)</f>
        <v>80</v>
      </c>
      <c r="DF13">
        <f>((6/18)*100)</f>
        <v>33.333333333333329</v>
      </c>
      <c r="DG13">
        <f>((16/18)*100)</f>
        <v>88.888888888888886</v>
      </c>
      <c r="DH13">
        <f>((3/18)*100)</f>
        <v>16.666666666666664</v>
      </c>
      <c r="DI13">
        <f>((7/20)*100)</f>
        <v>35</v>
      </c>
      <c r="DJ13">
        <f>((16/20)*100)</f>
        <v>80</v>
      </c>
      <c r="DK13">
        <f>((6/20)*100)</f>
        <v>30</v>
      </c>
      <c r="DL13">
        <f>((12/15)*100)</f>
        <v>80</v>
      </c>
      <c r="DM13">
        <f>((4/15)*100)</f>
        <v>26.666666666666668</v>
      </c>
      <c r="DN13">
        <f>((6/15)*100)</f>
        <v>40</v>
      </c>
      <c r="DP13">
        <f>((1/13)*100)</f>
        <v>7.6923076923076925</v>
      </c>
      <c r="DQ13">
        <f>((0/13)*100)</f>
        <v>0</v>
      </c>
      <c r="DR13">
        <f>((10/13)*100)</f>
        <v>76.923076923076934</v>
      </c>
      <c r="DS13">
        <f>((0/14)*100)</f>
        <v>0</v>
      </c>
      <c r="DT13">
        <f>((12/14)*100)</f>
        <v>85.714285714285708</v>
      </c>
      <c r="DU13">
        <f>((0/14)*100)</f>
        <v>0</v>
      </c>
      <c r="DV13">
        <f>((0/14)*100)</f>
        <v>0</v>
      </c>
      <c r="DW13">
        <f>((12/14)*100)</f>
        <v>85.714285714285708</v>
      </c>
      <c r="DX13">
        <f>((1/14)*100)</f>
        <v>7.1428571428571423</v>
      </c>
      <c r="DY13">
        <f>((10/15)*100)</f>
        <v>66.666666666666657</v>
      </c>
      <c r="DZ13">
        <f>((0/15)*100)</f>
        <v>0</v>
      </c>
      <c r="EA13">
        <f>((1/15)*100)</f>
        <v>6.666666666666667</v>
      </c>
    </row>
    <row r="14" spans="1:131" x14ac:dyDescent="0.25">
      <c r="A14">
        <v>71.685638000000012</v>
      </c>
      <c r="B14">
        <v>8.410266</v>
      </c>
      <c r="C14">
        <v>57.430545000000009</v>
      </c>
      <c r="D14">
        <v>6.2741360000000004</v>
      </c>
      <c r="E14">
        <v>49.614013000000014</v>
      </c>
      <c r="F14">
        <v>7.6361499999999998</v>
      </c>
      <c r="G14">
        <v>57.902702000000012</v>
      </c>
      <c r="H14">
        <v>6.104069</v>
      </c>
      <c r="K14">
        <f>(17/200)</f>
        <v>8.5000000000000006E-2</v>
      </c>
      <c r="L14">
        <f>(15/200)</f>
        <v>7.4999999999999997E-2</v>
      </c>
      <c r="M14">
        <f>(16/200)</f>
        <v>0.08</v>
      </c>
      <c r="N14">
        <f>(13/200)</f>
        <v>6.5000000000000002E-2</v>
      </c>
      <c r="P14">
        <f>(13/200)</f>
        <v>6.5000000000000002E-2</v>
      </c>
      <c r="Q14">
        <f>(11/200)</f>
        <v>5.5E-2</v>
      </c>
      <c r="R14">
        <f>(12/200)</f>
        <v>0.06</v>
      </c>
      <c r="S14">
        <f>(11/200)</f>
        <v>5.5E-2</v>
      </c>
      <c r="U14">
        <f>0.085+0.065</f>
        <v>0.15000000000000002</v>
      </c>
      <c r="V14">
        <f>0.075+0.055</f>
        <v>0.13</v>
      </c>
      <c r="W14">
        <f>0.08+0.06</f>
        <v>0.14000000000000001</v>
      </c>
      <c r="X14">
        <f>0.065+0.055</f>
        <v>0.12</v>
      </c>
      <c r="Z14">
        <f>SQRT((ABS($A$15-$A$14)^2+(ABS($B$15-$B$14)^2)))</f>
        <v>21.054997372630957</v>
      </c>
      <c r="AA14">
        <f>SQRT((ABS($C$15-$C$14)^2+(ABS($D$15-$D$14)^2)))</f>
        <v>19.657311125903583</v>
      </c>
      <c r="AB14">
        <f>SQRT((ABS($E$15-$E$14)^2+(ABS($F$15-$F$14)^2)))</f>
        <v>24.502026075519318</v>
      </c>
      <c r="AC14">
        <f>SQRT((ABS($G$15-$G$14)^2+(ABS($H$15-$H$14)^2)))</f>
        <v>18.890210478390784</v>
      </c>
      <c r="AJ14">
        <f>1/0.15</f>
        <v>6.666666666666667</v>
      </c>
      <c r="AK14">
        <f>1/0.13</f>
        <v>7.6923076923076916</v>
      </c>
      <c r="AL14">
        <f>1/0.14</f>
        <v>7.1428571428571423</v>
      </c>
      <c r="AM14">
        <f>1/0.12</f>
        <v>8.3333333333333339</v>
      </c>
      <c r="AO14">
        <f>$Z14/$U14</f>
        <v>140.36664915087303</v>
      </c>
      <c r="AP14">
        <f>$AA14/$V14</f>
        <v>151.21008558387371</v>
      </c>
      <c r="AQ14">
        <f>$AB14/$W14</f>
        <v>175.01447196799512</v>
      </c>
      <c r="AR14">
        <f>$AC14/$X14</f>
        <v>157.41842065325653</v>
      </c>
      <c r="AV14">
        <f>((0.085/0.15)*100)</f>
        <v>56.666666666666679</v>
      </c>
      <c r="AW14">
        <f>((0.075/0.13)*100)</f>
        <v>57.692307692307686</v>
      </c>
      <c r="AX14">
        <f>((0.08/0.14)*100)</f>
        <v>57.142857142857139</v>
      </c>
      <c r="AY14">
        <f>((0.065/0.12)*100)</f>
        <v>54.166666666666671</v>
      </c>
      <c r="BA14">
        <f>((0.065/0.15)*100)</f>
        <v>43.333333333333336</v>
      </c>
      <c r="BB14">
        <f>((0.055/0.13)*100)</f>
        <v>42.307692307692307</v>
      </c>
      <c r="BC14">
        <f>((0.06/0.14)*100)</f>
        <v>42.857142857142847</v>
      </c>
      <c r="BD14">
        <f>((0.055/0.12)*100)</f>
        <v>45.833333333333336</v>
      </c>
      <c r="BF14">
        <f>ABS($B$14-$D$14)</f>
        <v>2.1361299999999996</v>
      </c>
      <c r="BG14">
        <f>ABS($F$14-$H$14)</f>
        <v>1.5320809999999998</v>
      </c>
      <c r="BL14">
        <f>SQRT((ABS($A$14-$E$15)^2+(ABS($B$14-$F$15)^2)))</f>
        <v>2.4869964882053952</v>
      </c>
      <c r="BM14">
        <f>SQRT((ABS($C$14-$G$14)^2+(ABS($D$14-$H$14)^2)))</f>
        <v>0.50185158875707747</v>
      </c>
      <c r="BO14">
        <f>SQRT((ABS($A$14-$G$15)^2+(ABS($B$14-$H$15)^2)))</f>
        <v>5.4915817291283195</v>
      </c>
      <c r="BP14">
        <f>SQRT((ABS($C$14-$E$14)^2+(ABS($D$14-$F$14)^2)))</f>
        <v>7.9343087060701087</v>
      </c>
      <c r="BR14">
        <f>DEGREES(ACOS((3.84997262141563^2+21.983427780312^2-19.3467209578345^2)/(2*3.84997262141563*21.983427780312)))</f>
        <v>42.999671023466455</v>
      </c>
      <c r="BS14">
        <f>DEGREES(ACOS((19.3467209578345^2+20.5089636302006^2-3.20955828813935^2)/(2*19.3467209578345*20.5089636302006)))</f>
        <v>8.6134814418630086</v>
      </c>
      <c r="BU14">
        <v>17</v>
      </c>
      <c r="BV14">
        <v>10</v>
      </c>
      <c r="BW14">
        <v>5</v>
      </c>
      <c r="BX14">
        <v>8</v>
      </c>
      <c r="BY14">
        <v>15</v>
      </c>
      <c r="BZ14">
        <v>5</v>
      </c>
      <c r="CA14">
        <v>10</v>
      </c>
      <c r="CB14">
        <v>4</v>
      </c>
      <c r="CC14">
        <v>16</v>
      </c>
      <c r="CD14">
        <v>3</v>
      </c>
      <c r="CE14">
        <v>10</v>
      </c>
      <c r="CF14">
        <v>8</v>
      </c>
      <c r="CG14">
        <v>13</v>
      </c>
      <c r="CH14">
        <v>8</v>
      </c>
      <c r="CI14">
        <v>3</v>
      </c>
      <c r="CJ14">
        <v>8</v>
      </c>
      <c r="CL14">
        <v>13</v>
      </c>
      <c r="CM14">
        <v>3</v>
      </c>
      <c r="CN14">
        <v>0</v>
      </c>
      <c r="CO14">
        <v>8</v>
      </c>
      <c r="CP14">
        <v>11</v>
      </c>
      <c r="CQ14">
        <v>1</v>
      </c>
      <c r="CR14">
        <v>7</v>
      </c>
      <c r="CS14">
        <v>0</v>
      </c>
      <c r="CT14">
        <v>12</v>
      </c>
      <c r="CU14">
        <v>0</v>
      </c>
      <c r="CV14">
        <v>7</v>
      </c>
      <c r="CW14">
        <v>3</v>
      </c>
      <c r="CX14">
        <v>11</v>
      </c>
      <c r="CY14">
        <v>8</v>
      </c>
      <c r="CZ14">
        <v>0</v>
      </c>
      <c r="DA14">
        <v>3</v>
      </c>
      <c r="DC14">
        <f>((10/17)*100)</f>
        <v>58.82352941176471</v>
      </c>
      <c r="DD14">
        <f>((5/17)*100)</f>
        <v>29.411764705882355</v>
      </c>
      <c r="DE14">
        <f>((8/17)*100)</f>
        <v>47.058823529411761</v>
      </c>
      <c r="DF14">
        <f>((5/15)*100)</f>
        <v>33.333333333333329</v>
      </c>
      <c r="DG14">
        <f>((10/15)*100)</f>
        <v>66.666666666666657</v>
      </c>
      <c r="DH14">
        <f>((4/15)*100)</f>
        <v>26.666666666666668</v>
      </c>
      <c r="DI14">
        <f>((3/16)*100)</f>
        <v>18.75</v>
      </c>
      <c r="DJ14">
        <f>((10/16)*100)</f>
        <v>62.5</v>
      </c>
      <c r="DK14">
        <f>((8/16)*100)</f>
        <v>50</v>
      </c>
      <c r="DL14">
        <f>((8/13)*100)</f>
        <v>61.53846153846154</v>
      </c>
      <c r="DM14">
        <f>((3/13)*100)</f>
        <v>23.076923076923077</v>
      </c>
      <c r="DN14">
        <f>((8/13)*100)</f>
        <v>61.53846153846154</v>
      </c>
      <c r="DP14">
        <f>((3/13)*100)</f>
        <v>23.076923076923077</v>
      </c>
      <c r="DQ14">
        <f>((0/13)*100)</f>
        <v>0</v>
      </c>
      <c r="DR14">
        <f>((8/13)*100)</f>
        <v>61.53846153846154</v>
      </c>
      <c r="DS14">
        <f>((1/11)*100)</f>
        <v>9.0909090909090917</v>
      </c>
      <c r="DT14">
        <f>((7/11)*100)</f>
        <v>63.636363636363633</v>
      </c>
      <c r="DU14">
        <f>((0/11)*100)</f>
        <v>0</v>
      </c>
      <c r="DV14">
        <f>((0/12)*100)</f>
        <v>0</v>
      </c>
      <c r="DW14">
        <f>((7/12)*100)</f>
        <v>58.333333333333336</v>
      </c>
      <c r="DX14">
        <f>((3/12)*100)</f>
        <v>25</v>
      </c>
      <c r="DY14">
        <f>((8/11)*100)</f>
        <v>72.727272727272734</v>
      </c>
      <c r="DZ14">
        <f>((0/11)*100)</f>
        <v>0</v>
      </c>
      <c r="EA14">
        <f>((3/11)*100)</f>
        <v>27.27272727272727</v>
      </c>
    </row>
    <row r="15" spans="1:131" x14ac:dyDescent="0.25">
      <c r="A15">
        <v>92.722498999999999</v>
      </c>
      <c r="B15">
        <v>7.5365419999999999</v>
      </c>
      <c r="C15">
        <v>77.081383000000002</v>
      </c>
      <c r="D15">
        <v>6.7785630000000001</v>
      </c>
      <c r="E15">
        <v>74.071543000000005</v>
      </c>
      <c r="F15">
        <v>9.1121269999999992</v>
      </c>
      <c r="G15">
        <v>76.790798000000009</v>
      </c>
      <c r="H15">
        <v>6.3867019999999997</v>
      </c>
      <c r="K15">
        <f>(16/200)</f>
        <v>0.08</v>
      </c>
      <c r="L15">
        <f>(16/200)</f>
        <v>0.08</v>
      </c>
      <c r="M15">
        <f>(16/200)</f>
        <v>0.08</v>
      </c>
      <c r="N15">
        <f>(14/200)</f>
        <v>7.0000000000000007E-2</v>
      </c>
      <c r="P15">
        <f>(10/200)</f>
        <v>0.05</v>
      </c>
      <c r="Q15">
        <f>(10/200)</f>
        <v>0.05</v>
      </c>
      <c r="R15">
        <f>(12/200)</f>
        <v>0.06</v>
      </c>
      <c r="S15">
        <f>(10/200)</f>
        <v>0.05</v>
      </c>
      <c r="U15">
        <f>0.08+0.05</f>
        <v>0.13</v>
      </c>
      <c r="V15">
        <f>0.08+0.05</f>
        <v>0.13</v>
      </c>
      <c r="W15">
        <f>0.08+0.06</f>
        <v>0.14000000000000001</v>
      </c>
      <c r="X15">
        <f>0.07+0.05</f>
        <v>0.12000000000000001</v>
      </c>
      <c r="Z15">
        <f>SQRT((ABS($A$16-$A$15)^2+(ABS($B$16-$B$15)^2)))</f>
        <v>25.711728079986088</v>
      </c>
      <c r="AA15">
        <f>SQRT((ABS($C$16-$C$15)^2+(ABS($D$16-$D$15)^2)))</f>
        <v>20.553997294363793</v>
      </c>
      <c r="AB15">
        <f>SQRT((ABS($E$16-$E$15)^2+(ABS($F$16-$F$15)^2)))</f>
        <v>21.983427780311995</v>
      </c>
      <c r="AC15">
        <f>SQRT((ABS($G$16-$G$15)^2+(ABS($H$16-$H$15)^2)))</f>
        <v>20.508963630200547</v>
      </c>
      <c r="AJ15">
        <f>1/0.13</f>
        <v>7.6923076923076916</v>
      </c>
      <c r="AK15">
        <f>1/0.13</f>
        <v>7.6923076923076916</v>
      </c>
      <c r="AL15">
        <f>1/0.14</f>
        <v>7.1428571428571423</v>
      </c>
      <c r="AM15">
        <f>1/0.12</f>
        <v>8.3333333333333339</v>
      </c>
      <c r="AO15">
        <f>$Z15/$U15</f>
        <v>197.78252369220067</v>
      </c>
      <c r="AP15">
        <f>$AA15/$V15</f>
        <v>158.1076714951061</v>
      </c>
      <c r="AQ15">
        <f>$AB15/$W15</f>
        <v>157.02448414508567</v>
      </c>
      <c r="AR15">
        <f>$AC15/$X15</f>
        <v>170.90803025167122</v>
      </c>
      <c r="AV15">
        <f>((0.08/0.13)*100)</f>
        <v>61.53846153846154</v>
      </c>
      <c r="AW15">
        <f>((0.08/0.13)*100)</f>
        <v>61.53846153846154</v>
      </c>
      <c r="AX15">
        <f>((0.08/0.14)*100)</f>
        <v>57.142857142857139</v>
      </c>
      <c r="AY15">
        <f>((0.07/0.12)*100)</f>
        <v>58.333333333333336</v>
      </c>
      <c r="BA15">
        <f>((0.05/0.13)*100)</f>
        <v>38.461538461538467</v>
      </c>
      <c r="BB15">
        <f>((0.05/0.13)*100)</f>
        <v>38.461538461538467</v>
      </c>
      <c r="BC15">
        <f>((0.06/0.14)*100)</f>
        <v>42.857142857142847</v>
      </c>
      <c r="BD15">
        <f>((0.05/0.12)*100)</f>
        <v>41.666666666666671</v>
      </c>
      <c r="BF15">
        <f>ABS($B$15-$D$15)</f>
        <v>0.75797899999999974</v>
      </c>
      <c r="BG15">
        <f>ABS($F$15-$H$15)</f>
        <v>2.7254249999999995</v>
      </c>
      <c r="BL15">
        <f>SQRT((ABS($A$15-$E$16)^2+(ABS($B$15-$F$16)^2)))</f>
        <v>3.4094044208289618</v>
      </c>
      <c r="BM15">
        <f>SQRT((ABS($C$15-$G$15)^2+(ABS($D$15-$H$15)^2)))</f>
        <v>0.48784698989129399</v>
      </c>
      <c r="BO15">
        <f>SQRT((ABS($A$15-$G$16)^2+(ABS($B$15-$H$16)^2)))</f>
        <v>5.0464621801341218</v>
      </c>
      <c r="BP15">
        <f>SQRT((ABS($C$15-$E$15)^2+(ABS($D$15-$F$15)^2)))</f>
        <v>3.8084980986861443</v>
      </c>
      <c r="BR15">
        <f>DEGREES(ACOS((3.20955828813935^2+26.5674430401182^2-25.4931804156246^2)/(2*3.20955828813935*26.5674430401182)))</f>
        <v>67.148484582228164</v>
      </c>
      <c r="BS15">
        <f>DEGREES(ACOS((25.4931804156246^2+26.2287097708399^2-3.26208158714724^2)/(2*25.4931804156246*26.2287097708399)))</f>
        <v>7.0462862130073987</v>
      </c>
      <c r="BU15">
        <v>16</v>
      </c>
      <c r="BV15">
        <v>11</v>
      </c>
      <c r="BW15">
        <v>6</v>
      </c>
      <c r="BX15">
        <v>5</v>
      </c>
      <c r="BY15">
        <v>16</v>
      </c>
      <c r="BZ15">
        <v>10</v>
      </c>
      <c r="CA15">
        <v>8</v>
      </c>
      <c r="CB15">
        <v>6</v>
      </c>
      <c r="CC15">
        <v>16</v>
      </c>
      <c r="CD15">
        <v>6</v>
      </c>
      <c r="CE15">
        <v>8</v>
      </c>
      <c r="CF15">
        <v>13</v>
      </c>
      <c r="CG15">
        <v>14</v>
      </c>
      <c r="CH15">
        <v>5</v>
      </c>
      <c r="CI15">
        <v>5</v>
      </c>
      <c r="CJ15">
        <v>13</v>
      </c>
      <c r="CL15">
        <v>10</v>
      </c>
      <c r="CM15">
        <v>4</v>
      </c>
      <c r="CN15">
        <v>0</v>
      </c>
      <c r="CO15">
        <v>1</v>
      </c>
      <c r="CP15">
        <v>10</v>
      </c>
      <c r="CQ15">
        <v>3</v>
      </c>
      <c r="CR15">
        <v>4</v>
      </c>
      <c r="CS15">
        <v>0</v>
      </c>
      <c r="CT15">
        <v>12</v>
      </c>
      <c r="CU15">
        <v>0</v>
      </c>
      <c r="CV15">
        <v>4</v>
      </c>
      <c r="CW15">
        <v>7</v>
      </c>
      <c r="CX15">
        <v>10</v>
      </c>
      <c r="CY15">
        <v>1</v>
      </c>
      <c r="CZ15">
        <v>0</v>
      </c>
      <c r="DA15">
        <v>7</v>
      </c>
      <c r="DC15">
        <f>((11/16)*100)</f>
        <v>68.75</v>
      </c>
      <c r="DD15">
        <f>((6/16)*100)</f>
        <v>37.5</v>
      </c>
      <c r="DE15">
        <f>((5/16)*100)</f>
        <v>31.25</v>
      </c>
      <c r="DF15">
        <f>((10/16)*100)</f>
        <v>62.5</v>
      </c>
      <c r="DG15">
        <f>((8/16)*100)</f>
        <v>50</v>
      </c>
      <c r="DH15">
        <f>((6/16)*100)</f>
        <v>37.5</v>
      </c>
      <c r="DI15">
        <f>((6/16)*100)</f>
        <v>37.5</v>
      </c>
      <c r="DJ15">
        <f>((8/16)*100)</f>
        <v>50</v>
      </c>
      <c r="DK15">
        <f>((13/16)*100)</f>
        <v>81.25</v>
      </c>
      <c r="DL15">
        <f>((5/14)*100)</f>
        <v>35.714285714285715</v>
      </c>
      <c r="DM15">
        <f>((5/14)*100)</f>
        <v>35.714285714285715</v>
      </c>
      <c r="DN15">
        <f>((13/14)*100)</f>
        <v>92.857142857142861</v>
      </c>
      <c r="DP15">
        <f>((4/10)*100)</f>
        <v>40</v>
      </c>
      <c r="DQ15">
        <f>((0/10)*100)</f>
        <v>0</v>
      </c>
      <c r="DR15">
        <f>((1/10)*100)</f>
        <v>10</v>
      </c>
      <c r="DS15">
        <f>((3/10)*100)</f>
        <v>30</v>
      </c>
      <c r="DT15">
        <f>((4/10)*100)</f>
        <v>40</v>
      </c>
      <c r="DU15">
        <f>((0/10)*100)</f>
        <v>0</v>
      </c>
      <c r="DV15">
        <f>((0/12)*100)</f>
        <v>0</v>
      </c>
      <c r="DW15">
        <f>((4/12)*100)</f>
        <v>33.333333333333329</v>
      </c>
      <c r="DX15">
        <f>((7/12)*100)</f>
        <v>58.333333333333336</v>
      </c>
      <c r="DY15">
        <f>((1/10)*100)</f>
        <v>10</v>
      </c>
      <c r="DZ15">
        <f>((0/10)*100)</f>
        <v>0</v>
      </c>
      <c r="EA15">
        <f>((7/10)*100)</f>
        <v>70</v>
      </c>
    </row>
    <row r="16" spans="1:131" x14ac:dyDescent="0.25">
      <c r="A16">
        <v>118.432287</v>
      </c>
      <c r="B16">
        <v>7.2206910000000004</v>
      </c>
      <c r="C16">
        <v>97.615266000000005</v>
      </c>
      <c r="D16">
        <v>5.8694680000000004</v>
      </c>
      <c r="E16">
        <v>96.04069100000001</v>
      </c>
      <c r="F16">
        <v>8.3198939999999997</v>
      </c>
      <c r="G16">
        <v>97.273881000000003</v>
      </c>
      <c r="H16">
        <v>5.3567020000000003</v>
      </c>
      <c r="K16">
        <f>(13/200)</f>
        <v>6.5000000000000002E-2</v>
      </c>
      <c r="L16">
        <f>(15/200)</f>
        <v>7.4999999999999997E-2</v>
      </c>
      <c r="M16">
        <f>(14/200)</f>
        <v>7.0000000000000007E-2</v>
      </c>
      <c r="N16">
        <f>(14/200)</f>
        <v>7.0000000000000007E-2</v>
      </c>
      <c r="P16">
        <f>(9/200)</f>
        <v>4.4999999999999998E-2</v>
      </c>
      <c r="Q16">
        <f>(9/200)</f>
        <v>4.4999999999999998E-2</v>
      </c>
      <c r="R16">
        <f>(10/200)</f>
        <v>0.05</v>
      </c>
      <c r="S16">
        <f>(11/200)</f>
        <v>5.5E-2</v>
      </c>
      <c r="U16">
        <f>0.065+0.045</f>
        <v>0.11</v>
      </c>
      <c r="V16">
        <f>0.075+0.045</f>
        <v>0.12</v>
      </c>
      <c r="W16">
        <f>0.07+0.05</f>
        <v>0.12000000000000001</v>
      </c>
      <c r="X16">
        <f>0.07+0.055</f>
        <v>0.125</v>
      </c>
      <c r="Z16">
        <f>SQRT((ABS($A$17-$A$16)^2+(ABS($B$17-$B$16)^2)))</f>
        <v>32.009236323327478</v>
      </c>
      <c r="AA16">
        <f>SQRT((ABS($C$17-$C$16)^2+(ABS($D$17-$D$16)^2)))</f>
        <v>25.867521592702403</v>
      </c>
      <c r="AB16">
        <f>SQRT((ABS($E$17-$E$16)^2+(ABS($F$17-$F$16)^2)))</f>
        <v>26.567443040118185</v>
      </c>
      <c r="AC16">
        <f>SQRT((ABS($G$17-$G$16)^2+(ABS($H$17-$H$16)^2)))</f>
        <v>26.228709770839892</v>
      </c>
      <c r="AJ16">
        <f>1/0.11</f>
        <v>9.0909090909090917</v>
      </c>
      <c r="AK16">
        <f>1/0.12</f>
        <v>8.3333333333333339</v>
      </c>
      <c r="AL16">
        <f>1/0.12</f>
        <v>8.3333333333333339</v>
      </c>
      <c r="AM16">
        <f>1/0.125</f>
        <v>8</v>
      </c>
      <c r="AO16">
        <f>$Z16/$U16</f>
        <v>290.99305748479526</v>
      </c>
      <c r="AP16">
        <f>$AA16/$V16</f>
        <v>215.56267993918669</v>
      </c>
      <c r="AQ16">
        <f>$AB16/$W16</f>
        <v>221.39535866765152</v>
      </c>
      <c r="AR16">
        <f>$AC16/$X16</f>
        <v>209.82967816671913</v>
      </c>
      <c r="AV16">
        <f>((0.065/0.11)*100)</f>
        <v>59.090909090909093</v>
      </c>
      <c r="AW16">
        <f>((0.075/0.12)*100)</f>
        <v>62.5</v>
      </c>
      <c r="AX16">
        <f>((0.07/0.12)*100)</f>
        <v>58.333333333333336</v>
      </c>
      <c r="AY16">
        <f>((0.07/0.125)*100)</f>
        <v>56.000000000000007</v>
      </c>
      <c r="BA16">
        <f>((0.045/0.11)*100)</f>
        <v>40.909090909090907</v>
      </c>
      <c r="BB16">
        <f>((0.045/0.12)*100)</f>
        <v>37.5</v>
      </c>
      <c r="BC16">
        <f>((0.05/0.12)*100)</f>
        <v>41.666666666666671</v>
      </c>
      <c r="BD16">
        <f>((0.055/0.125)*100)</f>
        <v>44</v>
      </c>
      <c r="BF16">
        <f>ABS($B$16-$D$16)</f>
        <v>1.3512230000000001</v>
      </c>
      <c r="BG16">
        <f>ABS($F$16-$H$16)</f>
        <v>2.9631919999999994</v>
      </c>
      <c r="BL16">
        <f>SQRT((ABS($A$16-$E$17)^2+(ABS($B$16-$F$17)^2)))</f>
        <v>4.2891640259784811</v>
      </c>
      <c r="BM16">
        <f>SQRT((ABS($C$16-$G$16)^2+(ABS($D$16-$H$16)^2)))</f>
        <v>0.61601354610187087</v>
      </c>
      <c r="BO16">
        <f>SQRT((ABS($A$16-$G$17)^2+(ABS($B$16-$H$17)^2)))</f>
        <v>5.5085095635252399</v>
      </c>
      <c r="BP16">
        <f>SQRT((ABS($C$16-$E$16)^2+(ABS($D$16-$F$16)^2)))</f>
        <v>2.9127090503689144</v>
      </c>
      <c r="BR16">
        <f>DEGREES(ACOS((3.26208158714724^2+30.7284063711921^2-30.1745489578046^2)/(2*3.26208158714724*30.7284063711921)))</f>
        <v>77.212508057966772</v>
      </c>
      <c r="BS16">
        <f>DEGREES(ACOS((30.1745489578046^2+30.8550238205433^2-2.79393929688173^2)/(2*30.1745489578046*30.8550238205433)))</f>
        <v>5.0900304869345181</v>
      </c>
      <c r="BU16">
        <v>13</v>
      </c>
      <c r="BV16">
        <v>8</v>
      </c>
      <c r="BW16">
        <v>3</v>
      </c>
      <c r="BX16">
        <v>5</v>
      </c>
      <c r="BY16">
        <v>15</v>
      </c>
      <c r="BZ16">
        <v>11</v>
      </c>
      <c r="CA16">
        <v>6</v>
      </c>
      <c r="CB16">
        <v>4</v>
      </c>
      <c r="CC16">
        <v>14</v>
      </c>
      <c r="CD16">
        <v>5</v>
      </c>
      <c r="CE16">
        <v>6</v>
      </c>
      <c r="CF16">
        <v>12</v>
      </c>
      <c r="CG16">
        <v>14</v>
      </c>
      <c r="CH16">
        <v>5</v>
      </c>
      <c r="CI16">
        <v>4</v>
      </c>
      <c r="CJ16">
        <v>12</v>
      </c>
      <c r="CL16">
        <v>9</v>
      </c>
      <c r="CM16">
        <v>5</v>
      </c>
      <c r="CN16">
        <v>0</v>
      </c>
      <c r="CO16">
        <v>0</v>
      </c>
      <c r="CP16">
        <v>9</v>
      </c>
      <c r="CQ16">
        <v>4</v>
      </c>
      <c r="CR16">
        <v>1</v>
      </c>
      <c r="CS16">
        <v>0</v>
      </c>
      <c r="CT16">
        <v>10</v>
      </c>
      <c r="CU16">
        <v>0</v>
      </c>
      <c r="CV16">
        <v>1</v>
      </c>
      <c r="CW16">
        <v>9</v>
      </c>
      <c r="CX16">
        <v>11</v>
      </c>
      <c r="CY16">
        <v>0</v>
      </c>
      <c r="CZ16">
        <v>0</v>
      </c>
      <c r="DA16">
        <v>9</v>
      </c>
      <c r="DC16">
        <f>((8/13)*100)</f>
        <v>61.53846153846154</v>
      </c>
      <c r="DD16">
        <f>((3/13)*100)</f>
        <v>23.076923076923077</v>
      </c>
      <c r="DE16">
        <f>((5/13)*100)</f>
        <v>38.461538461538467</v>
      </c>
      <c r="DF16">
        <f>((11/15)*100)</f>
        <v>73.333333333333329</v>
      </c>
      <c r="DG16">
        <f>((6/15)*100)</f>
        <v>40</v>
      </c>
      <c r="DH16">
        <f>((4/15)*100)</f>
        <v>26.666666666666668</v>
      </c>
      <c r="DI16">
        <f>((5/14)*100)</f>
        <v>35.714285714285715</v>
      </c>
      <c r="DJ16">
        <f>((6/14)*100)</f>
        <v>42.857142857142854</v>
      </c>
      <c r="DK16">
        <f>((12/14)*100)</f>
        <v>85.714285714285708</v>
      </c>
      <c r="DL16">
        <f>((5/14)*100)</f>
        <v>35.714285714285715</v>
      </c>
      <c r="DM16">
        <f>((4/14)*100)</f>
        <v>28.571428571428569</v>
      </c>
      <c r="DN16">
        <f>((12/14)*100)</f>
        <v>85.714285714285708</v>
      </c>
      <c r="DP16">
        <f>((5/9)*100)</f>
        <v>55.555555555555557</v>
      </c>
      <c r="DQ16">
        <f>((0/9)*100)</f>
        <v>0</v>
      </c>
      <c r="DR16">
        <f>((0/9)*100)</f>
        <v>0</v>
      </c>
      <c r="DS16">
        <f>((4/9)*100)</f>
        <v>44.444444444444443</v>
      </c>
      <c r="DT16">
        <f>((1/9)*100)</f>
        <v>11.111111111111111</v>
      </c>
      <c r="DU16">
        <f>((0/9)*100)</f>
        <v>0</v>
      </c>
      <c r="DV16">
        <f>((0/10)*100)</f>
        <v>0</v>
      </c>
      <c r="DW16">
        <f>((1/10)*100)</f>
        <v>10</v>
      </c>
      <c r="DX16">
        <f>((9/10)*100)</f>
        <v>90</v>
      </c>
      <c r="DY16">
        <f>((0/11)*100)</f>
        <v>0</v>
      </c>
      <c r="DZ16">
        <f>((0/11)*100)</f>
        <v>0</v>
      </c>
      <c r="EA16">
        <f>((9/11)*100)</f>
        <v>81.818181818181827</v>
      </c>
    </row>
    <row r="17" spans="1:131" x14ac:dyDescent="0.25">
      <c r="A17">
        <v>150.39436499999999</v>
      </c>
      <c r="B17">
        <v>8.9575790000000008</v>
      </c>
      <c r="C17">
        <v>123.47702100000001</v>
      </c>
      <c r="D17">
        <v>5.3232980000000003</v>
      </c>
      <c r="E17">
        <v>122.60786899999999</v>
      </c>
      <c r="F17">
        <v>8.2012230000000006</v>
      </c>
      <c r="G17">
        <v>123.500955</v>
      </c>
      <c r="H17">
        <v>5.0637759999999998</v>
      </c>
      <c r="K17">
        <f>(15/200)</f>
        <v>7.4999999999999997E-2</v>
      </c>
      <c r="L17">
        <f>(14/200)</f>
        <v>7.0000000000000007E-2</v>
      </c>
      <c r="M17">
        <f>(15/200)</f>
        <v>7.4999999999999997E-2</v>
      </c>
      <c r="N17">
        <f>(15/200)</f>
        <v>7.4999999999999997E-2</v>
      </c>
      <c r="P17">
        <f>(11/200)</f>
        <v>5.5E-2</v>
      </c>
      <c r="Q17">
        <f>(10/200)</f>
        <v>0.05</v>
      </c>
      <c r="R17">
        <f>(10/200)</f>
        <v>0.05</v>
      </c>
      <c r="S17">
        <f>(10/200)</f>
        <v>0.05</v>
      </c>
      <c r="U17">
        <f>0.075+0.055</f>
        <v>0.13</v>
      </c>
      <c r="V17">
        <f>0.07+0.05</f>
        <v>0.12000000000000001</v>
      </c>
      <c r="W17">
        <f>0.075+0.05</f>
        <v>0.125</v>
      </c>
      <c r="X17">
        <f>0.075+0.05</f>
        <v>0.125</v>
      </c>
      <c r="Z17">
        <f>SQRT((ABS($A$18-$A$17)^2+(ABS($B$18-$B$17)^2)))</f>
        <v>19.349416738476258</v>
      </c>
      <c r="AA17">
        <f>SQRT((ABS($C$18-$C$17)^2+(ABS($D$18-$D$17)^2)))</f>
        <v>30.237468391566519</v>
      </c>
      <c r="AB17">
        <f>SQRT((ABS($E$18-$E$17)^2+(ABS($F$18-$F$17)^2)))</f>
        <v>30.728406371192147</v>
      </c>
      <c r="AC17">
        <f>SQRT((ABS($G$18-$G$17)^2+(ABS($H$18-$H$17)^2)))</f>
        <v>30.855023820543259</v>
      </c>
      <c r="AJ17">
        <f>1/0.13</f>
        <v>7.6923076923076916</v>
      </c>
      <c r="AK17">
        <f>1/0.12</f>
        <v>8.3333333333333339</v>
      </c>
      <c r="AL17">
        <f>1/0.125</f>
        <v>8</v>
      </c>
      <c r="AM17">
        <f>1/0.125</f>
        <v>8</v>
      </c>
      <c r="AO17">
        <f>$Z17/$U17</f>
        <v>148.84166721904813</v>
      </c>
      <c r="AP17">
        <f>$AA17/$V17</f>
        <v>251.97890326305432</v>
      </c>
      <c r="AQ17">
        <f>$AB17/$W17</f>
        <v>245.82725096953718</v>
      </c>
      <c r="AR17">
        <f>$AC17/$X17</f>
        <v>246.84019056434607</v>
      </c>
      <c r="AV17">
        <f>((0.075/0.13)*100)</f>
        <v>57.692307692307686</v>
      </c>
      <c r="AW17">
        <f>((0.07/0.12)*100)</f>
        <v>58.333333333333336</v>
      </c>
      <c r="AX17">
        <f>((0.075/0.125)*100)</f>
        <v>60</v>
      </c>
      <c r="AY17">
        <f>((0.075/0.125)*100)</f>
        <v>60</v>
      </c>
      <c r="BA17">
        <f>((0.055/0.13)*100)</f>
        <v>42.307692307692307</v>
      </c>
      <c r="BB17">
        <f>((0.05/0.12)*100)</f>
        <v>41.666666666666671</v>
      </c>
      <c r="BC17">
        <f>((0.05/0.125)*100)</f>
        <v>40</v>
      </c>
      <c r="BD17">
        <f>((0.05/0.125)*100)</f>
        <v>40</v>
      </c>
      <c r="BF17">
        <f>ABS($B$17-$D$17)</f>
        <v>3.6342810000000005</v>
      </c>
      <c r="BG17">
        <f>ABS($F$17-$H$17)</f>
        <v>3.1374470000000008</v>
      </c>
      <c r="BL17">
        <f>SQRT((ABS($A$17-$E$18)^2+(ABS($B$17-$F$18)^2)))</f>
        <v>3.0353595372294864</v>
      </c>
      <c r="BM17">
        <f>SQRT((ABS($C$17-$G$17)^2+(ABS($D$17-$H$17)^2)))</f>
        <v>0.26062330064673822</v>
      </c>
      <c r="BO17">
        <f>SQRT((ABS($A$17-$G$18)^2+(ABS($B$17-$H$18)^2)))</f>
        <v>4.2427767061265387</v>
      </c>
      <c r="BP17">
        <f>SQRT((ABS($C$17-$E$17)^2+(ABS($D$17-$F$17)^2)))</f>
        <v>3.0063062892408396</v>
      </c>
      <c r="BR17">
        <f>DEGREES(ACOS((2.79393929688173^2+21.3395279504466^2-20.5203283142153^2)/(2*2.79393929688173*21.3395279504466)))</f>
        <v>69.326510546082957</v>
      </c>
      <c r="BS17">
        <f>DEGREES(ACOS((20.5203283142153^2+21.3539011080378^2-3.24865463080488^2)/(2*20.5203283142153*21.3539011080378)))</f>
        <v>8.602295747495452</v>
      </c>
      <c r="BU17">
        <v>15</v>
      </c>
      <c r="BV17">
        <v>11</v>
      </c>
      <c r="BW17">
        <v>5</v>
      </c>
      <c r="BX17">
        <v>6</v>
      </c>
      <c r="BY17">
        <v>14</v>
      </c>
      <c r="BZ17">
        <v>8</v>
      </c>
      <c r="CA17">
        <v>6</v>
      </c>
      <c r="CB17">
        <v>4</v>
      </c>
      <c r="CC17">
        <v>15</v>
      </c>
      <c r="CD17">
        <v>4</v>
      </c>
      <c r="CE17">
        <v>6</v>
      </c>
      <c r="CF17">
        <v>13</v>
      </c>
      <c r="CG17">
        <v>15</v>
      </c>
      <c r="CH17">
        <v>6</v>
      </c>
      <c r="CI17">
        <v>6</v>
      </c>
      <c r="CJ17">
        <v>13</v>
      </c>
      <c r="CL17">
        <v>11</v>
      </c>
      <c r="CM17">
        <v>5</v>
      </c>
      <c r="CN17">
        <v>0</v>
      </c>
      <c r="CO17">
        <v>2</v>
      </c>
      <c r="CP17">
        <v>10</v>
      </c>
      <c r="CQ17">
        <v>5</v>
      </c>
      <c r="CR17">
        <v>2</v>
      </c>
      <c r="CS17">
        <v>0</v>
      </c>
      <c r="CT17">
        <v>10</v>
      </c>
      <c r="CU17">
        <v>0</v>
      </c>
      <c r="CV17">
        <v>2</v>
      </c>
      <c r="CW17">
        <v>8</v>
      </c>
      <c r="CX17">
        <v>10</v>
      </c>
      <c r="CY17">
        <v>2</v>
      </c>
      <c r="CZ17">
        <v>0</v>
      </c>
      <c r="DA17">
        <v>8</v>
      </c>
      <c r="DC17">
        <f>((11/15)*100)</f>
        <v>73.333333333333329</v>
      </c>
      <c r="DD17">
        <f>((5/15)*100)</f>
        <v>33.333333333333329</v>
      </c>
      <c r="DE17">
        <f>((6/15)*100)</f>
        <v>40</v>
      </c>
      <c r="DF17">
        <f>((8/14)*100)</f>
        <v>57.142857142857139</v>
      </c>
      <c r="DG17">
        <f>((6/14)*100)</f>
        <v>42.857142857142854</v>
      </c>
      <c r="DH17">
        <f>((4/14)*100)</f>
        <v>28.571428571428569</v>
      </c>
      <c r="DI17">
        <f>((4/15)*100)</f>
        <v>26.666666666666668</v>
      </c>
      <c r="DJ17">
        <f>((6/15)*100)</f>
        <v>40</v>
      </c>
      <c r="DK17">
        <f>((13/15)*100)</f>
        <v>86.666666666666671</v>
      </c>
      <c r="DL17">
        <f>((6/15)*100)</f>
        <v>40</v>
      </c>
      <c r="DM17">
        <f>((6/15)*100)</f>
        <v>40</v>
      </c>
      <c r="DN17">
        <f>((13/15)*100)</f>
        <v>86.666666666666671</v>
      </c>
      <c r="DP17">
        <f>((5/11)*100)</f>
        <v>45.454545454545453</v>
      </c>
      <c r="DQ17">
        <f>((0/11)*100)</f>
        <v>0</v>
      </c>
      <c r="DR17">
        <f>((2/11)*100)</f>
        <v>18.181818181818183</v>
      </c>
      <c r="DS17">
        <f>((5/10)*100)</f>
        <v>50</v>
      </c>
      <c r="DT17">
        <f>((2/10)*100)</f>
        <v>20</v>
      </c>
      <c r="DU17">
        <f>((0/10)*100)</f>
        <v>0</v>
      </c>
      <c r="DV17">
        <f>((0/10)*100)</f>
        <v>0</v>
      </c>
      <c r="DW17">
        <f>((2/10)*100)</f>
        <v>20</v>
      </c>
      <c r="DX17">
        <f>((8/10)*100)</f>
        <v>80</v>
      </c>
      <c r="DY17">
        <f>((2/10)*100)</f>
        <v>20</v>
      </c>
      <c r="DZ17">
        <f>((0/10)*100)</f>
        <v>0</v>
      </c>
      <c r="EA17">
        <f>((8/10)*100)</f>
        <v>80</v>
      </c>
    </row>
    <row r="18" spans="1:131" x14ac:dyDescent="0.25">
      <c r="A18">
        <v>169.74005</v>
      </c>
      <c r="B18">
        <v>9.3375789999999999</v>
      </c>
      <c r="C18">
        <v>153.610997</v>
      </c>
      <c r="D18">
        <v>7.8228949999999999</v>
      </c>
      <c r="E18">
        <v>153.29125999999999</v>
      </c>
      <c r="F18">
        <v>9.8638940000000002</v>
      </c>
      <c r="G18">
        <v>154.27841799999999</v>
      </c>
      <c r="H18">
        <v>7.2501579999999999</v>
      </c>
      <c r="K18">
        <f>(14/200)</f>
        <v>7.0000000000000007E-2</v>
      </c>
      <c r="L18">
        <f>(16/200)</f>
        <v>0.08</v>
      </c>
      <c r="M18">
        <f>(15/200)</f>
        <v>7.4999999999999997E-2</v>
      </c>
      <c r="N18">
        <f>(15/200)</f>
        <v>7.4999999999999997E-2</v>
      </c>
      <c r="P18">
        <f>(10/200)</f>
        <v>0.05</v>
      </c>
      <c r="Q18">
        <f>(9/200)</f>
        <v>4.4999999999999998E-2</v>
      </c>
      <c r="R18">
        <f>(10/200)</f>
        <v>0.05</v>
      </c>
      <c r="S18">
        <f>(9/200)</f>
        <v>4.4999999999999998E-2</v>
      </c>
      <c r="U18">
        <f>0.07+0.05</f>
        <v>0.12000000000000001</v>
      </c>
      <c r="V18">
        <f>0.08+0.045</f>
        <v>0.125</v>
      </c>
      <c r="W18">
        <f>0.075+0.05</f>
        <v>0.125</v>
      </c>
      <c r="X18">
        <f>0.075+0.045</f>
        <v>0.12</v>
      </c>
      <c r="Z18">
        <f>SQRT((ABS($A$19-$A$18)^2+(ABS($B$19-$B$18)^2)))</f>
        <v>24.978534335772867</v>
      </c>
      <c r="AA18">
        <f>SQRT((ABS($C$19-$C$18)^2+(ABS($D$19-$D$18)^2)))</f>
        <v>20.830380957802884</v>
      </c>
      <c r="AB18">
        <f>SQRT((ABS($E$19-$E$18)^2+(ABS($F$19-$F$18)^2)))</f>
        <v>21.339527950446563</v>
      </c>
      <c r="AC18">
        <f>SQRT((ABS($G$19-$G$18)^2+(ABS($H$19-$H$18)^2)))</f>
        <v>21.353901108037746</v>
      </c>
      <c r="AJ18">
        <f>1/0.12</f>
        <v>8.3333333333333339</v>
      </c>
      <c r="AK18">
        <f>1/0.125</f>
        <v>8</v>
      </c>
      <c r="AL18">
        <f>1/0.125</f>
        <v>8</v>
      </c>
      <c r="AM18">
        <f>1/0.12</f>
        <v>8.3333333333333339</v>
      </c>
      <c r="AO18">
        <f>$Z18/$U18</f>
        <v>208.1544527981072</v>
      </c>
      <c r="AP18">
        <f>$AA18/$V18</f>
        <v>166.64304766242307</v>
      </c>
      <c r="AQ18">
        <f>$AB18/$W18</f>
        <v>170.7162236035725</v>
      </c>
      <c r="AR18">
        <f>$AC18/$X18</f>
        <v>177.94917590031457</v>
      </c>
      <c r="AV18">
        <f>((0.07/0.12)*100)</f>
        <v>58.333333333333336</v>
      </c>
      <c r="AW18">
        <f>((0.08/0.125)*100)</f>
        <v>64</v>
      </c>
      <c r="AX18">
        <f>((0.075/0.125)*100)</f>
        <v>60</v>
      </c>
      <c r="AY18">
        <f>((0.075/0.12)*100)</f>
        <v>62.5</v>
      </c>
      <c r="BA18">
        <f>((0.05/0.12)*100)</f>
        <v>41.666666666666671</v>
      </c>
      <c r="BB18">
        <f>((0.045/0.125)*100)</f>
        <v>36</v>
      </c>
      <c r="BC18">
        <f>((0.05/0.125)*100)</f>
        <v>40</v>
      </c>
      <c r="BD18">
        <f>((0.045/0.12)*100)</f>
        <v>37.5</v>
      </c>
      <c r="BF18">
        <f>ABS($B$18-$D$18)</f>
        <v>1.5146839999999999</v>
      </c>
      <c r="BG18">
        <f>ABS($F$18-$H$18)</f>
        <v>2.6137360000000003</v>
      </c>
      <c r="BL18">
        <f>SQRT((ABS($A$18-$E$19)^2+(ABS($B$18-$F$19)^2)))</f>
        <v>4.9196606231553224</v>
      </c>
      <c r="BM18">
        <f>SQRT((ABS($C$18-$G$18)^2+(ABS($D$18-$H$18)^2)))</f>
        <v>0.87947624323229279</v>
      </c>
      <c r="BO18">
        <f>SQRT((ABS($A$18-$G$19)^2+(ABS($B$18-$H$19)^2)))</f>
        <v>6.4193470934312939</v>
      </c>
      <c r="BP18">
        <f>SQRT((ABS($C$18-$E$18)^2+(ABS($D$18-$F$18)^2)))</f>
        <v>2.0658917365559124</v>
      </c>
      <c r="BR18">
        <f>DEGREES(ACOS((3.24865463080488^2+26.1680288572273^2-25.1712847473364^2)/(2*3.24865463080488*26.1680288572273)))</f>
        <v>68.712551859274072</v>
      </c>
      <c r="BS18">
        <f>DEGREES(ACOS((25.1712847473364^2+25.3168216271158^2-2.91104101550098^2)/(2*25.1712847473364*25.3168216271158)))</f>
        <v>6.6025327536821967</v>
      </c>
      <c r="BU18">
        <v>14</v>
      </c>
      <c r="BV18">
        <v>10</v>
      </c>
      <c r="BW18">
        <v>4</v>
      </c>
      <c r="BX18">
        <v>5</v>
      </c>
      <c r="BY18">
        <v>16</v>
      </c>
      <c r="BZ18">
        <v>11</v>
      </c>
      <c r="CA18">
        <v>6</v>
      </c>
      <c r="CB18">
        <v>7</v>
      </c>
      <c r="CC18">
        <v>15</v>
      </c>
      <c r="CD18">
        <v>5</v>
      </c>
      <c r="CE18">
        <v>6</v>
      </c>
      <c r="CF18">
        <v>14</v>
      </c>
      <c r="CG18">
        <v>15</v>
      </c>
      <c r="CH18">
        <v>5</v>
      </c>
      <c r="CI18">
        <v>6</v>
      </c>
      <c r="CJ18">
        <v>14</v>
      </c>
      <c r="CL18">
        <v>10</v>
      </c>
      <c r="CM18">
        <v>5</v>
      </c>
      <c r="CN18">
        <v>0</v>
      </c>
      <c r="CO18">
        <v>0</v>
      </c>
      <c r="CP18">
        <v>9</v>
      </c>
      <c r="CQ18">
        <v>5</v>
      </c>
      <c r="CR18">
        <v>0</v>
      </c>
      <c r="CS18">
        <v>0</v>
      </c>
      <c r="CT18">
        <v>10</v>
      </c>
      <c r="CU18">
        <v>0</v>
      </c>
      <c r="CV18">
        <v>0</v>
      </c>
      <c r="CW18">
        <v>8</v>
      </c>
      <c r="CX18">
        <v>9</v>
      </c>
      <c r="CY18">
        <v>0</v>
      </c>
      <c r="CZ18">
        <v>0</v>
      </c>
      <c r="DA18">
        <v>8</v>
      </c>
      <c r="DC18">
        <f>((10/14)*100)</f>
        <v>71.428571428571431</v>
      </c>
      <c r="DD18">
        <f>((4/14)*100)</f>
        <v>28.571428571428569</v>
      </c>
      <c r="DE18">
        <f>((5/14)*100)</f>
        <v>35.714285714285715</v>
      </c>
      <c r="DF18">
        <f>((11/16)*100)</f>
        <v>68.75</v>
      </c>
      <c r="DG18">
        <f>((6/16)*100)</f>
        <v>37.5</v>
      </c>
      <c r="DH18">
        <f>((7/16)*100)</f>
        <v>43.75</v>
      </c>
      <c r="DI18">
        <f>((5/15)*100)</f>
        <v>33.333333333333329</v>
      </c>
      <c r="DJ18">
        <f>((6/15)*100)</f>
        <v>40</v>
      </c>
      <c r="DK18">
        <f>((14/15)*100)</f>
        <v>93.333333333333329</v>
      </c>
      <c r="DL18">
        <f>((5/15)*100)</f>
        <v>33.333333333333329</v>
      </c>
      <c r="DM18">
        <f>((6/15)*100)</f>
        <v>40</v>
      </c>
      <c r="DN18">
        <f>((14/15)*100)</f>
        <v>93.333333333333329</v>
      </c>
      <c r="DP18">
        <f>((5/10)*100)</f>
        <v>50</v>
      </c>
      <c r="DQ18">
        <f>((0/10)*100)</f>
        <v>0</v>
      </c>
      <c r="DR18">
        <f>((0/10)*100)</f>
        <v>0</v>
      </c>
      <c r="DS18">
        <f>((5/9)*100)</f>
        <v>55.555555555555557</v>
      </c>
      <c r="DT18">
        <f>((0/9)*100)</f>
        <v>0</v>
      </c>
      <c r="DU18">
        <f>((0/9)*100)</f>
        <v>0</v>
      </c>
      <c r="DV18">
        <f>((0/10)*100)</f>
        <v>0</v>
      </c>
      <c r="DW18">
        <f>((0/10)*100)</f>
        <v>0</v>
      </c>
      <c r="DX18">
        <f>((8/10)*100)</f>
        <v>80</v>
      </c>
      <c r="DY18">
        <f>((0/9)*100)</f>
        <v>0</v>
      </c>
      <c r="DZ18">
        <f>((0/9)*100)</f>
        <v>0</v>
      </c>
      <c r="EA18">
        <f>((8/9)*100)</f>
        <v>88.888888888888886</v>
      </c>
    </row>
    <row r="19" spans="1:131" x14ac:dyDescent="0.25">
      <c r="A19">
        <v>194.69757299999998</v>
      </c>
      <c r="B19">
        <v>8.3132629999999992</v>
      </c>
      <c r="C19">
        <v>174.439786</v>
      </c>
      <c r="D19">
        <v>7.5653689999999996</v>
      </c>
      <c r="E19">
        <v>174.630787</v>
      </c>
      <c r="F19">
        <v>9.8702629999999996</v>
      </c>
      <c r="G19">
        <v>175.62710199999998</v>
      </c>
      <c r="H19">
        <v>6.7781580000000003</v>
      </c>
      <c r="K19">
        <f>(11/200)</f>
        <v>5.5E-2</v>
      </c>
      <c r="L19">
        <f>(15/200)</f>
        <v>7.4999999999999997E-2</v>
      </c>
      <c r="M19">
        <f>(15/200)</f>
        <v>7.4999999999999997E-2</v>
      </c>
      <c r="N19">
        <f>(14/200)</f>
        <v>7.0000000000000007E-2</v>
      </c>
      <c r="P19">
        <f>(10/200)</f>
        <v>0.05</v>
      </c>
      <c r="Q19">
        <f>(9/200)</f>
        <v>4.4999999999999998E-2</v>
      </c>
      <c r="R19">
        <f>(10/200)</f>
        <v>0.05</v>
      </c>
      <c r="S19">
        <f>(10/200)</f>
        <v>0.05</v>
      </c>
      <c r="U19">
        <f>0.055+0.05</f>
        <v>0.10500000000000001</v>
      </c>
      <c r="V19">
        <f>0.075+0.045</f>
        <v>0.12</v>
      </c>
      <c r="W19">
        <f>0.075+0.05</f>
        <v>0.125</v>
      </c>
      <c r="X19">
        <f>0.07+0.05</f>
        <v>0.12000000000000001</v>
      </c>
      <c r="Z19">
        <f>SQRT((ABS($A$20-$A$19)^2+(ABS($B$20-$B$19)^2)))</f>
        <v>21.497269536078139</v>
      </c>
      <c r="AA19">
        <f>SQRT((ABS($C$20-$C$19)^2+(ABS($D$20-$D$19)^2)))</f>
        <v>25.010436485123549</v>
      </c>
      <c r="AB19">
        <f>SQRT((ABS($E$20-$E$19)^2+(ABS($F$20-$F$19)^2)))</f>
        <v>26.168028857227313</v>
      </c>
      <c r="AC19">
        <f>SQRT((ABS($G$20-$G$19)^2+(ABS($H$20-$H$19)^2)))</f>
        <v>25.316821627115779</v>
      </c>
      <c r="AJ19">
        <f>1/0.105</f>
        <v>9.5238095238095237</v>
      </c>
      <c r="AK19">
        <f>1/0.12</f>
        <v>8.3333333333333339</v>
      </c>
      <c r="AL19">
        <f>1/0.125</f>
        <v>8</v>
      </c>
      <c r="AM19">
        <f>1/0.12</f>
        <v>8.3333333333333339</v>
      </c>
      <c r="AO19">
        <f>$Z19/$U19</f>
        <v>204.73590034360132</v>
      </c>
      <c r="AP19">
        <f>$AA19/$V19</f>
        <v>208.42030404269624</v>
      </c>
      <c r="AQ19">
        <f>$AB19/$W19</f>
        <v>209.3442308578185</v>
      </c>
      <c r="AR19">
        <f>$AC19/$X19</f>
        <v>210.97351355929814</v>
      </c>
      <c r="AV19">
        <f>((0.055/0.105)*100)</f>
        <v>52.380952380952387</v>
      </c>
      <c r="AW19">
        <f>((0.075/0.12)*100)</f>
        <v>62.5</v>
      </c>
      <c r="AX19">
        <f>((0.075/0.125)*100)</f>
        <v>60</v>
      </c>
      <c r="AY19">
        <f>((0.07/0.12)*100)</f>
        <v>58.333333333333336</v>
      </c>
      <c r="BA19">
        <f>((0.05/0.105)*100)</f>
        <v>47.61904761904762</v>
      </c>
      <c r="BB19">
        <f>((0.045/0.12)*100)</f>
        <v>37.5</v>
      </c>
      <c r="BC19">
        <f>((0.05/0.125)*100)</f>
        <v>40</v>
      </c>
      <c r="BD19">
        <f>((0.05/0.12)*100)</f>
        <v>41.666666666666671</v>
      </c>
      <c r="BF19">
        <f>ABS($B$19-$D$19)</f>
        <v>0.74789399999999961</v>
      </c>
      <c r="BG19">
        <f>ABS($F$19-$H$19)</f>
        <v>3.0921049999999992</v>
      </c>
      <c r="BL19">
        <f>SQRT((ABS($A$19-$E$20)^2+(ABS($B$19-$F$20)^2)))</f>
        <v>6.0544298090560202</v>
      </c>
      <c r="BM19">
        <f>SQRT((ABS($C$19-$G$19)^2+(ABS($D$19-$H$19)^2)))</f>
        <v>1.4245772855050562</v>
      </c>
      <c r="BO19">
        <f>SQRT((ABS($A$19-$G$20)^2+(ABS($B$19-$H$20)^2)))</f>
        <v>6.858806247069607</v>
      </c>
      <c r="BP19">
        <f>SQRT((ABS($C$19-$E$19)^2+(ABS($D$19-$F$19)^2)))</f>
        <v>2.3127943560197912</v>
      </c>
      <c r="BR19">
        <f>DEGREES(ACOS((21.0650763550871^2+19.684629898714^2-3.08265204658214^2)/(2*21.0650763550871*19.684629898714)))</f>
        <v>7.7612884355195781</v>
      </c>
      <c r="BS19">
        <f>DEGREES(ACOS((18.342147213994^2+21.685882327601^2-4.76679957024795^2)/(2*18.342147213994*21.685882327601)))</f>
        <v>9.7717534484956019</v>
      </c>
      <c r="BU19">
        <v>11</v>
      </c>
      <c r="BV19">
        <v>7</v>
      </c>
      <c r="BW19">
        <v>5</v>
      </c>
      <c r="BX19">
        <v>5</v>
      </c>
      <c r="BY19">
        <v>15</v>
      </c>
      <c r="BZ19">
        <v>10</v>
      </c>
      <c r="CA19">
        <v>5</v>
      </c>
      <c r="CB19">
        <v>5</v>
      </c>
      <c r="CC19">
        <v>15</v>
      </c>
      <c r="CD19">
        <v>5</v>
      </c>
      <c r="CE19">
        <v>6</v>
      </c>
      <c r="CF19">
        <v>14</v>
      </c>
      <c r="CG19">
        <v>14</v>
      </c>
      <c r="CH19">
        <v>5</v>
      </c>
      <c r="CI19">
        <v>5</v>
      </c>
      <c r="CJ19">
        <v>14</v>
      </c>
      <c r="CL19">
        <v>10</v>
      </c>
      <c r="CM19">
        <v>5</v>
      </c>
      <c r="CN19">
        <v>0</v>
      </c>
      <c r="CO19">
        <v>1</v>
      </c>
      <c r="CP19">
        <v>9</v>
      </c>
      <c r="CQ19">
        <v>5</v>
      </c>
      <c r="CR19">
        <v>0</v>
      </c>
      <c r="CS19">
        <v>0</v>
      </c>
      <c r="CT19">
        <v>10</v>
      </c>
      <c r="CU19">
        <v>0</v>
      </c>
      <c r="CV19">
        <v>0</v>
      </c>
      <c r="CW19">
        <v>9</v>
      </c>
      <c r="CX19">
        <v>10</v>
      </c>
      <c r="CY19">
        <v>1</v>
      </c>
      <c r="CZ19">
        <v>0</v>
      </c>
      <c r="DA19">
        <v>9</v>
      </c>
      <c r="DC19">
        <f>((7/11)*100)</f>
        <v>63.636363636363633</v>
      </c>
      <c r="DD19">
        <f>((5/11)*100)</f>
        <v>45.454545454545453</v>
      </c>
      <c r="DE19">
        <f>((5/11)*100)</f>
        <v>45.454545454545453</v>
      </c>
      <c r="DF19">
        <f>((10/15)*100)</f>
        <v>66.666666666666657</v>
      </c>
      <c r="DG19">
        <f>((5/15)*100)</f>
        <v>33.333333333333329</v>
      </c>
      <c r="DH19">
        <f>((5/15)*100)</f>
        <v>33.333333333333329</v>
      </c>
      <c r="DI19">
        <f>((5/15)*100)</f>
        <v>33.333333333333329</v>
      </c>
      <c r="DJ19">
        <f>((6/15)*100)</f>
        <v>40</v>
      </c>
      <c r="DK19">
        <f>((14/15)*100)</f>
        <v>93.333333333333329</v>
      </c>
      <c r="DL19">
        <f>((5/14)*100)</f>
        <v>35.714285714285715</v>
      </c>
      <c r="DM19">
        <f>((5/14)*100)</f>
        <v>35.714285714285715</v>
      </c>
      <c r="DN19">
        <f>((14/14)*100)</f>
        <v>100</v>
      </c>
      <c r="DP19">
        <f>((5/10)*100)</f>
        <v>50</v>
      </c>
      <c r="DQ19">
        <f>((0/10)*100)</f>
        <v>0</v>
      </c>
      <c r="DR19">
        <f>((1/10)*100)</f>
        <v>10</v>
      </c>
      <c r="DS19">
        <f>((5/9)*100)</f>
        <v>55.555555555555557</v>
      </c>
      <c r="DT19">
        <f>((0/9)*100)</f>
        <v>0</v>
      </c>
      <c r="DU19">
        <f>((0/9)*100)</f>
        <v>0</v>
      </c>
      <c r="DV19">
        <f>((0/10)*100)</f>
        <v>0</v>
      </c>
      <c r="DW19">
        <f>((0/10)*100)</f>
        <v>0</v>
      </c>
      <c r="DX19">
        <f>((9/10)*100)</f>
        <v>90</v>
      </c>
      <c r="DY19">
        <f>((1/10)*100)</f>
        <v>10</v>
      </c>
      <c r="DZ19">
        <f>((0/10)*100)</f>
        <v>0</v>
      </c>
      <c r="EA19">
        <f>((9/10)*100)</f>
        <v>90</v>
      </c>
    </row>
    <row r="20" spans="1:131" x14ac:dyDescent="0.25">
      <c r="A20">
        <v>216.14728700000001</v>
      </c>
      <c r="B20">
        <v>6.8841489999999999</v>
      </c>
      <c r="C20">
        <v>199.41520599999998</v>
      </c>
      <c r="D20">
        <v>6.2423690000000001</v>
      </c>
      <c r="E20">
        <v>200.75199799999999</v>
      </c>
      <c r="F20">
        <v>8.3056319999999992</v>
      </c>
      <c r="G20">
        <v>200.90631299999998</v>
      </c>
      <c r="H20">
        <v>5.3986840000000003</v>
      </c>
      <c r="K20">
        <f>(14/200)</f>
        <v>7.0000000000000007E-2</v>
      </c>
      <c r="L20">
        <f>(14/200)</f>
        <v>7.0000000000000007E-2</v>
      </c>
      <c r="M20">
        <f>(12/200)</f>
        <v>0.06</v>
      </c>
      <c r="N20">
        <f>(13/200)</f>
        <v>6.5000000000000002E-2</v>
      </c>
      <c r="P20">
        <f>(11/200)</f>
        <v>5.5E-2</v>
      </c>
      <c r="Q20">
        <f>(9/200)</f>
        <v>4.4999999999999998E-2</v>
      </c>
      <c r="R20">
        <f>(10/200)</f>
        <v>0.05</v>
      </c>
      <c r="S20">
        <f>(11/200)</f>
        <v>5.5E-2</v>
      </c>
      <c r="U20">
        <f>0.07+0.055</f>
        <v>0.125</v>
      </c>
      <c r="V20">
        <f>0.07+0.045</f>
        <v>0.115</v>
      </c>
      <c r="W20">
        <f>0.06+0.05</f>
        <v>0.11</v>
      </c>
      <c r="X20">
        <f>0.065+0.055</f>
        <v>0.12</v>
      </c>
      <c r="Z20">
        <f>SQRT((ABS($A$21-$A$20)^2+(ABS($B$21-$B$20)^2)))</f>
        <v>19.539256836312362</v>
      </c>
      <c r="AA20">
        <f>SQRT((ABS($C$21-$C$20)^2+(ABS($D$21-$D$20)^2)))</f>
        <v>21.565912732596079</v>
      </c>
      <c r="AB20">
        <f>SQRT((ABS($E$21-$E$20)^2+(ABS($F$21-$F$20)^2)))</f>
        <v>19.684629898714</v>
      </c>
      <c r="AC20">
        <f>SQRT((ABS($G$21-$G$20)^2+(ABS($H$21-$H$20)^2)))</f>
        <v>20.671763201820621</v>
      </c>
      <c r="AJ20">
        <f>1/0.125</f>
        <v>8</v>
      </c>
      <c r="AK20">
        <f>1/0.115</f>
        <v>8.695652173913043</v>
      </c>
      <c r="AL20">
        <f>1/0.11</f>
        <v>9.0909090909090917</v>
      </c>
      <c r="AM20">
        <f>1/0.12</f>
        <v>8.3333333333333339</v>
      </c>
      <c r="AO20">
        <f>$Z20/$U20</f>
        <v>156.31405469049889</v>
      </c>
      <c r="AP20">
        <f>$AA20/$V20</f>
        <v>187.52967593561806</v>
      </c>
      <c r="AQ20">
        <f>$AB20/$W20</f>
        <v>178.95118089740001</v>
      </c>
      <c r="AR20">
        <f>$AC20/$X20</f>
        <v>172.26469334850518</v>
      </c>
      <c r="AV20">
        <f>((0.07/0.125)*100)</f>
        <v>56.000000000000007</v>
      </c>
      <c r="AW20">
        <f>((0.07/0.115)*100)</f>
        <v>60.869565217391312</v>
      </c>
      <c r="AX20">
        <f>((0.06/0.11)*100)</f>
        <v>54.54545454545454</v>
      </c>
      <c r="AY20">
        <f>((0.065/0.12)*100)</f>
        <v>54.166666666666671</v>
      </c>
      <c r="BA20">
        <f>((0.055/0.125)*100)</f>
        <v>44</v>
      </c>
      <c r="BB20">
        <f>((0.045/0.115)*100)</f>
        <v>39.130434782608688</v>
      </c>
      <c r="BC20">
        <f>((0.05/0.11)*100)</f>
        <v>45.45454545454546</v>
      </c>
      <c r="BD20">
        <f>((0.055/0.12)*100)</f>
        <v>45.833333333333336</v>
      </c>
      <c r="BF20">
        <f>ABS($B$20-$D$20)</f>
        <v>0.6417799999999998</v>
      </c>
      <c r="BG20">
        <f>ABS($F$20-$H$20)</f>
        <v>2.906947999999999</v>
      </c>
      <c r="BL20">
        <f>SQRT((ABS($A$20-$E$21)^2+(ABS($B$20-$F$21)^2)))</f>
        <v>4.4280105607449576</v>
      </c>
      <c r="BM20">
        <f>SQRT((ABS($C$20-$G$20)^2+(ABS($D$20-$H$20)^2)))</f>
        <v>1.713243842736345</v>
      </c>
      <c r="BO20">
        <f>SQRT((ABS($A$20-$G$21)^2+(ABS($B$20-$H$21)^2)))</f>
        <v>5.7053962710796666</v>
      </c>
      <c r="BP20">
        <f>SQRT((ABS($C$20-$E$20)^2+(ABS($D$20-$F$20)^2)))</f>
        <v>2.4584684375507049</v>
      </c>
      <c r="BU20">
        <v>14</v>
      </c>
      <c r="BV20">
        <v>9</v>
      </c>
      <c r="BW20">
        <v>5</v>
      </c>
      <c r="BX20">
        <v>7</v>
      </c>
      <c r="BY20">
        <v>14</v>
      </c>
      <c r="BZ20">
        <v>7</v>
      </c>
      <c r="CA20">
        <v>4</v>
      </c>
      <c r="CB20">
        <v>3</v>
      </c>
      <c r="CC20">
        <v>12</v>
      </c>
      <c r="CD20">
        <v>5</v>
      </c>
      <c r="CE20">
        <v>3</v>
      </c>
      <c r="CF20">
        <v>11</v>
      </c>
      <c r="CG20">
        <v>13</v>
      </c>
      <c r="CH20">
        <v>7</v>
      </c>
      <c r="CI20">
        <v>4</v>
      </c>
      <c r="CJ20">
        <v>11</v>
      </c>
      <c r="CL20">
        <v>11</v>
      </c>
      <c r="CM20">
        <v>4</v>
      </c>
      <c r="CN20">
        <v>4</v>
      </c>
      <c r="CO20">
        <v>5</v>
      </c>
      <c r="CP20">
        <v>9</v>
      </c>
      <c r="CQ20">
        <v>5</v>
      </c>
      <c r="CR20">
        <v>0</v>
      </c>
      <c r="CS20">
        <v>0</v>
      </c>
      <c r="CT20">
        <v>10</v>
      </c>
      <c r="CU20">
        <v>4</v>
      </c>
      <c r="CV20">
        <v>0</v>
      </c>
      <c r="CW20">
        <v>10</v>
      </c>
      <c r="CX20">
        <v>11</v>
      </c>
      <c r="CY20">
        <v>5</v>
      </c>
      <c r="CZ20">
        <v>0</v>
      </c>
      <c r="DA20">
        <v>10</v>
      </c>
      <c r="DC20">
        <f>((9/14)*100)</f>
        <v>64.285714285714292</v>
      </c>
      <c r="DD20">
        <f>((5/14)*100)</f>
        <v>35.714285714285715</v>
      </c>
      <c r="DE20">
        <f>((7/14)*100)</f>
        <v>50</v>
      </c>
      <c r="DF20">
        <f>((7/14)*100)</f>
        <v>50</v>
      </c>
      <c r="DG20">
        <f>((4/14)*100)</f>
        <v>28.571428571428569</v>
      </c>
      <c r="DH20">
        <f>((3/14)*100)</f>
        <v>21.428571428571427</v>
      </c>
      <c r="DI20">
        <f>((5/12)*100)</f>
        <v>41.666666666666671</v>
      </c>
      <c r="DJ20">
        <f>((3/12)*100)</f>
        <v>25</v>
      </c>
      <c r="DK20">
        <f>((11/12)*100)</f>
        <v>91.666666666666657</v>
      </c>
      <c r="DL20">
        <f>((7/13)*100)</f>
        <v>53.846153846153847</v>
      </c>
      <c r="DM20">
        <f>((4/13)*100)</f>
        <v>30.76923076923077</v>
      </c>
      <c r="DN20">
        <f>((11/13)*100)</f>
        <v>84.615384615384613</v>
      </c>
      <c r="DP20">
        <f>((4/11)*100)</f>
        <v>36.363636363636367</v>
      </c>
      <c r="DQ20">
        <f>((4/11)*100)</f>
        <v>36.363636363636367</v>
      </c>
      <c r="DR20">
        <f>((5/11)*100)</f>
        <v>45.454545454545453</v>
      </c>
      <c r="DS20">
        <f>((5/9)*100)</f>
        <v>55.555555555555557</v>
      </c>
      <c r="DT20">
        <f>((0/9)*100)</f>
        <v>0</v>
      </c>
      <c r="DU20">
        <f>((0/9)*100)</f>
        <v>0</v>
      </c>
      <c r="DV20">
        <f>((4/10)*100)</f>
        <v>40</v>
      </c>
      <c r="DW20">
        <f>((0/10)*100)</f>
        <v>0</v>
      </c>
      <c r="DX20">
        <f>((10/10)*100)</f>
        <v>100</v>
      </c>
      <c r="DY20">
        <f>((5/11)*100)</f>
        <v>45.454545454545453</v>
      </c>
      <c r="DZ20">
        <f>((0/11)*100)</f>
        <v>0</v>
      </c>
      <c r="EA20">
        <f>((10/11)*100)</f>
        <v>90.909090909090907</v>
      </c>
    </row>
    <row r="21" spans="1:131" x14ac:dyDescent="0.25">
      <c r="A21">
        <v>235.64850899999999</v>
      </c>
      <c r="B21">
        <v>8.1027129999999996</v>
      </c>
      <c r="C21">
        <v>220.979681</v>
      </c>
      <c r="D21">
        <v>5.9933509999999997</v>
      </c>
      <c r="E21">
        <v>220.43414899999999</v>
      </c>
      <c r="F21">
        <v>7.9932439999999998</v>
      </c>
      <c r="G21">
        <v>221.57632999999998</v>
      </c>
      <c r="H21">
        <v>5.13</v>
      </c>
      <c r="K21">
        <f>(12/200)</f>
        <v>0.06</v>
      </c>
      <c r="L21">
        <f>(16/200)</f>
        <v>0.08</v>
      </c>
      <c r="M21">
        <f>(14/200)</f>
        <v>7.0000000000000007E-2</v>
      </c>
      <c r="N21">
        <f>(15/200)</f>
        <v>7.4999999999999997E-2</v>
      </c>
      <c r="P21">
        <f>(11/200)</f>
        <v>5.5E-2</v>
      </c>
      <c r="Q21">
        <f>(9/200)</f>
        <v>4.4999999999999998E-2</v>
      </c>
      <c r="R21">
        <f>(10/200)</f>
        <v>0.05</v>
      </c>
      <c r="S21">
        <f>(12/200)</f>
        <v>0.06</v>
      </c>
      <c r="U21">
        <f>0.06+0.055</f>
        <v>0.11499999999999999</v>
      </c>
      <c r="V21">
        <f>0.08+0.045</f>
        <v>0.125</v>
      </c>
      <c r="W21">
        <f>0.07+0.05</f>
        <v>0.12000000000000001</v>
      </c>
      <c r="X21">
        <f>0.075+0.06</f>
        <v>0.13500000000000001</v>
      </c>
      <c r="Z21">
        <f>SQRT((ABS($A$22-$A$21)^2+(ABS($B$22-$B$21)^2)))</f>
        <v>20.841379794751436</v>
      </c>
      <c r="AA21">
        <f>SQRT((ABS($C$22-$C$21)^2+(ABS($D$22-$D$21)^2)))</f>
        <v>21.583921017686215</v>
      </c>
      <c r="AB21">
        <f>SQRT((ABS($E$22-$E$21)^2+(ABS($F$22-$F$21)^2)))</f>
        <v>19.102939460266761</v>
      </c>
      <c r="AC21">
        <f>SQRT((ABS($G$22-$G$21)^2+(ABS($H$22-$H$21)^2)))</f>
        <v>21.685882327601078</v>
      </c>
      <c r="AJ21">
        <f>1/0.115</f>
        <v>8.695652173913043</v>
      </c>
      <c r="AK21">
        <f>1/0.125</f>
        <v>8</v>
      </c>
      <c r="AL21">
        <f>1/0.12</f>
        <v>8.3333333333333339</v>
      </c>
      <c r="AM21">
        <f>1/0.135</f>
        <v>7.4074074074074066</v>
      </c>
      <c r="AO21">
        <f>$Z21/$U21</f>
        <v>181.22938951957772</v>
      </c>
      <c r="AP21">
        <f>$AA21/$V21</f>
        <v>172.67136814148972</v>
      </c>
      <c r="AQ21">
        <f>$AB21/$W21</f>
        <v>159.19116216888966</v>
      </c>
      <c r="AR21">
        <f>$AC21/$X21</f>
        <v>160.6361653896376</v>
      </c>
      <c r="AV21">
        <f>((0.06/0.115)*100)</f>
        <v>52.173913043478258</v>
      </c>
      <c r="AW21">
        <f>((0.08/0.125)*100)</f>
        <v>64</v>
      </c>
      <c r="AX21">
        <f>((0.07/0.12)*100)</f>
        <v>58.333333333333336</v>
      </c>
      <c r="AY21">
        <f>((0.075/0.135)*100)</f>
        <v>55.55555555555555</v>
      </c>
      <c r="BA21">
        <f>((0.055/0.115)*100)</f>
        <v>47.826086956521735</v>
      </c>
      <c r="BB21">
        <f>((0.045/0.125)*100)</f>
        <v>36</v>
      </c>
      <c r="BC21">
        <f>((0.05/0.12)*100)</f>
        <v>41.666666666666671</v>
      </c>
      <c r="BD21">
        <f>((0.06/0.135)*100)</f>
        <v>44.444444444444443</v>
      </c>
      <c r="BF21">
        <f>ABS($B$21-$D$21)</f>
        <v>2.109362</v>
      </c>
      <c r="BG21">
        <f>ABS($F$21-$H$21)</f>
        <v>2.8632439999999999</v>
      </c>
      <c r="BL21">
        <f>SQRT((ABS($A$21-$E$22)^2+(ABS($B$21-$F$22)^2)))</f>
        <v>3.9596484701531276</v>
      </c>
      <c r="BM21">
        <f>SQRT((ABS($C$21-$G$21)^2+(ABS($D$21-$H$21)^2)))</f>
        <v>1.0494593743456588</v>
      </c>
      <c r="BO21">
        <f>SQRT((ABS($A$21-$G$22)^2+(ABS($B$21-$H$22)^2)))</f>
        <v>7.8805352333613836</v>
      </c>
      <c r="BP21">
        <f>SQRT((ABS($C$21-$E$21)^2+(ABS($D$21-$F$21)^2)))</f>
        <v>2.0729633799160587</v>
      </c>
      <c r="BU21">
        <v>12</v>
      </c>
      <c r="BV21">
        <v>5</v>
      </c>
      <c r="BW21">
        <v>4</v>
      </c>
      <c r="BX21">
        <v>9</v>
      </c>
      <c r="BY21">
        <v>16</v>
      </c>
      <c r="BZ21">
        <v>9</v>
      </c>
      <c r="CA21">
        <v>6</v>
      </c>
      <c r="CB21">
        <v>4</v>
      </c>
      <c r="CC21">
        <v>14</v>
      </c>
      <c r="CD21">
        <v>4</v>
      </c>
      <c r="CE21">
        <v>6</v>
      </c>
      <c r="CF21">
        <v>10</v>
      </c>
      <c r="CG21">
        <v>15</v>
      </c>
      <c r="CH21">
        <v>9</v>
      </c>
      <c r="CI21">
        <v>4</v>
      </c>
      <c r="CJ21">
        <v>10</v>
      </c>
      <c r="CL21">
        <v>11</v>
      </c>
      <c r="CM21">
        <v>4</v>
      </c>
      <c r="CN21">
        <v>1</v>
      </c>
      <c r="CO21">
        <v>5</v>
      </c>
      <c r="CP21">
        <v>9</v>
      </c>
      <c r="CQ21">
        <v>4</v>
      </c>
      <c r="CR21">
        <v>0</v>
      </c>
      <c r="CS21">
        <v>0</v>
      </c>
      <c r="CT21">
        <v>10</v>
      </c>
      <c r="CU21">
        <v>1</v>
      </c>
      <c r="CV21">
        <v>0</v>
      </c>
      <c r="CW21">
        <v>8</v>
      </c>
      <c r="CX21">
        <v>12</v>
      </c>
      <c r="CY21">
        <v>5</v>
      </c>
      <c r="CZ21">
        <v>0</v>
      </c>
      <c r="DA21">
        <v>8</v>
      </c>
      <c r="DC21">
        <f>((5/12)*100)</f>
        <v>41.666666666666671</v>
      </c>
      <c r="DD21">
        <f>((4/12)*100)</f>
        <v>33.333333333333329</v>
      </c>
      <c r="DE21">
        <f>((9/12)*100)</f>
        <v>75</v>
      </c>
      <c r="DF21">
        <f>((9/16)*100)</f>
        <v>56.25</v>
      </c>
      <c r="DG21">
        <f>((6/16)*100)</f>
        <v>37.5</v>
      </c>
      <c r="DH21">
        <f>((4/16)*100)</f>
        <v>25</v>
      </c>
      <c r="DI21">
        <f>((4/14)*100)</f>
        <v>28.571428571428569</v>
      </c>
      <c r="DJ21">
        <f>((6/14)*100)</f>
        <v>42.857142857142854</v>
      </c>
      <c r="DK21">
        <f>((10/14)*100)</f>
        <v>71.428571428571431</v>
      </c>
      <c r="DL21">
        <f>((9/15)*100)</f>
        <v>60</v>
      </c>
      <c r="DM21">
        <f>((4/15)*100)</f>
        <v>26.666666666666668</v>
      </c>
      <c r="DN21">
        <f>((10/15)*100)</f>
        <v>66.666666666666657</v>
      </c>
      <c r="DP21">
        <f>((4/11)*100)</f>
        <v>36.363636363636367</v>
      </c>
      <c r="DQ21">
        <f>((1/11)*100)</f>
        <v>9.0909090909090917</v>
      </c>
      <c r="DR21">
        <f>((5/11)*100)</f>
        <v>45.454545454545453</v>
      </c>
      <c r="DS21">
        <f>((4/9)*100)</f>
        <v>44.444444444444443</v>
      </c>
      <c r="DT21">
        <f>((0/9)*100)</f>
        <v>0</v>
      </c>
      <c r="DU21">
        <f>((0/9)*100)</f>
        <v>0</v>
      </c>
      <c r="DV21">
        <f>((1/10)*100)</f>
        <v>10</v>
      </c>
      <c r="DW21">
        <f>((0/10)*100)</f>
        <v>0</v>
      </c>
      <c r="DX21">
        <f>((8/10)*100)</f>
        <v>80</v>
      </c>
      <c r="DY21">
        <f>((5/12)*100)</f>
        <v>41.666666666666671</v>
      </c>
      <c r="DZ21">
        <f>((0/12)*100)</f>
        <v>0</v>
      </c>
      <c r="EA21">
        <f>((8/12)*100)</f>
        <v>66.666666666666657</v>
      </c>
    </row>
    <row r="22" spans="1:131" x14ac:dyDescent="0.25">
      <c r="A22">
        <v>256.476382</v>
      </c>
      <c r="B22">
        <v>8.8529250000000008</v>
      </c>
      <c r="C22">
        <v>242.54425499999999</v>
      </c>
      <c r="D22">
        <v>6.9070220000000004</v>
      </c>
      <c r="E22">
        <v>239.51212799999999</v>
      </c>
      <c r="F22">
        <v>8.9694680000000009</v>
      </c>
      <c r="G22">
        <v>243.244574</v>
      </c>
      <c r="H22">
        <v>6.0044680000000001</v>
      </c>
      <c r="L22">
        <f>(18/200)</f>
        <v>0.09</v>
      </c>
      <c r="P22">
        <f>(16/200)</f>
        <v>0.08</v>
      </c>
      <c r="Q22">
        <f>(11/200)</f>
        <v>5.5E-2</v>
      </c>
      <c r="R22">
        <f>(13/200)</f>
        <v>6.5000000000000002E-2</v>
      </c>
      <c r="S22">
        <f>(16/200)</f>
        <v>0.08</v>
      </c>
      <c r="V22">
        <f>0.09+0.055</f>
        <v>0.14499999999999999</v>
      </c>
      <c r="AA22">
        <f>SQRT((ABS($C$23-$C$22)^2+(ABS($D$23-$D$22)^2)))</f>
        <v>22.742380948552189</v>
      </c>
      <c r="AK22">
        <f>1/0.145</f>
        <v>6.8965517241379315</v>
      </c>
      <c r="AP22">
        <f>$AA22/$V22</f>
        <v>156.84400654173925</v>
      </c>
      <c r="AW22">
        <f>((0.09/0.145)*100)</f>
        <v>62.068965517241381</v>
      </c>
      <c r="BB22">
        <f>((0.055/0.145)*100)</f>
        <v>37.931034482758626</v>
      </c>
      <c r="BF22">
        <f>ABS($B$22-$D$22)</f>
        <v>1.9459030000000004</v>
      </c>
      <c r="BG22">
        <f>ABS($F$22-$H$22)</f>
        <v>2.9650000000000007</v>
      </c>
      <c r="BI22">
        <v>2.5008555000000001</v>
      </c>
      <c r="BJ22">
        <v>2.3092924999999997</v>
      </c>
      <c r="BM22">
        <f>SQRT((ABS($C$22-$G$22)^2+(ABS($D$22-$H$22)^2)))</f>
        <v>1.1423880359479484</v>
      </c>
      <c r="BP22">
        <f>SQRT((ABS($C$22-$E$22)^2+(ABS($D$22-$F$22)^2)))</f>
        <v>3.6670802618766092</v>
      </c>
      <c r="BR22">
        <f>DEGREES(ACOS((18.3428282058538^2+18.8944290446663^2-3.28144512424389^2)/(2*18.3428282058538*18.8944290446663)))</f>
        <v>9.9680772678308145</v>
      </c>
      <c r="BS22">
        <f>DEGREES(ACOS((3.3586793223809^2+19.1963087685456^2-18.3428282058538^2)/(2*3.3586793223809*19.1963087685456)))</f>
        <v>70.36996333814416</v>
      </c>
      <c r="BY22">
        <v>18</v>
      </c>
      <c r="BZ22">
        <v>5</v>
      </c>
      <c r="CA22">
        <v>8</v>
      </c>
      <c r="CB22">
        <v>2</v>
      </c>
      <c r="CL22">
        <v>16</v>
      </c>
      <c r="CM22">
        <v>3</v>
      </c>
      <c r="CN22">
        <v>5</v>
      </c>
      <c r="CO22">
        <v>13</v>
      </c>
      <c r="CP22">
        <v>11</v>
      </c>
      <c r="CQ22">
        <v>4</v>
      </c>
      <c r="CR22">
        <v>3</v>
      </c>
      <c r="CS22">
        <v>0</v>
      </c>
      <c r="CT22">
        <v>13</v>
      </c>
      <c r="CU22">
        <v>5</v>
      </c>
      <c r="CV22">
        <v>3</v>
      </c>
      <c r="CW22">
        <v>8</v>
      </c>
      <c r="CX22">
        <v>16</v>
      </c>
      <c r="CY22">
        <v>13</v>
      </c>
      <c r="CZ22">
        <v>0</v>
      </c>
      <c r="DA22">
        <v>8</v>
      </c>
      <c r="DF22">
        <f>((5/18)*100)</f>
        <v>27.777777777777779</v>
      </c>
      <c r="DG22">
        <f>((8/18)*100)</f>
        <v>44.444444444444443</v>
      </c>
      <c r="DH22">
        <f>((2/18)*100)</f>
        <v>11.111111111111111</v>
      </c>
      <c r="DP22">
        <f>((3/16)*100)</f>
        <v>18.75</v>
      </c>
      <c r="DQ22">
        <f>((5/16)*100)</f>
        <v>31.25</v>
      </c>
      <c r="DR22">
        <f>((13/16)*100)</f>
        <v>81.25</v>
      </c>
      <c r="DS22">
        <f>((4/11)*100)</f>
        <v>36.363636363636367</v>
      </c>
      <c r="DT22">
        <f>((3/11)*100)</f>
        <v>27.27272727272727</v>
      </c>
      <c r="DU22">
        <f>((0/11)*100)</f>
        <v>0</v>
      </c>
      <c r="DV22">
        <f>((5/13)*100)</f>
        <v>38.461538461538467</v>
      </c>
      <c r="DW22">
        <f>((3/13)*100)</f>
        <v>23.076923076923077</v>
      </c>
      <c r="DX22">
        <f>((8/13)*100)</f>
        <v>61.53846153846154</v>
      </c>
      <c r="DY22">
        <f>((13/16)*100)</f>
        <v>81.25</v>
      </c>
      <c r="DZ22">
        <f>((0/16)*100)</f>
        <v>0</v>
      </c>
      <c r="EA22">
        <f>((8/16)*100)</f>
        <v>50</v>
      </c>
    </row>
    <row r="23" spans="1:131" x14ac:dyDescent="0.25">
      <c r="C23">
        <v>265.28654</v>
      </c>
      <c r="D23">
        <v>6.9730840000000001</v>
      </c>
      <c r="BR23">
        <f>DEGREES(ACOS((19.4446807543184^2+21.079673783118^2-3.80952416304714^2)/(2*19.4446807543184*21.079673783118)))</f>
        <v>9.7493766556889216</v>
      </c>
      <c r="BS23">
        <f>DEGREES(ACOS((3.28144512424389^2+19.9834149133425^2-19.4446807543184^2)/(2*3.28144512424389*19.9834149133425)))</f>
        <v>75.873291947122027</v>
      </c>
    </row>
    <row r="24" spans="1:131" x14ac:dyDescent="0.25">
      <c r="A24" t="s">
        <v>22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BR24">
        <f>DEGREES(ACOS((21.6491555983604^2+23.0595691588727^2-3.41304655579454^2)/(2*21.6491555983604*23.0595691588727)))</f>
        <v>7.9764077865556926</v>
      </c>
      <c r="BS24">
        <f>DEGREES(ACOS((3.80952416304714^2+23.3680010546735^2-21.6491555983604^2)/(2*3.80952416304714*23.3680010546735)))</f>
        <v>58.928025587515329</v>
      </c>
    </row>
    <row r="25" spans="1:131" x14ac:dyDescent="0.25">
      <c r="A25">
        <v>232.218895</v>
      </c>
      <c r="B25">
        <v>5.4247370000000004</v>
      </c>
      <c r="C25">
        <v>234.54405199999999</v>
      </c>
      <c r="D25">
        <v>7.2518419999999999</v>
      </c>
      <c r="E25">
        <v>232.33352500000001</v>
      </c>
      <c r="F25">
        <v>4.8336319999999997</v>
      </c>
      <c r="G25">
        <v>233.47200000000001</v>
      </c>
      <c r="H25">
        <v>7.993474</v>
      </c>
      <c r="K25">
        <f>(17/200)</f>
        <v>8.5000000000000006E-2</v>
      </c>
      <c r="L25">
        <f>(16/200)</f>
        <v>0.08</v>
      </c>
      <c r="M25">
        <f>(16/200)</f>
        <v>0.08</v>
      </c>
      <c r="N25">
        <f>(13/200)</f>
        <v>6.5000000000000002E-2</v>
      </c>
      <c r="P25">
        <f>(12/200)</f>
        <v>0.06</v>
      </c>
      <c r="Q25">
        <f>(12/200)</f>
        <v>0.06</v>
      </c>
      <c r="R25">
        <f>(12/200)</f>
        <v>0.06</v>
      </c>
      <c r="S25">
        <f>(14/200)</f>
        <v>7.0000000000000007E-2</v>
      </c>
      <c r="U25">
        <f>0.085+0.06</f>
        <v>0.14500000000000002</v>
      </c>
      <c r="V25">
        <f>0.08+0.06</f>
        <v>0.14000000000000001</v>
      </c>
      <c r="W25">
        <f>0.08+0.06</f>
        <v>0.14000000000000001</v>
      </c>
      <c r="X25">
        <f>0.065+0.07</f>
        <v>0.13500000000000001</v>
      </c>
      <c r="Z25">
        <f>SQRT((ABS($A$26-$A$25)^2+(ABS($B$26-$B$25)^2)))</f>
        <v>19.228674503158295</v>
      </c>
      <c r="AA25">
        <f>SQRT((ABS($C$26-$C$25)^2+(ABS($D$26-$D$25)^2)))</f>
        <v>19.056748149616826</v>
      </c>
      <c r="AB25">
        <f>SQRT((ABS($E$26-$E$25)^2+(ABS($F$26-$F$25)^2)))</f>
        <v>18.894429044666332</v>
      </c>
      <c r="AC25">
        <f>SQRT((ABS($G$26-$G$25)^2+(ABS($H$26-$H$25)^2)))</f>
        <v>19.196308768545617</v>
      </c>
      <c r="AJ25">
        <f>1/0.145</f>
        <v>6.8965517241379315</v>
      </c>
      <c r="AK25">
        <f>1/0.14</f>
        <v>7.1428571428571423</v>
      </c>
      <c r="AL25">
        <f>1/0.14</f>
        <v>7.1428571428571423</v>
      </c>
      <c r="AM25">
        <f>1/0.135</f>
        <v>7.4074074074074066</v>
      </c>
      <c r="AO25">
        <f>$Z25/$U25</f>
        <v>132.6115482976434</v>
      </c>
      <c r="AP25">
        <f>$AA25/$V25</f>
        <v>136.11962964012017</v>
      </c>
      <c r="AQ25">
        <f>$AB25/$W25</f>
        <v>134.96020746190234</v>
      </c>
      <c r="AR25">
        <f>$AC25/$X25</f>
        <v>142.19487976700455</v>
      </c>
      <c r="AV25">
        <f>((0.085/0.145)*100)</f>
        <v>58.62068965517242</v>
      </c>
      <c r="AW25">
        <f>((0.08/0.14)*100)</f>
        <v>57.142857142857139</v>
      </c>
      <c r="AX25">
        <f>((0.08/0.14)*100)</f>
        <v>57.142857142857139</v>
      </c>
      <c r="AY25">
        <f>((0.065/0.135)*100)</f>
        <v>48.148148148148145</v>
      </c>
      <c r="BA25">
        <f>((0.06/0.145)*100)</f>
        <v>41.379310344827587</v>
      </c>
      <c r="BB25">
        <f>((0.06/0.14)*100)</f>
        <v>42.857142857142847</v>
      </c>
      <c r="BC25">
        <f>((0.06/0.14)*100)</f>
        <v>42.857142857142847</v>
      </c>
      <c r="BD25">
        <f>((0.07/0.135)*100)</f>
        <v>51.851851851851848</v>
      </c>
      <c r="BF25">
        <f>ABS($B$25-$D$25)</f>
        <v>1.8271049999999995</v>
      </c>
      <c r="BG25">
        <f>ABS($F$25-$H$25)</f>
        <v>3.1598420000000003</v>
      </c>
      <c r="BL25">
        <f>SQRT((ABS($A$25-$E$25)^2+(ABS($B$25-$F$25)^2)))</f>
        <v>0.60211722938726975</v>
      </c>
      <c r="BM25">
        <f>SQRT((ABS($C$25-$G$25)^2+(ABS($D$25-$H$25)^2)))</f>
        <v>1.3035771991439433</v>
      </c>
      <c r="BO25">
        <f>SQRT((ABS($A$25-$G$25)^2+(ABS($B$25-$H$25)^2)))</f>
        <v>2.8580906067152614</v>
      </c>
      <c r="BP25">
        <f>SQRT((ABS($C$25-$E$25)^2+(ABS($D$25-$F$25)^2)))</f>
        <v>3.2763042016621311</v>
      </c>
      <c r="BR25">
        <f>DEGREES(ACOS((16.3101454279694^2+16.8009731634789^2-3.02703459327507^2)/(2*16.3101454279694*16.8009731634789)))</f>
        <v>10.352594272932615</v>
      </c>
      <c r="BS25">
        <f>DEGREES(ACOS((3.41304655579454^2+17.6558675935357^2-16.3101454279694^2)/(2*3.41304655579454*17.6558675935357)))</f>
        <v>61.580979914709779</v>
      </c>
      <c r="BU25">
        <v>17</v>
      </c>
      <c r="BV25">
        <v>13</v>
      </c>
      <c r="BW25">
        <v>5</v>
      </c>
      <c r="BX25">
        <v>5</v>
      </c>
      <c r="BY25">
        <v>16</v>
      </c>
      <c r="BZ25">
        <v>13</v>
      </c>
      <c r="CA25">
        <v>4</v>
      </c>
      <c r="CB25">
        <v>2</v>
      </c>
      <c r="CC25">
        <v>16</v>
      </c>
      <c r="CD25">
        <v>5</v>
      </c>
      <c r="CE25">
        <v>4</v>
      </c>
      <c r="CF25">
        <v>13</v>
      </c>
      <c r="CG25">
        <v>13</v>
      </c>
      <c r="CH25">
        <v>5</v>
      </c>
      <c r="CI25">
        <v>1</v>
      </c>
      <c r="CJ25">
        <v>13</v>
      </c>
      <c r="CL25">
        <v>12</v>
      </c>
      <c r="CM25">
        <v>9</v>
      </c>
      <c r="CN25">
        <v>0</v>
      </c>
      <c r="CO25">
        <v>2</v>
      </c>
      <c r="CP25">
        <v>12</v>
      </c>
      <c r="CQ25">
        <v>9</v>
      </c>
      <c r="CR25">
        <v>0</v>
      </c>
      <c r="CS25">
        <v>0</v>
      </c>
      <c r="CT25">
        <v>12</v>
      </c>
      <c r="CU25">
        <v>0</v>
      </c>
      <c r="CV25">
        <v>0</v>
      </c>
      <c r="CW25">
        <v>12</v>
      </c>
      <c r="CX25">
        <v>14</v>
      </c>
      <c r="CY25">
        <v>2</v>
      </c>
      <c r="CZ25">
        <v>0</v>
      </c>
      <c r="DA25">
        <v>12</v>
      </c>
      <c r="DC25">
        <f>((13/17)*100)</f>
        <v>76.470588235294116</v>
      </c>
      <c r="DD25">
        <f>((5/17)*100)</f>
        <v>29.411764705882355</v>
      </c>
      <c r="DE25">
        <f>((5/17)*100)</f>
        <v>29.411764705882355</v>
      </c>
      <c r="DF25">
        <f>((13/16)*100)</f>
        <v>81.25</v>
      </c>
      <c r="DG25">
        <f>((4/16)*100)</f>
        <v>25</v>
      </c>
      <c r="DH25">
        <f>((2/16)*100)</f>
        <v>12.5</v>
      </c>
      <c r="DI25">
        <f>((5/16)*100)</f>
        <v>31.25</v>
      </c>
      <c r="DJ25">
        <f>((4/16)*100)</f>
        <v>25</v>
      </c>
      <c r="DK25">
        <f>((13/16)*100)</f>
        <v>81.25</v>
      </c>
      <c r="DL25">
        <f>((5/13)*100)</f>
        <v>38.461538461538467</v>
      </c>
      <c r="DM25">
        <f>((1/13)*100)</f>
        <v>7.6923076923076925</v>
      </c>
      <c r="DN25">
        <f>((13/13)*100)</f>
        <v>100</v>
      </c>
      <c r="DP25">
        <f>((9/12)*100)</f>
        <v>75</v>
      </c>
      <c r="DQ25">
        <f>((0/12)*100)</f>
        <v>0</v>
      </c>
      <c r="DR25">
        <f>((2/12)*100)</f>
        <v>16.666666666666664</v>
      </c>
      <c r="DS25">
        <f>((9/12)*100)</f>
        <v>75</v>
      </c>
      <c r="DT25">
        <f>((0/12)*100)</f>
        <v>0</v>
      </c>
      <c r="DU25">
        <f>((0/12)*100)</f>
        <v>0</v>
      </c>
      <c r="DV25">
        <f>((0/12)*100)</f>
        <v>0</v>
      </c>
      <c r="DW25">
        <f>((0/12)*100)</f>
        <v>0</v>
      </c>
      <c r="DX25">
        <f>((12/12)*100)</f>
        <v>100</v>
      </c>
      <c r="DY25">
        <f>((2/14)*100)</f>
        <v>14.285714285714285</v>
      </c>
      <c r="DZ25">
        <f>((0/14)*100)</f>
        <v>0</v>
      </c>
      <c r="EA25">
        <f>((12/14)*100)</f>
        <v>85.714285714285708</v>
      </c>
    </row>
    <row r="26" spans="1:131" x14ac:dyDescent="0.25">
      <c r="A26">
        <v>212.99047400000001</v>
      </c>
      <c r="B26">
        <v>5.3259999999999996</v>
      </c>
      <c r="C26">
        <v>215.48742200000001</v>
      </c>
      <c r="D26">
        <v>7.1847370000000002</v>
      </c>
      <c r="E26">
        <v>213.43915799999999</v>
      </c>
      <c r="F26">
        <v>4.882053</v>
      </c>
      <c r="G26">
        <v>214.27579</v>
      </c>
      <c r="H26">
        <v>8.0550529999999991</v>
      </c>
      <c r="K26">
        <f>(16/200)</f>
        <v>0.08</v>
      </c>
      <c r="L26">
        <f>(12/200)</f>
        <v>0.06</v>
      </c>
      <c r="M26">
        <f>(14/200)</f>
        <v>7.0000000000000007E-2</v>
      </c>
      <c r="N26">
        <f>(13/200)</f>
        <v>6.5000000000000002E-2</v>
      </c>
      <c r="P26">
        <f>(12/200)</f>
        <v>0.06</v>
      </c>
      <c r="Q26">
        <f>(12/200)</f>
        <v>0.06</v>
      </c>
      <c r="R26">
        <f>(12/200)</f>
        <v>0.06</v>
      </c>
      <c r="S26">
        <f>(13/200)</f>
        <v>6.5000000000000002E-2</v>
      </c>
      <c r="U26">
        <f>0.08+0.06</f>
        <v>0.14000000000000001</v>
      </c>
      <c r="V26">
        <f>0.06+0.06</f>
        <v>0.12</v>
      </c>
      <c r="W26">
        <f>0.07+0.06</f>
        <v>0.13</v>
      </c>
      <c r="X26">
        <f>0.065+0.065</f>
        <v>0.13</v>
      </c>
      <c r="Z26">
        <f>SQRT((ABS($A$27-$A$26)^2+(ABS($B$27-$B$26)^2)))</f>
        <v>22.390592888647856</v>
      </c>
      <c r="AA26">
        <f>SQRT((ABS($C$27-$C$26)^2+(ABS($D$27-$D$26)^2)))</f>
        <v>18.614445914849028</v>
      </c>
      <c r="AB26">
        <f>SQRT((ABS($E$27-$E$26)^2+(ABS($F$27-$F$26)^2)))</f>
        <v>21.079673783118025</v>
      </c>
      <c r="AC26">
        <f>SQRT((ABS($G$27-$G$26)^2+(ABS($H$27-$H$26)^2)))</f>
        <v>19.983414913342578</v>
      </c>
      <c r="AJ26">
        <f>1/0.14</f>
        <v>7.1428571428571423</v>
      </c>
      <c r="AK26">
        <f>1/0.12</f>
        <v>8.3333333333333339</v>
      </c>
      <c r="AL26">
        <f>1/0.13</f>
        <v>7.6923076923076916</v>
      </c>
      <c r="AM26">
        <f>1/0.13</f>
        <v>7.6923076923076916</v>
      </c>
      <c r="AO26">
        <f>$Z26/$U26</f>
        <v>159.93280634748467</v>
      </c>
      <c r="AP26">
        <f>$AA26/$V26</f>
        <v>155.1203826237419</v>
      </c>
      <c r="AQ26">
        <f>$AB26/$W26</f>
        <v>162.15133679321556</v>
      </c>
      <c r="AR26">
        <f>$AC26/$X26</f>
        <v>153.71857625648136</v>
      </c>
      <c r="AV26">
        <f>((0.08/0.14)*100)</f>
        <v>57.142857142857139</v>
      </c>
      <c r="AW26">
        <f>((0.06/0.12)*100)</f>
        <v>50</v>
      </c>
      <c r="AX26">
        <f>((0.07/0.13)*100)</f>
        <v>53.846153846153854</v>
      </c>
      <c r="AY26">
        <f>((0.065/0.13)*100)</f>
        <v>50</v>
      </c>
      <c r="BA26">
        <f>((0.06/0.14)*100)</f>
        <v>42.857142857142847</v>
      </c>
      <c r="BB26">
        <f>((0.06/0.12)*100)</f>
        <v>50</v>
      </c>
      <c r="BC26">
        <f>((0.06/0.13)*100)</f>
        <v>46.153846153846153</v>
      </c>
      <c r="BD26">
        <f>((0.065/0.13)*100)</f>
        <v>50</v>
      </c>
      <c r="BF26">
        <f>ABS($B$26-$D$26)</f>
        <v>1.8587370000000005</v>
      </c>
      <c r="BG26">
        <f>ABS($F$26-$H$26)</f>
        <v>3.1729999999999992</v>
      </c>
      <c r="BL26">
        <f>SQRT((ABS($A$26-$E$26)^2+(ABS($B$26-$F$26)^2)))</f>
        <v>0.63119432084342064</v>
      </c>
      <c r="BM26">
        <f>SQRT((ABS($C$26-$G$26)^2+(ABS($D$26-$H$26)^2)))</f>
        <v>1.4918116648156425</v>
      </c>
      <c r="BO26">
        <f>SQRT((ABS($A$26-$G$26)^2+(ABS($B$26-$H$26)^2)))</f>
        <v>3.016582088500988</v>
      </c>
      <c r="BP26">
        <f>SQRT((ABS($C$26-$E$26)^2+(ABS($D$26-$F$26)^2)))</f>
        <v>3.0818401998728082</v>
      </c>
      <c r="BR26">
        <f>DEGREES(ACOS((33.8992804552965^2+34.9544110463303^2-3.40638094793169^2)/(2*33.8992804552965*34.9544110463303)))</f>
        <v>5.392959703366504</v>
      </c>
      <c r="BS26">
        <f>DEGREES(ACOS((3.02703459327507^2+34.545082056881^2-33.8992804552965^2)/(2*3.02703459327507*34.545082056881)))</f>
        <v>75.216739965398219</v>
      </c>
      <c r="BU26">
        <v>16</v>
      </c>
      <c r="BV26">
        <v>8</v>
      </c>
      <c r="BW26">
        <v>5</v>
      </c>
      <c r="BX26">
        <v>7</v>
      </c>
      <c r="BY26">
        <v>12</v>
      </c>
      <c r="BZ26">
        <v>8</v>
      </c>
      <c r="CA26">
        <v>3</v>
      </c>
      <c r="CB26">
        <v>0</v>
      </c>
      <c r="CC26">
        <v>14</v>
      </c>
      <c r="CD26">
        <v>5</v>
      </c>
      <c r="CE26">
        <v>5</v>
      </c>
      <c r="CF26">
        <v>11</v>
      </c>
      <c r="CG26">
        <v>13</v>
      </c>
      <c r="CH26">
        <v>7</v>
      </c>
      <c r="CI26">
        <v>2</v>
      </c>
      <c r="CJ26">
        <v>11</v>
      </c>
      <c r="CL26">
        <v>12</v>
      </c>
      <c r="CM26">
        <v>8</v>
      </c>
      <c r="CN26">
        <v>1</v>
      </c>
      <c r="CO26">
        <v>4</v>
      </c>
      <c r="CP26">
        <v>12</v>
      </c>
      <c r="CQ26">
        <v>8</v>
      </c>
      <c r="CR26">
        <v>0</v>
      </c>
      <c r="CS26">
        <v>0</v>
      </c>
      <c r="CT26">
        <v>12</v>
      </c>
      <c r="CU26">
        <v>1</v>
      </c>
      <c r="CV26">
        <v>3</v>
      </c>
      <c r="CW26">
        <v>10</v>
      </c>
      <c r="CX26">
        <v>13</v>
      </c>
      <c r="CY26">
        <v>4</v>
      </c>
      <c r="CZ26">
        <v>1</v>
      </c>
      <c r="DA26">
        <v>10</v>
      </c>
      <c r="DC26">
        <f>((8/16)*100)</f>
        <v>50</v>
      </c>
      <c r="DD26">
        <f>((5/16)*100)</f>
        <v>31.25</v>
      </c>
      <c r="DE26">
        <f>((7/16)*100)</f>
        <v>43.75</v>
      </c>
      <c r="DF26">
        <f>((8/12)*100)</f>
        <v>66.666666666666657</v>
      </c>
      <c r="DG26">
        <f>((3/12)*100)</f>
        <v>25</v>
      </c>
      <c r="DH26">
        <f>((0/12)*100)</f>
        <v>0</v>
      </c>
      <c r="DI26">
        <f>((5/14)*100)</f>
        <v>35.714285714285715</v>
      </c>
      <c r="DJ26">
        <f>((5/14)*100)</f>
        <v>35.714285714285715</v>
      </c>
      <c r="DK26">
        <f>((11/14)*100)</f>
        <v>78.571428571428569</v>
      </c>
      <c r="DL26">
        <f>((7/13)*100)</f>
        <v>53.846153846153847</v>
      </c>
      <c r="DM26">
        <f>((2/13)*100)</f>
        <v>15.384615384615385</v>
      </c>
      <c r="DN26">
        <f>((11/13)*100)</f>
        <v>84.615384615384613</v>
      </c>
      <c r="DP26">
        <f>((8/12)*100)</f>
        <v>66.666666666666657</v>
      </c>
      <c r="DQ26">
        <f>((1/12)*100)</f>
        <v>8.3333333333333321</v>
      </c>
      <c r="DR26">
        <f>((4/12)*100)</f>
        <v>33.333333333333329</v>
      </c>
      <c r="DS26">
        <f>((8/12)*100)</f>
        <v>66.666666666666657</v>
      </c>
      <c r="DT26">
        <f>((0/12)*100)</f>
        <v>0</v>
      </c>
      <c r="DU26">
        <f>((0/12)*100)</f>
        <v>0</v>
      </c>
      <c r="DV26">
        <f>((1/12)*100)</f>
        <v>8.3333333333333321</v>
      </c>
      <c r="DW26">
        <f>((3/12)*100)</f>
        <v>25</v>
      </c>
      <c r="DX26">
        <f>((10/12)*100)</f>
        <v>83.333333333333343</v>
      </c>
      <c r="DY26">
        <f>((4/13)*100)</f>
        <v>30.76923076923077</v>
      </c>
      <c r="DZ26">
        <f>((1/13)*100)</f>
        <v>7.6923076923076925</v>
      </c>
      <c r="EA26">
        <f>((10/13)*100)</f>
        <v>76.923076923076934</v>
      </c>
    </row>
    <row r="27" spans="1:131" x14ac:dyDescent="0.25">
      <c r="A27">
        <v>190.60516200000001</v>
      </c>
      <c r="B27">
        <v>4.8397319999999997</v>
      </c>
      <c r="C27">
        <v>196.88386400000002</v>
      </c>
      <c r="D27">
        <v>6.5481629999999997</v>
      </c>
      <c r="E27">
        <v>192.359801</v>
      </c>
      <c r="F27">
        <v>4.9976180000000001</v>
      </c>
      <c r="G27">
        <v>194.29363899999998</v>
      </c>
      <c r="H27">
        <v>8.2798040000000004</v>
      </c>
      <c r="K27">
        <f>(16/200)</f>
        <v>0.08</v>
      </c>
      <c r="L27">
        <f>(16/200)</f>
        <v>0.08</v>
      </c>
      <c r="M27">
        <f>(15/200)</f>
        <v>7.4999999999999997E-2</v>
      </c>
      <c r="N27">
        <f>(15/200)</f>
        <v>7.4999999999999997E-2</v>
      </c>
      <c r="P27">
        <f>(11/200)</f>
        <v>5.5E-2</v>
      </c>
      <c r="Q27">
        <f>(12/200)</f>
        <v>0.06</v>
      </c>
      <c r="R27">
        <f>(11/200)</f>
        <v>5.5E-2</v>
      </c>
      <c r="S27">
        <f>(12/200)</f>
        <v>0.06</v>
      </c>
      <c r="U27">
        <f>0.08+0.055</f>
        <v>0.13500000000000001</v>
      </c>
      <c r="V27">
        <f>0.08+0.06</f>
        <v>0.14000000000000001</v>
      </c>
      <c r="W27">
        <f>0.075+0.055</f>
        <v>0.13</v>
      </c>
      <c r="X27">
        <f>0.075+0.06</f>
        <v>0.13500000000000001</v>
      </c>
      <c r="Z27">
        <f>SQRT((ABS($A$28-$A$27)^2+(ABS($B$28-$B$27)^2)))</f>
        <v>22.048014450252559</v>
      </c>
      <c r="AA27">
        <f>SQRT((ABS($C$28-$C$27)^2+(ABS($D$28-$D$27)^2)))</f>
        <v>22.900424681723806</v>
      </c>
      <c r="AB27">
        <f>SQRT((ABS($E$28-$E$27)^2+(ABS($F$28-$F$27)^2)))</f>
        <v>23.059569158872712</v>
      </c>
      <c r="AC27">
        <f>SQRT((ABS($G$28-$G$27)^2+(ABS($H$28-$H$27)^2)))</f>
        <v>23.368001054673432</v>
      </c>
      <c r="AJ27">
        <f>1/0.135</f>
        <v>7.4074074074074066</v>
      </c>
      <c r="AK27">
        <f>1/0.14</f>
        <v>7.1428571428571423</v>
      </c>
      <c r="AL27">
        <f>1/0.13</f>
        <v>7.6923076923076916</v>
      </c>
      <c r="AM27">
        <f>1/0.135</f>
        <v>7.4074074074074066</v>
      </c>
      <c r="AO27">
        <f>$Z27/$U27</f>
        <v>163.31862555742634</v>
      </c>
      <c r="AP27">
        <f>$AA27/$V27</f>
        <v>163.57446201231289</v>
      </c>
      <c r="AQ27">
        <f>$AB27/$W27</f>
        <v>177.38130122209779</v>
      </c>
      <c r="AR27">
        <f>$AC27/$X27</f>
        <v>173.09630410869207</v>
      </c>
      <c r="AV27">
        <f>((0.08/0.135)*100)</f>
        <v>59.259259259259252</v>
      </c>
      <c r="AW27">
        <f>((0.08/0.14)*100)</f>
        <v>57.142857142857139</v>
      </c>
      <c r="AX27">
        <f>((0.075/0.13)*100)</f>
        <v>57.692307692307686</v>
      </c>
      <c r="AY27">
        <f>((0.075/0.135)*100)</f>
        <v>55.55555555555555</v>
      </c>
      <c r="BA27">
        <f>((0.055/0.135)*100)</f>
        <v>40.74074074074074</v>
      </c>
      <c r="BB27">
        <f>((0.06/0.14)*100)</f>
        <v>42.857142857142847</v>
      </c>
      <c r="BC27">
        <f>((0.055/0.13)*100)</f>
        <v>42.307692307692307</v>
      </c>
      <c r="BD27">
        <f>((0.06/0.135)*100)</f>
        <v>44.444444444444443</v>
      </c>
      <c r="BF27">
        <f>ABS($B$27-$D$27)</f>
        <v>1.708431</v>
      </c>
      <c r="BG27">
        <f>ABS($F$27-$H$27)</f>
        <v>3.2821860000000003</v>
      </c>
      <c r="BL27">
        <f>SQRT((ABS($A$27-$E$27)^2+(ABS($B$27-$F$27)^2)))</f>
        <v>1.761728131499577</v>
      </c>
      <c r="BM27">
        <f>SQRT((ABS($C$27-$G$27)^2+(ABS($D$27-$H$27)^2)))</f>
        <v>3.1157416618689955</v>
      </c>
      <c r="BO27">
        <f>SQRT((ABS($A$27-$G$27)^2+(ABS($B$27-$H$27)^2)))</f>
        <v>5.043704783659809</v>
      </c>
      <c r="BP27">
        <f>SQRT((ABS($C$27-$E$27)^2+(ABS($D$27-$F$27)^2)))</f>
        <v>4.7823985430946792</v>
      </c>
      <c r="BR27">
        <f>DEGREES(ACOS((27.9757890417953^2+28.018657366726^2-2.97315716589638^2)/(2*27.9757890417953*28.018657366726)))</f>
        <v>6.0867401032863127</v>
      </c>
      <c r="BS27">
        <f>DEGREES(ACOS((3.40638094793169^2+29.0126035407595^2-27.9757890417953^2)/(2*3.40638094793169*29.0126035407595)))</f>
        <v>69.044623981227261</v>
      </c>
      <c r="BU27">
        <v>16</v>
      </c>
      <c r="BV27">
        <v>9</v>
      </c>
      <c r="BW27">
        <v>7</v>
      </c>
      <c r="BX27">
        <v>9</v>
      </c>
      <c r="BY27">
        <v>16</v>
      </c>
      <c r="BZ27">
        <v>9</v>
      </c>
      <c r="CA27">
        <v>5</v>
      </c>
      <c r="CB27">
        <v>4</v>
      </c>
      <c r="CC27">
        <v>15</v>
      </c>
      <c r="CD27">
        <v>7</v>
      </c>
      <c r="CE27">
        <v>4</v>
      </c>
      <c r="CF27">
        <v>13</v>
      </c>
      <c r="CG27">
        <v>15</v>
      </c>
      <c r="CH27">
        <v>9</v>
      </c>
      <c r="CI27">
        <v>4</v>
      </c>
      <c r="CJ27">
        <v>13</v>
      </c>
      <c r="CL27">
        <v>11</v>
      </c>
      <c r="CM27">
        <v>4</v>
      </c>
      <c r="CN27">
        <v>2</v>
      </c>
      <c r="CO27">
        <v>5</v>
      </c>
      <c r="CP27">
        <v>12</v>
      </c>
      <c r="CQ27">
        <v>4</v>
      </c>
      <c r="CR27">
        <v>3</v>
      </c>
      <c r="CS27">
        <v>1</v>
      </c>
      <c r="CT27">
        <v>11</v>
      </c>
      <c r="CU27">
        <v>2</v>
      </c>
      <c r="CV27">
        <v>0</v>
      </c>
      <c r="CW27">
        <v>9</v>
      </c>
      <c r="CX27">
        <v>12</v>
      </c>
      <c r="CY27">
        <v>5</v>
      </c>
      <c r="CZ27">
        <v>0</v>
      </c>
      <c r="DA27">
        <v>9</v>
      </c>
      <c r="DC27">
        <f>((9/16)*100)</f>
        <v>56.25</v>
      </c>
      <c r="DD27">
        <f>((7/16)*100)</f>
        <v>43.75</v>
      </c>
      <c r="DE27">
        <f>((9/16)*100)</f>
        <v>56.25</v>
      </c>
      <c r="DF27">
        <f>((9/16)*100)</f>
        <v>56.25</v>
      </c>
      <c r="DG27">
        <f>((5/16)*100)</f>
        <v>31.25</v>
      </c>
      <c r="DH27">
        <f>((4/16)*100)</f>
        <v>25</v>
      </c>
      <c r="DI27">
        <f>((7/15)*100)</f>
        <v>46.666666666666664</v>
      </c>
      <c r="DJ27">
        <f>((4/15)*100)</f>
        <v>26.666666666666668</v>
      </c>
      <c r="DK27">
        <f>((13/15)*100)</f>
        <v>86.666666666666671</v>
      </c>
      <c r="DL27">
        <f>((9/15)*100)</f>
        <v>60</v>
      </c>
      <c r="DM27">
        <f>((4/15)*100)</f>
        <v>26.666666666666668</v>
      </c>
      <c r="DN27">
        <f>((13/15)*100)</f>
        <v>86.666666666666671</v>
      </c>
      <c r="DP27">
        <f>((4/11)*100)</f>
        <v>36.363636363636367</v>
      </c>
      <c r="DQ27">
        <f>((2/11)*100)</f>
        <v>18.181818181818183</v>
      </c>
      <c r="DR27">
        <f>((5/11)*100)</f>
        <v>45.454545454545453</v>
      </c>
      <c r="DS27">
        <f>((4/12)*100)</f>
        <v>33.333333333333329</v>
      </c>
      <c r="DT27">
        <f>((3/12)*100)</f>
        <v>25</v>
      </c>
      <c r="DU27">
        <f>((1/12)*100)</f>
        <v>8.3333333333333321</v>
      </c>
      <c r="DV27">
        <f>((2/11)*100)</f>
        <v>18.181818181818183</v>
      </c>
      <c r="DW27">
        <f>((0/11)*100)</f>
        <v>0</v>
      </c>
      <c r="DX27">
        <f>((9/11)*100)</f>
        <v>81.818181818181827</v>
      </c>
      <c r="DY27">
        <f>((5/12)*100)</f>
        <v>41.666666666666671</v>
      </c>
      <c r="DZ27">
        <f>((0/12)*100)</f>
        <v>0</v>
      </c>
      <c r="EA27">
        <f>((9/12)*100)</f>
        <v>75</v>
      </c>
    </row>
    <row r="28" spans="1:131" x14ac:dyDescent="0.25">
      <c r="A28">
        <v>168.55901399999999</v>
      </c>
      <c r="B28">
        <v>5.1266109999999996</v>
      </c>
      <c r="C28">
        <v>173.98355700000002</v>
      </c>
      <c r="D28">
        <v>6.4747469999999998</v>
      </c>
      <c r="E28">
        <v>169.30028799999999</v>
      </c>
      <c r="F28">
        <v>5.0485100000000003</v>
      </c>
      <c r="G28">
        <v>170.92677700000002</v>
      </c>
      <c r="H28">
        <v>8.04908</v>
      </c>
      <c r="K28">
        <f>(14/200)</f>
        <v>7.0000000000000007E-2</v>
      </c>
      <c r="L28">
        <f>(12/200)</f>
        <v>0.06</v>
      </c>
      <c r="M28">
        <f>(13/200)</f>
        <v>6.5000000000000002E-2</v>
      </c>
      <c r="N28">
        <f>(13/200)</f>
        <v>6.5000000000000002E-2</v>
      </c>
      <c r="P28">
        <f>(10/200)</f>
        <v>0.05</v>
      </c>
      <c r="Q28">
        <f>(11/200)</f>
        <v>5.5E-2</v>
      </c>
      <c r="R28">
        <f>(12/200)</f>
        <v>0.06</v>
      </c>
      <c r="S28">
        <f>(12/200)</f>
        <v>0.06</v>
      </c>
      <c r="U28">
        <f>0.07+0.05</f>
        <v>0.12000000000000001</v>
      </c>
      <c r="V28">
        <f>0.06+0.055</f>
        <v>0.11499999999999999</v>
      </c>
      <c r="W28">
        <f>0.065+0.06</f>
        <v>0.125</v>
      </c>
      <c r="X28">
        <f>0.065+0.06</f>
        <v>0.125</v>
      </c>
      <c r="Z28">
        <f>SQRT((ABS($A$29-$A$28)^2+(ABS($B$29-$B$28)^2)))</f>
        <v>16.421552468366102</v>
      </c>
      <c r="AA28">
        <f>SQRT((ABS($C$29-$C$28)^2+(ABS($D$29-$D$28)^2)))</f>
        <v>17.7810380494391</v>
      </c>
      <c r="AB28">
        <f>SQRT((ABS($E$29-$E$28)^2+(ABS($F$29-$F$28)^2)))</f>
        <v>16.80097316347894</v>
      </c>
      <c r="AC28">
        <f>SQRT((ABS($G$29-$G$28)^2+(ABS($H$29-$H$28)^2)))</f>
        <v>17.655867593535735</v>
      </c>
      <c r="AJ28">
        <f>1/0.12</f>
        <v>8.3333333333333339</v>
      </c>
      <c r="AK28">
        <f>1/0.115</f>
        <v>8.695652173913043</v>
      </c>
      <c r="AL28">
        <f>1/0.125</f>
        <v>8</v>
      </c>
      <c r="AM28">
        <f>1/0.125</f>
        <v>8</v>
      </c>
      <c r="AO28">
        <f>$Z28/$U28</f>
        <v>136.84627056971749</v>
      </c>
      <c r="AP28">
        <f>$AA28/$V28</f>
        <v>154.61772216903566</v>
      </c>
      <c r="AQ28">
        <f>$AB28/$W28</f>
        <v>134.40778530783152</v>
      </c>
      <c r="AR28">
        <f>$AC28/$X28</f>
        <v>141.24694074828588</v>
      </c>
      <c r="AV28">
        <f>((0.07/0.12)*100)</f>
        <v>58.333333333333336</v>
      </c>
      <c r="AW28">
        <f>((0.06/0.115)*100)</f>
        <v>52.173913043478258</v>
      </c>
      <c r="AX28">
        <f>((0.065/0.125)*100)</f>
        <v>52</v>
      </c>
      <c r="AY28">
        <f>((0.065/0.125)*100)</f>
        <v>52</v>
      </c>
      <c r="BA28">
        <f>((0.05/0.12)*100)</f>
        <v>41.666666666666671</v>
      </c>
      <c r="BB28">
        <f>((0.055/0.115)*100)</f>
        <v>47.826086956521735</v>
      </c>
      <c r="BC28">
        <f>((0.06/0.125)*100)</f>
        <v>48</v>
      </c>
      <c r="BD28">
        <f>((0.06/0.125)*100)</f>
        <v>48</v>
      </c>
      <c r="BF28">
        <f>ABS($B$28-$D$28)</f>
        <v>1.3481360000000002</v>
      </c>
      <c r="BG28">
        <f>ABS($F$28-$H$28)</f>
        <v>3.0005699999999997</v>
      </c>
      <c r="BL28">
        <f>SQRT((ABS($A$28-$E$28)^2+(ABS($B$28-$F$28)^2)))</f>
        <v>0.74537702491893731</v>
      </c>
      <c r="BM28">
        <f>SQRT((ABS($C$28-$G$28)^2+(ABS($D$28-$H$28)^2)))</f>
        <v>3.4383758321755669</v>
      </c>
      <c r="BO28">
        <f>SQRT((ABS($A$28-$G$28)^2+(ABS($B$28-$H$28)^2)))</f>
        <v>3.761266632416548</v>
      </c>
      <c r="BP28">
        <f>SQRT((ABS($C$28-$E$28)^2+(ABS($D$28-$F$28)^2)))</f>
        <v>4.8956266714824395</v>
      </c>
      <c r="BR28">
        <f>DEGREES(ACOS((17.9759304231205^2+17.9633766481758^2-2.65989712710642^2)/(2*17.9759304231205*17.9633766481758)))</f>
        <v>8.488681331487415</v>
      </c>
      <c r="BS28">
        <f>DEGREES(ACOS((2.97315716589638^2+18.0800340644527^2-17.9759304231205^2)/(2*2.97315716589638*18.0800340644527)))</f>
        <v>83.273168956161342</v>
      </c>
      <c r="BU28">
        <v>14</v>
      </c>
      <c r="BV28">
        <v>6</v>
      </c>
      <c r="BW28">
        <v>4</v>
      </c>
      <c r="BX28">
        <v>6</v>
      </c>
      <c r="BY28">
        <v>12</v>
      </c>
      <c r="BZ28">
        <v>6</v>
      </c>
      <c r="CA28">
        <v>4</v>
      </c>
      <c r="CB28">
        <v>2</v>
      </c>
      <c r="CC28">
        <v>13</v>
      </c>
      <c r="CD28">
        <v>4</v>
      </c>
      <c r="CE28">
        <v>5</v>
      </c>
      <c r="CF28">
        <v>11</v>
      </c>
      <c r="CG28">
        <v>13</v>
      </c>
      <c r="CH28">
        <v>6</v>
      </c>
      <c r="CI28">
        <v>3</v>
      </c>
      <c r="CJ28">
        <v>11</v>
      </c>
      <c r="CL28">
        <v>10</v>
      </c>
      <c r="CM28">
        <v>4</v>
      </c>
      <c r="CN28">
        <v>2</v>
      </c>
      <c r="CO28">
        <v>4</v>
      </c>
      <c r="CP28">
        <v>11</v>
      </c>
      <c r="CQ28">
        <v>4</v>
      </c>
      <c r="CR28">
        <v>0</v>
      </c>
      <c r="CS28">
        <v>0</v>
      </c>
      <c r="CT28">
        <v>12</v>
      </c>
      <c r="CU28">
        <v>2</v>
      </c>
      <c r="CV28">
        <v>4</v>
      </c>
      <c r="CW28">
        <v>10</v>
      </c>
      <c r="CX28">
        <v>12</v>
      </c>
      <c r="CY28">
        <v>4</v>
      </c>
      <c r="CZ28">
        <v>2</v>
      </c>
      <c r="DA28">
        <v>10</v>
      </c>
      <c r="DC28">
        <f>((6/14)*100)</f>
        <v>42.857142857142854</v>
      </c>
      <c r="DD28">
        <f>((4/14)*100)</f>
        <v>28.571428571428569</v>
      </c>
      <c r="DE28">
        <f>((6/14)*100)</f>
        <v>42.857142857142854</v>
      </c>
      <c r="DF28">
        <f>((6/12)*100)</f>
        <v>50</v>
      </c>
      <c r="DG28">
        <f>((4/12)*100)</f>
        <v>33.333333333333329</v>
      </c>
      <c r="DH28">
        <f>((2/12)*100)</f>
        <v>16.666666666666664</v>
      </c>
      <c r="DI28">
        <f>((4/13)*100)</f>
        <v>30.76923076923077</v>
      </c>
      <c r="DJ28">
        <f>((5/13)*100)</f>
        <v>38.461538461538467</v>
      </c>
      <c r="DK28">
        <f>((11/13)*100)</f>
        <v>84.615384615384613</v>
      </c>
      <c r="DL28">
        <f>((6/13)*100)</f>
        <v>46.153846153846153</v>
      </c>
      <c r="DM28">
        <f>((3/13)*100)</f>
        <v>23.076923076923077</v>
      </c>
      <c r="DN28">
        <f>((11/13)*100)</f>
        <v>84.615384615384613</v>
      </c>
      <c r="DP28">
        <f>((4/10)*100)</f>
        <v>40</v>
      </c>
      <c r="DQ28">
        <f>((2/10)*100)</f>
        <v>20</v>
      </c>
      <c r="DR28">
        <f>((4/10)*100)</f>
        <v>40</v>
      </c>
      <c r="DS28">
        <f>((4/11)*100)</f>
        <v>36.363636363636367</v>
      </c>
      <c r="DT28">
        <f>((0/11)*100)</f>
        <v>0</v>
      </c>
      <c r="DU28">
        <f>((0/11)*100)</f>
        <v>0</v>
      </c>
      <c r="DV28">
        <f>((2/12)*100)</f>
        <v>16.666666666666664</v>
      </c>
      <c r="DW28">
        <f>((4/12)*100)</f>
        <v>33.333333333333329</v>
      </c>
      <c r="DX28">
        <f>((10/12)*100)</f>
        <v>83.333333333333343</v>
      </c>
      <c r="DY28">
        <f>((4/12)*100)</f>
        <v>33.333333333333329</v>
      </c>
      <c r="DZ28">
        <f>((2/12)*100)</f>
        <v>16.666666666666664</v>
      </c>
      <c r="EA28">
        <f>((10/12)*100)</f>
        <v>83.333333333333343</v>
      </c>
    </row>
    <row r="29" spans="1:131" x14ac:dyDescent="0.25">
      <c r="A29">
        <v>152.149924</v>
      </c>
      <c r="B29">
        <v>5.7662599999999999</v>
      </c>
      <c r="C29">
        <v>156.22501299999999</v>
      </c>
      <c r="D29">
        <v>7.3688549999999999</v>
      </c>
      <c r="E29">
        <v>152.49953600000001</v>
      </c>
      <c r="F29">
        <v>5.1347160000000001</v>
      </c>
      <c r="G29">
        <v>153.270914</v>
      </c>
      <c r="H29">
        <v>8.0618160000000003</v>
      </c>
      <c r="K29">
        <f>(17/200)</f>
        <v>8.5000000000000006E-2</v>
      </c>
      <c r="L29">
        <f>(18/200)</f>
        <v>0.09</v>
      </c>
      <c r="M29">
        <f>(17/200)</f>
        <v>8.5000000000000006E-2</v>
      </c>
      <c r="N29">
        <f>(15/200)</f>
        <v>7.4999999999999997E-2</v>
      </c>
      <c r="P29">
        <f>(10/200)</f>
        <v>0.05</v>
      </c>
      <c r="Q29">
        <f>(12/200)</f>
        <v>0.06</v>
      </c>
      <c r="R29">
        <f>(10/200)</f>
        <v>0.05</v>
      </c>
      <c r="S29">
        <f>(12/200)</f>
        <v>0.06</v>
      </c>
      <c r="U29">
        <f>0.085+0.05</f>
        <v>0.13500000000000001</v>
      </c>
      <c r="V29">
        <f>0.09+0.06</f>
        <v>0.15</v>
      </c>
      <c r="W29">
        <f>0.085+0.05</f>
        <v>0.13500000000000001</v>
      </c>
      <c r="X29">
        <f>0.075+0.06</f>
        <v>0.13500000000000001</v>
      </c>
      <c r="Z29">
        <f>SQRT((ABS($A$30-$A$29)^2+(ABS($B$30-$B$29)^2)))</f>
        <v>34.413215612460561</v>
      </c>
      <c r="AA29">
        <f>SQRT((ABS($C$30-$C$29)^2+(ABS($D$30-$D$29)^2)))</f>
        <v>33.570652269682839</v>
      </c>
      <c r="AB29">
        <f>SQRT((ABS($E$30-$E$29)^2+(ABS($F$30-$F$29)^2)))</f>
        <v>34.954411046330335</v>
      </c>
      <c r="AC29">
        <f>SQRT((ABS($G$30-$G$29)^2+(ABS($H$30-$H$29)^2)))</f>
        <v>34.545082056880993</v>
      </c>
      <c r="AJ29">
        <f>1/0.135</f>
        <v>7.4074074074074066</v>
      </c>
      <c r="AK29">
        <f>1/0.15</f>
        <v>6.666666666666667</v>
      </c>
      <c r="AL29">
        <f>1/0.135</f>
        <v>7.4074074074074066</v>
      </c>
      <c r="AM29">
        <f>1/0.135</f>
        <v>7.4074074074074066</v>
      </c>
      <c r="AO29">
        <f>$Z29/$U29</f>
        <v>254.91270824044858</v>
      </c>
      <c r="AP29">
        <f>$AA29/$V29</f>
        <v>223.80434846455228</v>
      </c>
      <c r="AQ29">
        <f>$AB29/$W29</f>
        <v>258.92156330615063</v>
      </c>
      <c r="AR29">
        <f>$AC29/$X29</f>
        <v>255.88949671763697</v>
      </c>
      <c r="AV29">
        <f>((0.085/0.135)*100)</f>
        <v>62.962962962962962</v>
      </c>
      <c r="AW29">
        <f>((0.09/0.15)*100)</f>
        <v>60</v>
      </c>
      <c r="AX29">
        <f>((0.085/0.135)*100)</f>
        <v>62.962962962962962</v>
      </c>
      <c r="AY29">
        <f>((0.075/0.135)*100)</f>
        <v>55.55555555555555</v>
      </c>
      <c r="BA29">
        <f>((0.05/0.135)*100)</f>
        <v>37.037037037037038</v>
      </c>
      <c r="BB29">
        <f>((0.06/0.15)*100)</f>
        <v>40</v>
      </c>
      <c r="BC29">
        <f>((0.05/0.135)*100)</f>
        <v>37.037037037037038</v>
      </c>
      <c r="BD29">
        <f>((0.06/0.135)*100)</f>
        <v>44.444444444444443</v>
      </c>
      <c r="BF29">
        <f>ABS($B$29-$D$29)</f>
        <v>1.602595</v>
      </c>
      <c r="BG29">
        <f>ABS($F$29-$H$29)</f>
        <v>2.9271000000000003</v>
      </c>
      <c r="BL29">
        <f>SQRT((ABS($A$29-$E$29)^2+(ABS($B$29-$F$29)^2)))</f>
        <v>0.7218562006937429</v>
      </c>
      <c r="BM29">
        <f>SQRT((ABS($C$29-$G$29)^2+(ABS($D$29-$H$29)^2)))</f>
        <v>3.0342867117861347</v>
      </c>
      <c r="BO29">
        <f>SQRT((ABS($A$29-$G$29)^2+(ABS($B$29-$H$29)^2)))</f>
        <v>2.5546420354398021</v>
      </c>
      <c r="BP29">
        <f>SQRT((ABS($C$29-$E$29)^2+(ABS($D$29-$F$29)^2)))</f>
        <v>4.3440253163223943</v>
      </c>
      <c r="BR29">
        <f>DEGREES(ACOS((14.1970225876459^2+18.7186212790845^2-5.8641174895655^2)/(2*14.1970225876459*18.7186212790845)))</f>
        <v>13.152838879497498</v>
      </c>
      <c r="BS29">
        <f>DEGREES(ACOS((4.18174770240865^2+16.6365196670787^2-14.1970225876459^2)/(2*4.18174770240865*16.6365196670787)))</f>
        <v>48.219670055347592</v>
      </c>
      <c r="BU29">
        <v>17</v>
      </c>
      <c r="BV29">
        <v>12</v>
      </c>
      <c r="BW29">
        <v>8</v>
      </c>
      <c r="BX29">
        <v>8</v>
      </c>
      <c r="BY29">
        <v>18</v>
      </c>
      <c r="BZ29">
        <v>12</v>
      </c>
      <c r="CA29">
        <v>8</v>
      </c>
      <c r="CB29">
        <v>6</v>
      </c>
      <c r="CC29">
        <v>17</v>
      </c>
      <c r="CD29">
        <v>9</v>
      </c>
      <c r="CE29">
        <v>7</v>
      </c>
      <c r="CF29">
        <v>15</v>
      </c>
      <c r="CG29">
        <v>15</v>
      </c>
      <c r="CH29">
        <v>8</v>
      </c>
      <c r="CI29">
        <v>5</v>
      </c>
      <c r="CJ29">
        <v>15</v>
      </c>
      <c r="CL29">
        <v>10</v>
      </c>
      <c r="CM29">
        <v>4</v>
      </c>
      <c r="CN29">
        <v>1</v>
      </c>
      <c r="CO29">
        <v>3</v>
      </c>
      <c r="CP29">
        <v>12</v>
      </c>
      <c r="CQ29">
        <v>4</v>
      </c>
      <c r="CR29">
        <v>4</v>
      </c>
      <c r="CS29">
        <v>2</v>
      </c>
      <c r="CT29">
        <v>10</v>
      </c>
      <c r="CU29">
        <v>1</v>
      </c>
      <c r="CV29">
        <v>0</v>
      </c>
      <c r="CW29">
        <v>10</v>
      </c>
      <c r="CX29">
        <v>12</v>
      </c>
      <c r="CY29">
        <v>3</v>
      </c>
      <c r="CZ29">
        <v>0</v>
      </c>
      <c r="DA29">
        <v>10</v>
      </c>
      <c r="DC29">
        <f>((12/17)*100)</f>
        <v>70.588235294117652</v>
      </c>
      <c r="DD29">
        <f>((8/17)*100)</f>
        <v>47.058823529411761</v>
      </c>
      <c r="DE29">
        <f>((8/17)*100)</f>
        <v>47.058823529411761</v>
      </c>
      <c r="DF29">
        <f>((12/18)*100)</f>
        <v>66.666666666666657</v>
      </c>
      <c r="DG29">
        <f>((8/18)*100)</f>
        <v>44.444444444444443</v>
      </c>
      <c r="DH29">
        <f>((6/18)*100)</f>
        <v>33.333333333333329</v>
      </c>
      <c r="DI29">
        <f>((9/17)*100)</f>
        <v>52.941176470588239</v>
      </c>
      <c r="DJ29">
        <f>((7/17)*100)</f>
        <v>41.17647058823529</v>
      </c>
      <c r="DK29">
        <f>((15/17)*100)</f>
        <v>88.235294117647058</v>
      </c>
      <c r="DL29">
        <f>((8/15)*100)</f>
        <v>53.333333333333336</v>
      </c>
      <c r="DM29">
        <f>((5/15)*100)</f>
        <v>33.333333333333329</v>
      </c>
      <c r="DN29">
        <f>((15/15)*100)</f>
        <v>100</v>
      </c>
      <c r="DP29">
        <f>((4/10)*100)</f>
        <v>40</v>
      </c>
      <c r="DQ29">
        <f>((1/10)*100)</f>
        <v>10</v>
      </c>
      <c r="DR29">
        <f>((3/10)*100)</f>
        <v>30</v>
      </c>
      <c r="DS29">
        <f>((4/12)*100)</f>
        <v>33.333333333333329</v>
      </c>
      <c r="DT29">
        <f>((4/12)*100)</f>
        <v>33.333333333333329</v>
      </c>
      <c r="DU29">
        <f>((2/12)*100)</f>
        <v>16.666666666666664</v>
      </c>
      <c r="DV29">
        <f>((1/10)*100)</f>
        <v>10</v>
      </c>
      <c r="DW29">
        <f>((0/10)*100)</f>
        <v>0</v>
      </c>
      <c r="DX29">
        <f>((10/10)*100)</f>
        <v>100</v>
      </c>
      <c r="DY29">
        <f>((3/12)*100)</f>
        <v>25</v>
      </c>
      <c r="DZ29">
        <f>((0/12)*100)</f>
        <v>0</v>
      </c>
      <c r="EA29">
        <f>((10/12)*100)</f>
        <v>83.333333333333343</v>
      </c>
    </row>
    <row r="30" spans="1:131" x14ac:dyDescent="0.25">
      <c r="A30">
        <v>117.74828400000001</v>
      </c>
      <c r="B30">
        <v>4.8737500000000002</v>
      </c>
      <c r="C30">
        <v>122.669792</v>
      </c>
      <c r="D30">
        <v>6.3510939999999998</v>
      </c>
      <c r="E30">
        <v>117.54625000000001</v>
      </c>
      <c r="F30">
        <v>4.8542709999999998</v>
      </c>
      <c r="G30">
        <v>118.72583400000001</v>
      </c>
      <c r="H30">
        <v>8.0498949999999994</v>
      </c>
      <c r="K30">
        <f>(15/200)</f>
        <v>7.4999999999999997E-2</v>
      </c>
      <c r="L30">
        <f>(17/200)</f>
        <v>8.5000000000000006E-2</v>
      </c>
      <c r="M30">
        <f>(17/200)</f>
        <v>8.5000000000000006E-2</v>
      </c>
      <c r="N30">
        <f>(16/200)</f>
        <v>0.08</v>
      </c>
      <c r="P30">
        <f>(8/200)</f>
        <v>0.04</v>
      </c>
      <c r="Q30">
        <f>(10/200)</f>
        <v>0.05</v>
      </c>
      <c r="R30">
        <f>(8/200)</f>
        <v>0.04</v>
      </c>
      <c r="S30">
        <f>(10/200)</f>
        <v>0.05</v>
      </c>
      <c r="U30">
        <f>0.075+0.04</f>
        <v>0.11499999999999999</v>
      </c>
      <c r="V30">
        <f>0.085+0.05</f>
        <v>0.13500000000000001</v>
      </c>
      <c r="W30">
        <f>0.085+0.04</f>
        <v>0.125</v>
      </c>
      <c r="X30">
        <f>0.08+0.05</f>
        <v>0.13</v>
      </c>
      <c r="Z30">
        <f>SQRT((ABS($A$31-$A$30)^2+(ABS($B$31-$B$30)^2)))</f>
        <v>25.167309785887021</v>
      </c>
      <c r="AA30">
        <f>SQRT((ABS($C$31-$C$30)^2+(ABS($D$31-$D$30)^2)))</f>
        <v>28.90448223117572</v>
      </c>
      <c r="AB30">
        <f>SQRT((ABS($E$31-$E$30)^2+(ABS($F$31-$F$30)^2)))</f>
        <v>28.018657366726003</v>
      </c>
      <c r="AC30">
        <f>SQRT((ABS($G$31-$G$30)^2+(ABS($H$31-$H$30)^2)))</f>
        <v>29.012603540759489</v>
      </c>
      <c r="AJ30">
        <f>1/0.115</f>
        <v>8.695652173913043</v>
      </c>
      <c r="AK30">
        <f>1/0.135</f>
        <v>7.4074074074074066</v>
      </c>
      <c r="AL30">
        <f>1/0.125</f>
        <v>8</v>
      </c>
      <c r="AM30">
        <f>1/0.13</f>
        <v>7.6923076923076916</v>
      </c>
      <c r="AO30">
        <f>$Z30/$U30</f>
        <v>218.8461720511915</v>
      </c>
      <c r="AP30">
        <f>$AA30/$V30</f>
        <v>214.10727578648681</v>
      </c>
      <c r="AQ30">
        <f>$AB30/$W30</f>
        <v>224.14925893380803</v>
      </c>
      <c r="AR30">
        <f>$AC30/$X30</f>
        <v>223.1738733904576</v>
      </c>
      <c r="AV30">
        <f>((0.075/0.115)*100)</f>
        <v>65.217391304347814</v>
      </c>
      <c r="AW30">
        <f>((0.085/0.135)*100)</f>
        <v>62.962962962962962</v>
      </c>
      <c r="AX30">
        <f>((0.085/0.125)*100)</f>
        <v>68</v>
      </c>
      <c r="AY30">
        <f>((0.08/0.13)*100)</f>
        <v>61.53846153846154</v>
      </c>
      <c r="BA30">
        <f>((0.04/0.115)*100)</f>
        <v>34.782608695652172</v>
      </c>
      <c r="BB30">
        <f>((0.05/0.135)*100)</f>
        <v>37.037037037037038</v>
      </c>
      <c r="BC30">
        <f>((0.04/0.125)*100)</f>
        <v>32</v>
      </c>
      <c r="BD30">
        <f>((0.05/0.13)*100)</f>
        <v>38.461538461538467</v>
      </c>
      <c r="BF30">
        <f>ABS($B$30-$D$30)</f>
        <v>1.4773439999999995</v>
      </c>
      <c r="BG30">
        <f>ABS($F$30-$H$30)</f>
        <v>3.1956239999999996</v>
      </c>
      <c r="BL30">
        <f>SQRT((ABS($A$30-$E$30)^2+(ABS($B$30-$F$30)^2)))</f>
        <v>0.20297085652132194</v>
      </c>
      <c r="BM30">
        <f>SQRT((ABS($C$30-$G$30)^2+(ABS($D$30-$H$30)^2)))</f>
        <v>4.2942670554315736</v>
      </c>
      <c r="BO30">
        <f>SQRT((ABS($A$30-$G$30)^2+(ABS($B$30-$H$30)^2)))</f>
        <v>3.3231763515535828</v>
      </c>
      <c r="BP30">
        <f>SQRT((ABS($C$30-$E$30)^2+(ABS($D$30-$F$30)^2)))</f>
        <v>5.3377112809792226</v>
      </c>
      <c r="BU30">
        <v>15</v>
      </c>
      <c r="BV30">
        <v>14</v>
      </c>
      <c r="BW30">
        <v>7</v>
      </c>
      <c r="BX30">
        <v>6</v>
      </c>
      <c r="BY30">
        <v>17</v>
      </c>
      <c r="BZ30">
        <v>14</v>
      </c>
      <c r="CA30">
        <v>9</v>
      </c>
      <c r="CB30">
        <v>7</v>
      </c>
      <c r="CC30">
        <v>17</v>
      </c>
      <c r="CD30">
        <v>8</v>
      </c>
      <c r="CE30">
        <v>9</v>
      </c>
      <c r="CF30">
        <v>16</v>
      </c>
      <c r="CG30">
        <v>16</v>
      </c>
      <c r="CH30">
        <v>7</v>
      </c>
      <c r="CI30">
        <v>8</v>
      </c>
      <c r="CJ30">
        <v>16</v>
      </c>
      <c r="CL30">
        <v>8</v>
      </c>
      <c r="CM30">
        <v>5</v>
      </c>
      <c r="CN30">
        <v>0</v>
      </c>
      <c r="CO30">
        <v>1</v>
      </c>
      <c r="CP30">
        <v>10</v>
      </c>
      <c r="CQ30">
        <v>5</v>
      </c>
      <c r="CR30">
        <v>0</v>
      </c>
      <c r="CS30">
        <v>0</v>
      </c>
      <c r="CT30">
        <v>8</v>
      </c>
      <c r="CU30">
        <v>0</v>
      </c>
      <c r="CV30">
        <v>0</v>
      </c>
      <c r="CW30">
        <v>8</v>
      </c>
      <c r="CX30">
        <v>10</v>
      </c>
      <c r="CY30">
        <v>1</v>
      </c>
      <c r="CZ30">
        <v>0</v>
      </c>
      <c r="DA30">
        <v>8</v>
      </c>
      <c r="DC30">
        <f>((14/15)*100)</f>
        <v>93.333333333333329</v>
      </c>
      <c r="DD30">
        <f>((7/15)*100)</f>
        <v>46.666666666666664</v>
      </c>
      <c r="DE30">
        <f>((6/15)*100)</f>
        <v>40</v>
      </c>
      <c r="DF30">
        <f>((14/17)*100)</f>
        <v>82.35294117647058</v>
      </c>
      <c r="DG30">
        <f>((9/17)*100)</f>
        <v>52.941176470588239</v>
      </c>
      <c r="DH30">
        <f>((7/17)*100)</f>
        <v>41.17647058823529</v>
      </c>
      <c r="DI30">
        <f>((8/17)*100)</f>
        <v>47.058823529411761</v>
      </c>
      <c r="DJ30">
        <f>((9/17)*100)</f>
        <v>52.941176470588239</v>
      </c>
      <c r="DK30">
        <f>((16/17)*100)</f>
        <v>94.117647058823522</v>
      </c>
      <c r="DL30">
        <f>((7/16)*100)</f>
        <v>43.75</v>
      </c>
      <c r="DM30">
        <f>((8/16)*100)</f>
        <v>50</v>
      </c>
      <c r="DN30">
        <f>((16/16)*100)</f>
        <v>100</v>
      </c>
      <c r="DP30">
        <f>((5/8)*100)</f>
        <v>62.5</v>
      </c>
      <c r="DQ30">
        <f>((0/8)*100)</f>
        <v>0</v>
      </c>
      <c r="DR30">
        <f>((1/8)*100)</f>
        <v>12.5</v>
      </c>
      <c r="DS30">
        <f>((5/10)*100)</f>
        <v>50</v>
      </c>
      <c r="DT30">
        <f>((0/10)*100)</f>
        <v>0</v>
      </c>
      <c r="DU30">
        <f>((0/10)*100)</f>
        <v>0</v>
      </c>
      <c r="DV30">
        <f>((0/8)*100)</f>
        <v>0</v>
      </c>
      <c r="DW30">
        <f>((0/8)*100)</f>
        <v>0</v>
      </c>
      <c r="DX30">
        <f>((8/8)*100)</f>
        <v>100</v>
      </c>
      <c r="DY30">
        <f>((1/10)*100)</f>
        <v>10</v>
      </c>
      <c r="DZ30">
        <f>((0/10)*100)</f>
        <v>0</v>
      </c>
      <c r="EA30">
        <f>((8/10)*100)</f>
        <v>80</v>
      </c>
    </row>
    <row r="31" spans="1:131" x14ac:dyDescent="0.25">
      <c r="A31">
        <v>92.587344000000002</v>
      </c>
      <c r="B31">
        <v>5.4399480000000002</v>
      </c>
      <c r="C31">
        <v>93.774844000000002</v>
      </c>
      <c r="D31">
        <v>7.0934369999999998</v>
      </c>
      <c r="E31">
        <v>89.527865000000006</v>
      </c>
      <c r="F31">
        <v>4.7307290000000002</v>
      </c>
      <c r="G31">
        <v>89.715365000000006</v>
      </c>
      <c r="H31">
        <v>7.6979680000000004</v>
      </c>
      <c r="K31">
        <f>(15/200)</f>
        <v>7.4999999999999997E-2</v>
      </c>
      <c r="L31">
        <f>(12/200)</f>
        <v>0.06</v>
      </c>
      <c r="M31">
        <f>(14/200)</f>
        <v>7.0000000000000007E-2</v>
      </c>
      <c r="N31">
        <f>(14/200)</f>
        <v>7.0000000000000007E-2</v>
      </c>
      <c r="P31">
        <f>(9/200)</f>
        <v>4.4999999999999998E-2</v>
      </c>
      <c r="Q31">
        <f>(8/200)</f>
        <v>0.04</v>
      </c>
      <c r="R31">
        <f>(10/200)</f>
        <v>0.05</v>
      </c>
      <c r="S31">
        <f>(10/200)</f>
        <v>0.05</v>
      </c>
      <c r="U31">
        <f>0.075+0.045</f>
        <v>0.12</v>
      </c>
      <c r="V31">
        <f>0.06+0.04</f>
        <v>0.1</v>
      </c>
      <c r="W31">
        <f>0.07+0.05</f>
        <v>0.12000000000000001</v>
      </c>
      <c r="X31">
        <f>0.07+0.05</f>
        <v>0.12000000000000001</v>
      </c>
      <c r="Z31">
        <f>SQRT((ABS($A$32-$A$31)^2+(ABS($B$32-$B$31)^2)))</f>
        <v>20.562130450751759</v>
      </c>
      <c r="AA31">
        <f>SQRT((ABS($C$32-$C$31)^2+(ABS($D$32-$D$31)^2)))</f>
        <v>18.226873861649121</v>
      </c>
      <c r="AB31">
        <f>SQRT((ABS($E$32-$E$31)^2+(ABS($F$32-$F$31)^2)))</f>
        <v>17.963376648175814</v>
      </c>
      <c r="AC31">
        <f>SQRT((ABS($G$32-$G$31)^2+(ABS($H$32-$H$31)^2)))</f>
        <v>18.0800340644527</v>
      </c>
      <c r="AJ31">
        <f>1/0.12</f>
        <v>8.3333333333333339</v>
      </c>
      <c r="AK31">
        <f>1/0.1</f>
        <v>10</v>
      </c>
      <c r="AL31">
        <f>1/0.12</f>
        <v>8.3333333333333339</v>
      </c>
      <c r="AM31">
        <f>1/0.12</f>
        <v>8.3333333333333339</v>
      </c>
      <c r="AO31">
        <f>$Z31/$U31</f>
        <v>171.351087089598</v>
      </c>
      <c r="AP31">
        <f>$AA31/$V31</f>
        <v>182.26873861649119</v>
      </c>
      <c r="AQ31">
        <f>$AB31/$W31</f>
        <v>149.69480540146509</v>
      </c>
      <c r="AR31">
        <f>$AC31/$X31</f>
        <v>150.66695053710583</v>
      </c>
      <c r="AV31">
        <f>((0.075/0.12)*100)</f>
        <v>62.5</v>
      </c>
      <c r="AW31">
        <f>((0.06/0.1)*100)</f>
        <v>60</v>
      </c>
      <c r="AX31">
        <f>((0.07/0.12)*100)</f>
        <v>58.333333333333336</v>
      </c>
      <c r="AY31">
        <f>((0.07/0.12)*100)</f>
        <v>58.333333333333336</v>
      </c>
      <c r="BA31">
        <f>((0.045/0.12)*100)</f>
        <v>37.5</v>
      </c>
      <c r="BB31">
        <f>((0.04/0.1)*100)</f>
        <v>40</v>
      </c>
      <c r="BC31">
        <f>((0.05/0.12)*100)</f>
        <v>41.666666666666671</v>
      </c>
      <c r="BD31">
        <f>((0.05/0.12)*100)</f>
        <v>41.666666666666671</v>
      </c>
      <c r="BF31">
        <f>ABS($B$31-$D$31)</f>
        <v>1.6534889999999995</v>
      </c>
      <c r="BG31">
        <f>ABS($F$31-$H$31)</f>
        <v>2.9672390000000002</v>
      </c>
      <c r="BL31">
        <f>SQRT((ABS($A$31-$E$31)^2+(ABS($B$31-$F$31)^2)))</f>
        <v>3.1406055692178185</v>
      </c>
      <c r="BM31">
        <f>SQRT((ABS($C$31-$G$31)^2+(ABS($D$31-$H$31)^2)))</f>
        <v>4.1042450562072883</v>
      </c>
      <c r="BO31">
        <f>SQRT((ABS($A$31-$G$31)^2+(ABS($B$31-$H$31)^2)))</f>
        <v>3.6533433587388111</v>
      </c>
      <c r="BP31">
        <f>SQRT((ABS($C$31-$E$31)^2+(ABS($D$31-$F$31)^2)))</f>
        <v>4.8599608763553812</v>
      </c>
      <c r="BU31">
        <v>15</v>
      </c>
      <c r="BV31">
        <v>10</v>
      </c>
      <c r="BW31">
        <v>5</v>
      </c>
      <c r="BX31">
        <v>5</v>
      </c>
      <c r="BY31">
        <v>12</v>
      </c>
      <c r="BZ31">
        <v>10</v>
      </c>
      <c r="CA31">
        <v>4</v>
      </c>
      <c r="CB31">
        <v>3</v>
      </c>
      <c r="CC31">
        <v>14</v>
      </c>
      <c r="CD31">
        <v>4</v>
      </c>
      <c r="CE31">
        <v>6</v>
      </c>
      <c r="CF31">
        <v>13</v>
      </c>
      <c r="CG31">
        <v>14</v>
      </c>
      <c r="CH31">
        <v>4</v>
      </c>
      <c r="CI31">
        <v>5</v>
      </c>
      <c r="CJ31">
        <v>13</v>
      </c>
      <c r="CL31">
        <v>9</v>
      </c>
      <c r="CM31">
        <v>7</v>
      </c>
      <c r="CN31">
        <v>0</v>
      </c>
      <c r="CO31">
        <v>0</v>
      </c>
      <c r="CP31">
        <v>8</v>
      </c>
      <c r="CQ31">
        <v>7</v>
      </c>
      <c r="CR31">
        <v>0</v>
      </c>
      <c r="CS31">
        <v>0</v>
      </c>
      <c r="CT31">
        <v>10</v>
      </c>
      <c r="CU31">
        <v>0</v>
      </c>
      <c r="CV31">
        <v>2</v>
      </c>
      <c r="CW31">
        <v>9</v>
      </c>
      <c r="CX31">
        <v>10</v>
      </c>
      <c r="CY31">
        <v>0</v>
      </c>
      <c r="CZ31">
        <v>1</v>
      </c>
      <c r="DA31">
        <v>9</v>
      </c>
      <c r="DC31">
        <f>((10/15)*100)</f>
        <v>66.666666666666657</v>
      </c>
      <c r="DD31">
        <f>((5/15)*100)</f>
        <v>33.333333333333329</v>
      </c>
      <c r="DE31">
        <f>((5/15)*100)</f>
        <v>33.333333333333329</v>
      </c>
      <c r="DF31">
        <f>((10/12)*100)</f>
        <v>83.333333333333343</v>
      </c>
      <c r="DG31">
        <f>((4/12)*100)</f>
        <v>33.333333333333329</v>
      </c>
      <c r="DH31">
        <f>((3/12)*100)</f>
        <v>25</v>
      </c>
      <c r="DI31">
        <f>((4/14)*100)</f>
        <v>28.571428571428569</v>
      </c>
      <c r="DJ31">
        <f>((6/14)*100)</f>
        <v>42.857142857142854</v>
      </c>
      <c r="DK31">
        <f>((13/14)*100)</f>
        <v>92.857142857142861</v>
      </c>
      <c r="DL31">
        <f>((4/14)*100)</f>
        <v>28.571428571428569</v>
      </c>
      <c r="DM31">
        <f>((5/14)*100)</f>
        <v>35.714285714285715</v>
      </c>
      <c r="DN31">
        <f>((13/14)*100)</f>
        <v>92.857142857142861</v>
      </c>
      <c r="DP31">
        <f>((7/9)*100)</f>
        <v>77.777777777777786</v>
      </c>
      <c r="DQ31">
        <f>((0/9)*100)</f>
        <v>0</v>
      </c>
      <c r="DR31">
        <f>((0/9)*100)</f>
        <v>0</v>
      </c>
      <c r="DS31">
        <f>((7/8)*100)</f>
        <v>87.5</v>
      </c>
      <c r="DT31">
        <f>((0/8)*100)</f>
        <v>0</v>
      </c>
      <c r="DU31">
        <f>((0/8)*100)</f>
        <v>0</v>
      </c>
      <c r="DV31">
        <f>((0/10)*100)</f>
        <v>0</v>
      </c>
      <c r="DW31">
        <f>((2/10)*100)</f>
        <v>20</v>
      </c>
      <c r="DX31">
        <f>((9/10)*100)</f>
        <v>90</v>
      </c>
      <c r="DY31">
        <f>((0/10)*100)</f>
        <v>0</v>
      </c>
      <c r="DZ31">
        <f>((1/10)*100)</f>
        <v>10</v>
      </c>
      <c r="EA31">
        <f>((9/10)*100)</f>
        <v>90</v>
      </c>
    </row>
    <row r="32" spans="1:131" x14ac:dyDescent="0.25">
      <c r="A32">
        <v>72.042031000000009</v>
      </c>
      <c r="B32">
        <v>4.6084899999999998</v>
      </c>
      <c r="C32">
        <v>75.573802000000001</v>
      </c>
      <c r="D32">
        <v>6.1233849999999999</v>
      </c>
      <c r="E32">
        <v>71.577083000000002</v>
      </c>
      <c r="F32">
        <v>4.0581769999999997</v>
      </c>
      <c r="G32">
        <v>71.661978000000005</v>
      </c>
      <c r="H32">
        <v>6.7167190000000003</v>
      </c>
      <c r="K32">
        <f>(15/200)</f>
        <v>7.4999999999999997E-2</v>
      </c>
      <c r="L32">
        <f>(13/200)</f>
        <v>6.5000000000000002E-2</v>
      </c>
      <c r="M32">
        <f>(15/200)</f>
        <v>7.4999999999999997E-2</v>
      </c>
      <c r="N32">
        <f>(12/200)</f>
        <v>0.06</v>
      </c>
      <c r="P32">
        <f>(10/200)</f>
        <v>0.05</v>
      </c>
      <c r="Q32">
        <f>(10/200)</f>
        <v>0.05</v>
      </c>
      <c r="R32">
        <f>(12/200)</f>
        <v>0.06</v>
      </c>
      <c r="S32">
        <f>(11/200)</f>
        <v>5.5E-2</v>
      </c>
      <c r="U32">
        <f>0.075+0.05</f>
        <v>0.125</v>
      </c>
      <c r="V32">
        <f>0.065+0.05</f>
        <v>0.115</v>
      </c>
      <c r="W32">
        <f>0.075+0.06</f>
        <v>0.13500000000000001</v>
      </c>
      <c r="X32">
        <f>0.06+0.055</f>
        <v>0.11499999999999999</v>
      </c>
      <c r="Z32">
        <f>SQRT((ABS($A$33-$A$32)^2+(ABS($B$33-$B$32)^2)))</f>
        <v>21.209522412208393</v>
      </c>
      <c r="AA32">
        <f>SQRT((ABS($C$33-$C$32)^2+(ABS($D$33-$D$32)^2)))</f>
        <v>19.840482985618692</v>
      </c>
      <c r="AB32">
        <f>SQRT((ABS($E$33-$E$32)^2+(ABS($F$33-$F$32)^2)))</f>
        <v>20.608560751684838</v>
      </c>
      <c r="AC32">
        <f>SQRT((ABS($G$33-$G$32)^2+(ABS($H$33-$H$32)^2)))</f>
        <v>17.874215872203177</v>
      </c>
      <c r="AJ32">
        <f>1/0.125</f>
        <v>8</v>
      </c>
      <c r="AK32">
        <f>1/0.115</f>
        <v>8.695652173913043</v>
      </c>
      <c r="AL32">
        <f>1/0.135</f>
        <v>7.4074074074074066</v>
      </c>
      <c r="AM32">
        <f>1/0.115</f>
        <v>8.695652173913043</v>
      </c>
      <c r="AO32">
        <f>$Z32/$U32</f>
        <v>169.67617929766715</v>
      </c>
      <c r="AP32">
        <f>$AA32/$V32</f>
        <v>172.52593900537991</v>
      </c>
      <c r="AQ32">
        <f>$AB32/$W32</f>
        <v>152.65600556803582</v>
      </c>
      <c r="AR32">
        <f>$AC32/$X32</f>
        <v>155.42796410611459</v>
      </c>
      <c r="AV32">
        <f>((0.075/0.125)*100)</f>
        <v>60</v>
      </c>
      <c r="AW32">
        <f>((0.065/0.115)*100)</f>
        <v>56.521739130434781</v>
      </c>
      <c r="AX32">
        <f>((0.075/0.135)*100)</f>
        <v>55.55555555555555</v>
      </c>
      <c r="AY32">
        <f>((0.06/0.115)*100)</f>
        <v>52.173913043478258</v>
      </c>
      <c r="BA32">
        <f>((0.05/0.125)*100)</f>
        <v>40</v>
      </c>
      <c r="BB32">
        <f>((0.05/0.115)*100)</f>
        <v>43.478260869565219</v>
      </c>
      <c r="BC32">
        <f>((0.06/0.135)*100)</f>
        <v>44.444444444444443</v>
      </c>
      <c r="BD32">
        <f>((0.055/0.115)*100)</f>
        <v>47.826086956521735</v>
      </c>
      <c r="BF32">
        <f>ABS($B$32-$D$32)</f>
        <v>1.5148950000000001</v>
      </c>
      <c r="BG32">
        <f>ABS($F$32-$H$32)</f>
        <v>2.6585420000000006</v>
      </c>
      <c r="BL32">
        <f>SQRT((ABS($A$32-$E$32)^2+(ABS($B$32-$F$32)^2)))</f>
        <v>0.7204311491551475</v>
      </c>
      <c r="BM32">
        <f>SQRT((ABS($C$32-$G$32)^2+(ABS($D$32-$H$32)^2)))</f>
        <v>3.9565657131573042</v>
      </c>
      <c r="BO32">
        <f>SQRT((ABS($A$32-$G$32)^2+(ABS($B$32-$H$32)^2)))</f>
        <v>2.1422114272989035</v>
      </c>
      <c r="BP32">
        <f>SQRT((ABS($C$32-$E$32)^2+(ABS($D$32-$F$32)^2)))</f>
        <v>4.4987605902320462</v>
      </c>
      <c r="BR32">
        <f>DEGREES(ACOS((5.44571922046978^2+21.6932158381242^2-16.7823931893214^2)/(2*5.44571922046978*21.6932158381242)))</f>
        <v>22.297987265176538</v>
      </c>
      <c r="BS32">
        <f>DEGREES(ACOS((16.7823931893214^2+21.2156047465104^2-5.33901587535269^2)/(2*16.7823931893214*21.2156047465104)))</f>
        <v>9.043423279031229</v>
      </c>
      <c r="BU32">
        <v>15</v>
      </c>
      <c r="BV32">
        <v>8</v>
      </c>
      <c r="BW32">
        <v>3</v>
      </c>
      <c r="BX32">
        <v>4</v>
      </c>
      <c r="BY32">
        <v>13</v>
      </c>
      <c r="BZ32">
        <v>8</v>
      </c>
      <c r="CA32">
        <v>6</v>
      </c>
      <c r="CB32">
        <v>5</v>
      </c>
      <c r="CC32">
        <v>15</v>
      </c>
      <c r="CD32">
        <v>2</v>
      </c>
      <c r="CE32">
        <v>7</v>
      </c>
      <c r="CF32">
        <v>10</v>
      </c>
      <c r="CG32">
        <v>12</v>
      </c>
      <c r="CH32">
        <v>4</v>
      </c>
      <c r="CI32">
        <v>2</v>
      </c>
      <c r="CJ32">
        <v>10</v>
      </c>
      <c r="CL32">
        <v>10</v>
      </c>
      <c r="CM32">
        <v>5</v>
      </c>
      <c r="CN32">
        <v>0</v>
      </c>
      <c r="CO32">
        <v>0</v>
      </c>
      <c r="CP32">
        <v>10</v>
      </c>
      <c r="CQ32">
        <v>5</v>
      </c>
      <c r="CR32">
        <v>2</v>
      </c>
      <c r="CS32">
        <v>1</v>
      </c>
      <c r="CT32">
        <v>12</v>
      </c>
      <c r="CU32">
        <v>0</v>
      </c>
      <c r="CV32">
        <v>5</v>
      </c>
      <c r="CW32">
        <v>10</v>
      </c>
      <c r="CX32">
        <v>11</v>
      </c>
      <c r="CY32">
        <v>0</v>
      </c>
      <c r="CZ32">
        <v>3</v>
      </c>
      <c r="DA32">
        <v>10</v>
      </c>
      <c r="DC32">
        <f>((8/15)*100)</f>
        <v>53.333333333333336</v>
      </c>
      <c r="DD32">
        <f>((3/15)*100)</f>
        <v>20</v>
      </c>
      <c r="DE32">
        <f>((4/15)*100)</f>
        <v>26.666666666666668</v>
      </c>
      <c r="DF32">
        <f>((8/13)*100)</f>
        <v>61.53846153846154</v>
      </c>
      <c r="DG32">
        <f>((6/13)*100)</f>
        <v>46.153846153846153</v>
      </c>
      <c r="DH32">
        <f>((5/13)*100)</f>
        <v>38.461538461538467</v>
      </c>
      <c r="DI32">
        <f>((2/15)*100)</f>
        <v>13.333333333333334</v>
      </c>
      <c r="DJ32">
        <f>((7/15)*100)</f>
        <v>46.666666666666664</v>
      </c>
      <c r="DK32">
        <f>((10/15)*100)</f>
        <v>66.666666666666657</v>
      </c>
      <c r="DL32">
        <f>((4/12)*100)</f>
        <v>33.333333333333329</v>
      </c>
      <c r="DM32">
        <f>((2/12)*100)</f>
        <v>16.666666666666664</v>
      </c>
      <c r="DN32">
        <f>((10/12)*100)</f>
        <v>83.333333333333343</v>
      </c>
      <c r="DP32">
        <f>((5/10)*100)</f>
        <v>50</v>
      </c>
      <c r="DQ32">
        <f>((0/10)*100)</f>
        <v>0</v>
      </c>
      <c r="DR32">
        <f>((0/10)*100)</f>
        <v>0</v>
      </c>
      <c r="DS32">
        <f>((5/10)*100)</f>
        <v>50</v>
      </c>
      <c r="DT32">
        <f>((2/10)*100)</f>
        <v>20</v>
      </c>
      <c r="DU32">
        <f>((1/10)*100)</f>
        <v>10</v>
      </c>
      <c r="DV32">
        <f>((0/12)*100)</f>
        <v>0</v>
      </c>
      <c r="DW32">
        <f>((5/12)*100)</f>
        <v>41.666666666666671</v>
      </c>
      <c r="DX32">
        <f>((10/12)*100)</f>
        <v>83.333333333333343</v>
      </c>
      <c r="DY32">
        <f>((0/11)*100)</f>
        <v>0</v>
      </c>
      <c r="DZ32">
        <f>((3/11)*100)</f>
        <v>27.27272727272727</v>
      </c>
      <c r="EA32">
        <f>((10/11)*100)</f>
        <v>90.909090909090907</v>
      </c>
    </row>
    <row r="33" spans="1:131" x14ac:dyDescent="0.25">
      <c r="A33">
        <v>50.836208000000006</v>
      </c>
      <c r="B33">
        <v>5.0046109999999997</v>
      </c>
      <c r="C33">
        <v>55.734547000000006</v>
      </c>
      <c r="D33">
        <v>5.9026449999999997</v>
      </c>
      <c r="E33">
        <v>50.976894000000009</v>
      </c>
      <c r="F33">
        <v>4.6455349999999997</v>
      </c>
      <c r="G33">
        <v>53.815720000000006</v>
      </c>
      <c r="H33">
        <v>7.7160529999999996</v>
      </c>
      <c r="K33">
        <f>(16/200)</f>
        <v>0.08</v>
      </c>
      <c r="L33">
        <f>(12/200)</f>
        <v>0.06</v>
      </c>
      <c r="M33">
        <f>(17/200)</f>
        <v>8.5000000000000006E-2</v>
      </c>
      <c r="N33">
        <f>(13/200)</f>
        <v>6.5000000000000002E-2</v>
      </c>
      <c r="P33">
        <f>(13/200)</f>
        <v>6.5000000000000002E-2</v>
      </c>
      <c r="Q33">
        <f>(13/200)</f>
        <v>6.5000000000000002E-2</v>
      </c>
      <c r="R33">
        <f>(19/200)</f>
        <v>9.5000000000000001E-2</v>
      </c>
      <c r="S33">
        <f>(16/200)</f>
        <v>0.08</v>
      </c>
      <c r="U33">
        <f>0.08+0.065</f>
        <v>0.14500000000000002</v>
      </c>
      <c r="V33">
        <f>0.06+0.065</f>
        <v>0.125</v>
      </c>
      <c r="W33">
        <f>0.085+0.095</f>
        <v>0.18</v>
      </c>
      <c r="X33">
        <f>0.065+0.08</f>
        <v>0.14500000000000002</v>
      </c>
      <c r="Z33">
        <f>SQRT((ABS($A$34-$A$33)^2+(ABS($B$34-$B$33)^2)))</f>
        <v>18.678318751994919</v>
      </c>
      <c r="AA33">
        <f>SQRT((ABS($C$34-$C$33)^2+(ABS($D$34-$D$33)^2)))</f>
        <v>18.101178615837807</v>
      </c>
      <c r="AB33">
        <f>SQRT((ABS($E$34-$E$33)^2+(ABS($F$34-$F$33)^2)))</f>
        <v>18.718621279084527</v>
      </c>
      <c r="AC33">
        <f>SQRT((ABS($G$34-$G$33)^2+(ABS($H$34-$H$33)^2)))</f>
        <v>16.636519667078694</v>
      </c>
      <c r="AJ33">
        <f>1/0.145</f>
        <v>6.8965517241379315</v>
      </c>
      <c r="AK33">
        <f>1/0.125</f>
        <v>8</v>
      </c>
      <c r="AL33">
        <f>1/0.18</f>
        <v>5.5555555555555554</v>
      </c>
      <c r="AM33">
        <f>1/0.145</f>
        <v>6.8965517241379315</v>
      </c>
      <c r="AO33">
        <f>$Z33/$U33</f>
        <v>128.8159913930684</v>
      </c>
      <c r="AP33">
        <f>$AA33/$V33</f>
        <v>144.80942892670245</v>
      </c>
      <c r="AQ33">
        <f>$AB33/$W33</f>
        <v>103.99234043935849</v>
      </c>
      <c r="AR33">
        <f>$AC33/$X33</f>
        <v>114.73461839364616</v>
      </c>
      <c r="AV33">
        <f>((0.08/0.145)*100)</f>
        <v>55.172413793103459</v>
      </c>
      <c r="AW33">
        <f>((0.06/0.125)*100)</f>
        <v>48</v>
      </c>
      <c r="AX33">
        <f>((0.085/0.18)*100)</f>
        <v>47.222222222222229</v>
      </c>
      <c r="AY33">
        <f>((0.065/0.145)*100)</f>
        <v>44.827586206896555</v>
      </c>
      <c r="BA33">
        <f>((0.065/0.145)*100)</f>
        <v>44.827586206896555</v>
      </c>
      <c r="BB33">
        <f>((0.065/0.125)*100)</f>
        <v>52</v>
      </c>
      <c r="BC33">
        <f>((0.095/0.18)*100)</f>
        <v>52.777777777777779</v>
      </c>
      <c r="BD33">
        <f>((0.08/0.145)*100)</f>
        <v>55.172413793103459</v>
      </c>
      <c r="BF33">
        <f>ABS($B$33-$D$33)</f>
        <v>0.898034</v>
      </c>
      <c r="BG33">
        <f>ABS($F$33-$H$33)</f>
        <v>3.0705179999999999</v>
      </c>
      <c r="BL33">
        <f>SQRT((ABS($A$33-$E$33)^2+(ABS($B$33-$F$33)^2)))</f>
        <v>0.38565285474374567</v>
      </c>
      <c r="BM33">
        <f>SQRT((ABS($C$33-$G$33)^2+(ABS($D$33-$H$33)^2)))</f>
        <v>2.6401412141006779</v>
      </c>
      <c r="BO33">
        <f>SQRT((ABS($A$33-$G$33)^2+(ABS($B$33-$H$33)^2)))</f>
        <v>4.0285741246138196</v>
      </c>
      <c r="BP33">
        <f>SQRT((ABS($C$33-$E$33)^2+(ABS($D$33-$F$33)^2)))</f>
        <v>4.9209336126906829</v>
      </c>
      <c r="BR33">
        <f>DEGREES(ACOS((5.33901587535269^2+21.6976969355692^2-17.2509927232478^2)/(2*5.33901587535269*21.6976969355692)))</f>
        <v>29.476480376483781</v>
      </c>
      <c r="BS33">
        <f>DEGREES(ACOS((17.2509927232478^2+18.0589973952811^2-2.82819236910168^2)/(2*17.2509927232478*18.0589973952811)))</f>
        <v>8.8067555478760564</v>
      </c>
      <c r="BU33">
        <v>16</v>
      </c>
      <c r="BV33">
        <v>5</v>
      </c>
      <c r="BW33">
        <v>0</v>
      </c>
      <c r="BX33">
        <v>5</v>
      </c>
      <c r="BY33">
        <v>12</v>
      </c>
      <c r="BZ33">
        <v>5</v>
      </c>
      <c r="CA33">
        <v>7</v>
      </c>
      <c r="CB33">
        <v>2</v>
      </c>
      <c r="CC33">
        <v>17</v>
      </c>
      <c r="CD33">
        <v>2</v>
      </c>
      <c r="CE33">
        <v>13</v>
      </c>
      <c r="CF33">
        <v>5</v>
      </c>
      <c r="CG33">
        <v>13</v>
      </c>
      <c r="CH33">
        <v>5</v>
      </c>
      <c r="CI33">
        <v>1</v>
      </c>
      <c r="CJ33">
        <v>5</v>
      </c>
      <c r="CL33">
        <v>13</v>
      </c>
      <c r="CM33">
        <v>6</v>
      </c>
      <c r="CN33">
        <v>0</v>
      </c>
      <c r="CO33">
        <v>5</v>
      </c>
      <c r="CP33">
        <v>13</v>
      </c>
      <c r="CQ33">
        <v>6</v>
      </c>
      <c r="CR33">
        <v>5</v>
      </c>
      <c r="CS33">
        <v>3</v>
      </c>
      <c r="CT33">
        <v>19</v>
      </c>
      <c r="CU33">
        <v>3</v>
      </c>
      <c r="CV33">
        <v>14</v>
      </c>
      <c r="CW33">
        <v>11</v>
      </c>
      <c r="CX33">
        <v>16</v>
      </c>
      <c r="CY33">
        <v>5</v>
      </c>
      <c r="CZ33">
        <v>6</v>
      </c>
      <c r="DA33">
        <v>11</v>
      </c>
      <c r="DC33">
        <f>((5/16)*100)</f>
        <v>31.25</v>
      </c>
      <c r="DD33">
        <f>((0/16)*100)</f>
        <v>0</v>
      </c>
      <c r="DE33">
        <f>((5/16)*100)</f>
        <v>31.25</v>
      </c>
      <c r="DF33">
        <f>((5/12)*100)</f>
        <v>41.666666666666671</v>
      </c>
      <c r="DG33">
        <f>((7/12)*100)</f>
        <v>58.333333333333336</v>
      </c>
      <c r="DH33">
        <f>((2/12)*100)</f>
        <v>16.666666666666664</v>
      </c>
      <c r="DI33">
        <f>((2/17)*100)</f>
        <v>11.76470588235294</v>
      </c>
      <c r="DJ33">
        <f>((13/17)*100)</f>
        <v>76.470588235294116</v>
      </c>
      <c r="DK33">
        <f>((5/17)*100)</f>
        <v>29.411764705882355</v>
      </c>
      <c r="DL33">
        <f>((5/13)*100)</f>
        <v>38.461538461538467</v>
      </c>
      <c r="DM33">
        <f>((1/13)*100)</f>
        <v>7.6923076923076925</v>
      </c>
      <c r="DN33">
        <f>((5/13)*100)</f>
        <v>38.461538461538467</v>
      </c>
      <c r="DP33">
        <f>((6/13)*100)</f>
        <v>46.153846153846153</v>
      </c>
      <c r="DQ33">
        <f>((0/13)*100)</f>
        <v>0</v>
      </c>
      <c r="DR33">
        <f>((5/13)*100)</f>
        <v>38.461538461538467</v>
      </c>
      <c r="DS33">
        <f>((6/13)*100)</f>
        <v>46.153846153846153</v>
      </c>
      <c r="DT33">
        <f>((5/13)*100)</f>
        <v>38.461538461538467</v>
      </c>
      <c r="DU33">
        <f>((3/13)*100)</f>
        <v>23.076923076923077</v>
      </c>
      <c r="DV33">
        <f>((3/19)*100)</f>
        <v>15.789473684210526</v>
      </c>
      <c r="DW33">
        <f>((14/19)*100)</f>
        <v>73.68421052631578</v>
      </c>
      <c r="DX33">
        <f>((11/19)*100)</f>
        <v>57.894736842105267</v>
      </c>
      <c r="DY33">
        <f>((5/16)*100)</f>
        <v>31.25</v>
      </c>
      <c r="DZ33">
        <f>((6/16)*100)</f>
        <v>37.5</v>
      </c>
      <c r="EA33">
        <f>((11/16)*100)</f>
        <v>68.75</v>
      </c>
    </row>
    <row r="34" spans="1:131" x14ac:dyDescent="0.25">
      <c r="A34">
        <v>32.158274000000006</v>
      </c>
      <c r="B34">
        <v>4.8847240000000003</v>
      </c>
      <c r="C34">
        <v>37.666367000000008</v>
      </c>
      <c r="D34">
        <v>6.9951369999999997</v>
      </c>
      <c r="E34">
        <v>32.259014000000008</v>
      </c>
      <c r="F34">
        <v>4.8121210000000003</v>
      </c>
      <c r="G34">
        <v>37.181606000000002</v>
      </c>
      <c r="H34">
        <v>7.9989629999999998</v>
      </c>
      <c r="L34">
        <f>(13/200)</f>
        <v>6.5000000000000002E-2</v>
      </c>
      <c r="P34">
        <f>(18/200)</f>
        <v>0.09</v>
      </c>
      <c r="Q34">
        <f>(18/200)</f>
        <v>0.09</v>
      </c>
      <c r="S34">
        <f>(21/200)</f>
        <v>0.105</v>
      </c>
      <c r="V34">
        <f>0.065+0.09</f>
        <v>0.155</v>
      </c>
      <c r="AA34">
        <f>SQRT((ABS($C$35-$C$34)^2+(ABS($D$35-$D$34)^2)))</f>
        <v>14.868715689309049</v>
      </c>
      <c r="AK34">
        <f>1/0.155</f>
        <v>6.4516129032258069</v>
      </c>
      <c r="AP34">
        <f>$AA34/$V34</f>
        <v>95.927197995542258</v>
      </c>
      <c r="AW34">
        <f>((0.065/0.155)*100)</f>
        <v>41.935483870967744</v>
      </c>
      <c r="BB34">
        <f>((0.09/0.155)*100)</f>
        <v>58.064516129032249</v>
      </c>
      <c r="BF34">
        <f>ABS($B$34-$D$34)</f>
        <v>2.1104129999999994</v>
      </c>
      <c r="BG34">
        <f>ABS($F$34-$H$34)</f>
        <v>3.1868419999999995</v>
      </c>
      <c r="BI34">
        <v>1.3804205000000001</v>
      </c>
      <c r="BJ34">
        <v>1.5964560000000005</v>
      </c>
      <c r="BM34">
        <f>SQRT((ABS($C$34-$G$34)^2+(ABS($D$34-$H$34)^2)))</f>
        <v>1.1147465476048832</v>
      </c>
      <c r="BO34">
        <f>SQRT((ABS($A$34-$G$34)^2+(ABS($B$34-$H$34)^2)))</f>
        <v>5.9103594587254138</v>
      </c>
      <c r="BP34">
        <f>SQRT((ABS($C$34-$E$34)^2+(ABS($D$34-$F$34)^2)))</f>
        <v>5.8313827968042879</v>
      </c>
      <c r="BR34">
        <f>DEGREES(ACOS((23.7442067049406^2+21.8718641985518^2-3.61652526095436^2)/(2*23.7442067049406*21.8718641985518)))</f>
        <v>7.7852475507081156</v>
      </c>
      <c r="BS34">
        <f>DEGREES(ACOS((27.5378587450017^2+28.4736172917381^2-2.88939809293528^2)/(2*27.5378587450017*28.4736172917381)))</f>
        <v>5.5957160798276755</v>
      </c>
      <c r="BY34">
        <v>13</v>
      </c>
      <c r="BZ34">
        <v>2</v>
      </c>
      <c r="CA34">
        <v>13</v>
      </c>
      <c r="CB34">
        <v>1</v>
      </c>
      <c r="CL34">
        <v>18</v>
      </c>
      <c r="CM34">
        <v>7</v>
      </c>
      <c r="CN34">
        <v>3</v>
      </c>
      <c r="CO34">
        <v>10</v>
      </c>
      <c r="CP34">
        <v>18</v>
      </c>
      <c r="CQ34">
        <v>7</v>
      </c>
      <c r="CR34">
        <v>14</v>
      </c>
      <c r="CS34">
        <v>6</v>
      </c>
      <c r="CX34">
        <v>21</v>
      </c>
      <c r="CY34">
        <v>10</v>
      </c>
      <c r="CZ34">
        <v>9</v>
      </c>
      <c r="DA34">
        <v>9</v>
      </c>
      <c r="DF34">
        <f>((2/13)*100)</f>
        <v>15.384615384615385</v>
      </c>
      <c r="DG34">
        <f>((13/13)*100)</f>
        <v>100</v>
      </c>
      <c r="DH34">
        <f>((1/13)*100)</f>
        <v>7.6923076923076925</v>
      </c>
      <c r="DP34">
        <f>((7/18)*100)</f>
        <v>38.888888888888893</v>
      </c>
      <c r="DQ34">
        <f>((3/18)*100)</f>
        <v>16.666666666666664</v>
      </c>
      <c r="DR34">
        <f>((10/18)*100)</f>
        <v>55.555555555555557</v>
      </c>
      <c r="DS34">
        <f>((7/18)*100)</f>
        <v>38.888888888888893</v>
      </c>
      <c r="DT34">
        <f>((14/18)*100)</f>
        <v>77.777777777777786</v>
      </c>
      <c r="DU34">
        <f>((6/18)*100)</f>
        <v>33.333333333333329</v>
      </c>
      <c r="DY34">
        <f>((10/21)*100)</f>
        <v>47.619047619047613</v>
      </c>
      <c r="DZ34">
        <f>((9/21)*100)</f>
        <v>42.857142857142854</v>
      </c>
      <c r="EA34">
        <f>((9/21)*100)</f>
        <v>42.857142857142854</v>
      </c>
    </row>
    <row r="35" spans="1:131" x14ac:dyDescent="0.25">
      <c r="C35">
        <v>22.806303000000007</v>
      </c>
      <c r="D35">
        <v>6.487984</v>
      </c>
      <c r="BR35">
        <f>DEGREES(ACOS((2.84608308957856^2+28.4896525423519^2-27.5378587450017^2)/(2*2.84608308957856*28.4896525423519)))</f>
        <v>67.741525389500765</v>
      </c>
      <c r="BS35">
        <f>DEGREES(ACOS((24.1828775583954^2+25.2418914821109^2-3.23524075754944^2)/(2*24.1828775583954*25.2418914821109)))</f>
        <v>7.0938352919065153</v>
      </c>
    </row>
    <row r="36" spans="1:131" x14ac:dyDescent="0.25">
      <c r="A36" t="s">
        <v>22</v>
      </c>
      <c r="B36" t="s">
        <v>22</v>
      </c>
      <c r="C36" t="s">
        <v>22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BR36">
        <f>DEGREES(ACOS((2.88939809293528^2+25.2401566291661^2-24.1828775583954^2)/(2*2.88939809293528*25.2401566291661)))</f>
        <v>65.449763119566924</v>
      </c>
      <c r="BS36">
        <f>DEGREES(ACOS((20.5034660585458^2+24.0148167849205^2-4.64250586386726^2)/(2*20.5034660585458*24.0148167849205)))</f>
        <v>7.847864906202072</v>
      </c>
    </row>
    <row r="37" spans="1:131" x14ac:dyDescent="0.25">
      <c r="A37">
        <v>63.720802000000013</v>
      </c>
      <c r="B37">
        <v>8.1317210000000006</v>
      </c>
      <c r="C37">
        <v>50.993915000000008</v>
      </c>
      <c r="D37">
        <v>6.852538</v>
      </c>
      <c r="E37">
        <v>45.232166000000014</v>
      </c>
      <c r="F37">
        <v>9.5877029999999994</v>
      </c>
      <c r="G37">
        <v>50.170929000000008</v>
      </c>
      <c r="H37">
        <v>7.2932579999999998</v>
      </c>
      <c r="K37">
        <f>(18/200)</f>
        <v>0.09</v>
      </c>
      <c r="L37">
        <f>(14/200)</f>
        <v>7.0000000000000007E-2</v>
      </c>
      <c r="M37">
        <f>(14/200)</f>
        <v>7.0000000000000007E-2</v>
      </c>
      <c r="N37">
        <f>(14/200)</f>
        <v>7.0000000000000007E-2</v>
      </c>
      <c r="P37">
        <f>(13/200)</f>
        <v>6.5000000000000002E-2</v>
      </c>
      <c r="Q37">
        <f>(13/200)</f>
        <v>6.5000000000000002E-2</v>
      </c>
      <c r="R37">
        <f>(14/200)</f>
        <v>7.0000000000000007E-2</v>
      </c>
      <c r="S37">
        <f>(11/200)</f>
        <v>5.5E-2</v>
      </c>
      <c r="U37">
        <f>0.09+0.065</f>
        <v>0.155</v>
      </c>
      <c r="V37">
        <f>0.07+0.065</f>
        <v>0.13500000000000001</v>
      </c>
      <c r="W37">
        <f>0.07+0.07</f>
        <v>0.14000000000000001</v>
      </c>
      <c r="X37">
        <f>0.07+0.055</f>
        <v>0.125</v>
      </c>
      <c r="Z37">
        <f>SQRT((ABS($A$38-$A$37)^2+(ABS($B$38-$B$37)^2)))</f>
        <v>22.202795990177663</v>
      </c>
      <c r="AA37">
        <f>SQRT((ABS($C$38-$C$37)^2+(ABS($D$38-$D$37)^2)))</f>
        <v>20.483280052090993</v>
      </c>
      <c r="AB37">
        <f>SQRT((ABS($E$38-$E$37)^2+(ABS($F$38-$F$37)^2)))</f>
        <v>21.693215838124157</v>
      </c>
      <c r="AC37">
        <f>SQRT((ABS($G$38-$G$37)^2+(ABS($H$38-$H$37)^2)))</f>
        <v>21.215604746510355</v>
      </c>
      <c r="AJ37">
        <f>1/0.155</f>
        <v>6.4516129032258069</v>
      </c>
      <c r="AK37">
        <f>1/0.135</f>
        <v>7.4074074074074066</v>
      </c>
      <c r="AL37">
        <f>1/0.14</f>
        <v>7.1428571428571423</v>
      </c>
      <c r="AM37">
        <f>1/0.125</f>
        <v>8</v>
      </c>
      <c r="AO37">
        <f>$Z37/$U37</f>
        <v>143.2438450979204</v>
      </c>
      <c r="AP37">
        <f>$AA37/$V37</f>
        <v>151.72800038585919</v>
      </c>
      <c r="AQ37">
        <f>$AB37/$W37</f>
        <v>154.95154170088682</v>
      </c>
      <c r="AR37">
        <f>$AC37/$X37</f>
        <v>169.72483797208284</v>
      </c>
      <c r="AV37">
        <f>((0.09/0.155)*100)</f>
        <v>58.064516129032249</v>
      </c>
      <c r="AW37">
        <f>((0.07/0.135)*100)</f>
        <v>51.851851851851848</v>
      </c>
      <c r="AX37">
        <f>((0.07/0.14)*100)</f>
        <v>50</v>
      </c>
      <c r="AY37">
        <f>((0.07/0.125)*100)</f>
        <v>56.000000000000007</v>
      </c>
      <c r="BA37">
        <f>((0.065/0.155)*100)</f>
        <v>41.935483870967744</v>
      </c>
      <c r="BB37">
        <f>((0.065/0.135)*100)</f>
        <v>48.148148148148145</v>
      </c>
      <c r="BC37">
        <f>((0.07/0.14)*100)</f>
        <v>50</v>
      </c>
      <c r="BD37">
        <f>((0.055/0.125)*100)</f>
        <v>44</v>
      </c>
      <c r="BF37">
        <f>ABS($B$37-$D$37)</f>
        <v>1.2791830000000006</v>
      </c>
      <c r="BG37">
        <f>ABS($F$37-$H$37)</f>
        <v>2.2944449999999996</v>
      </c>
      <c r="BL37">
        <f>SQRT((ABS($A$37-$E$38)^2+(ABS($B$37-$F$38)^2)))</f>
        <v>3.2155640709419817</v>
      </c>
      <c r="BM37">
        <f>SQRT((ABS($C$37-$G$37)^2+(ABS($D$37-$H$37)^2)))</f>
        <v>0.93356310691672051</v>
      </c>
      <c r="BO37">
        <f>SQRT((ABS($A$37-$G$38)^2+(ABS($B$37-$H$38)^2)))</f>
        <v>8.009998215862776</v>
      </c>
      <c r="BP37">
        <f>SQRT((ABS($C$37-$E$37)^2+(ABS($D$37-$F$37)^2)))</f>
        <v>6.3779996171390554</v>
      </c>
      <c r="BR37">
        <f>DEGREES(ACOS((3.23524075754944^2+21.563989007046^2-20.5034660585458^2)/(2*3.23524075754944*21.563989007046)))</f>
        <v>66.749144634214858</v>
      </c>
      <c r="BS37">
        <f>DEGREES(ACOS((12.5422114612429^2+17.334609098569^2-5.53241280480813^2)/(2*12.5422114612429*17.334609098569)))</f>
        <v>10.756671031595932</v>
      </c>
      <c r="BU37">
        <v>18</v>
      </c>
      <c r="BV37">
        <v>10</v>
      </c>
      <c r="BW37">
        <v>6</v>
      </c>
      <c r="BX37">
        <v>8</v>
      </c>
      <c r="BY37">
        <v>14</v>
      </c>
      <c r="BZ37">
        <v>5</v>
      </c>
      <c r="CA37">
        <v>7</v>
      </c>
      <c r="CB37">
        <v>3</v>
      </c>
      <c r="CC37">
        <v>14</v>
      </c>
      <c r="CD37">
        <v>3</v>
      </c>
      <c r="CE37">
        <v>7</v>
      </c>
      <c r="CF37">
        <v>9</v>
      </c>
      <c r="CG37">
        <v>14</v>
      </c>
      <c r="CH37">
        <v>8</v>
      </c>
      <c r="CI37">
        <v>2</v>
      </c>
      <c r="CJ37">
        <v>9</v>
      </c>
      <c r="CL37">
        <v>13</v>
      </c>
      <c r="CM37">
        <v>4</v>
      </c>
      <c r="CN37">
        <v>2</v>
      </c>
      <c r="CO37">
        <v>7</v>
      </c>
      <c r="CP37">
        <v>13</v>
      </c>
      <c r="CQ37">
        <v>0</v>
      </c>
      <c r="CR37">
        <v>7</v>
      </c>
      <c r="CS37">
        <v>0</v>
      </c>
      <c r="CT37">
        <v>14</v>
      </c>
      <c r="CU37">
        <v>2</v>
      </c>
      <c r="CV37">
        <v>7</v>
      </c>
      <c r="CW37">
        <v>6</v>
      </c>
      <c r="CX37">
        <v>11</v>
      </c>
      <c r="CY37">
        <v>7</v>
      </c>
      <c r="CZ37">
        <v>0</v>
      </c>
      <c r="DA37">
        <v>6</v>
      </c>
      <c r="DC37">
        <f>((10/18)*100)</f>
        <v>55.555555555555557</v>
      </c>
      <c r="DD37">
        <f>((6/18)*100)</f>
        <v>33.333333333333329</v>
      </c>
      <c r="DE37">
        <f>((8/18)*100)</f>
        <v>44.444444444444443</v>
      </c>
      <c r="DF37">
        <f>((5/14)*100)</f>
        <v>35.714285714285715</v>
      </c>
      <c r="DG37">
        <f>((7/14)*100)</f>
        <v>50</v>
      </c>
      <c r="DH37">
        <f>((3/14)*100)</f>
        <v>21.428571428571427</v>
      </c>
      <c r="DI37">
        <f>((3/14)*100)</f>
        <v>21.428571428571427</v>
      </c>
      <c r="DJ37">
        <f>((7/14)*100)</f>
        <v>50</v>
      </c>
      <c r="DK37">
        <f>((9/14)*100)</f>
        <v>64.285714285714292</v>
      </c>
      <c r="DL37">
        <f>((8/14)*100)</f>
        <v>57.142857142857139</v>
      </c>
      <c r="DM37">
        <f>((2/14)*100)</f>
        <v>14.285714285714285</v>
      </c>
      <c r="DN37">
        <f>((9/14)*100)</f>
        <v>64.285714285714292</v>
      </c>
      <c r="DP37">
        <f>((4/13)*100)</f>
        <v>30.76923076923077</v>
      </c>
      <c r="DQ37">
        <f>((2/13)*100)</f>
        <v>15.384615384615385</v>
      </c>
      <c r="DR37">
        <f>((7/13)*100)</f>
        <v>53.846153846153847</v>
      </c>
      <c r="DS37">
        <f>((0/13)*100)</f>
        <v>0</v>
      </c>
      <c r="DT37">
        <f>((7/13)*100)</f>
        <v>53.846153846153847</v>
      </c>
      <c r="DU37">
        <f>((0/13)*100)</f>
        <v>0</v>
      </c>
      <c r="DV37">
        <f>((2/14)*100)</f>
        <v>14.285714285714285</v>
      </c>
      <c r="DW37">
        <f>((7/14)*100)</f>
        <v>50</v>
      </c>
      <c r="DX37">
        <f>((6/14)*100)</f>
        <v>42.857142857142854</v>
      </c>
      <c r="DY37">
        <f>((7/11)*100)</f>
        <v>63.636363636363633</v>
      </c>
      <c r="DZ37">
        <f>((0/11)*100)</f>
        <v>0</v>
      </c>
      <c r="EA37">
        <f>((6/11)*100)</f>
        <v>54.54545454545454</v>
      </c>
    </row>
    <row r="38" spans="1:131" x14ac:dyDescent="0.25">
      <c r="A38">
        <v>85.886718999999999</v>
      </c>
      <c r="B38">
        <v>6.8525520000000002</v>
      </c>
      <c r="C38">
        <v>71.467500000000001</v>
      </c>
      <c r="D38">
        <v>6.2223959999999998</v>
      </c>
      <c r="E38">
        <v>66.902695000000008</v>
      </c>
      <c r="F38">
        <v>8.5958430000000003</v>
      </c>
      <c r="G38">
        <v>71.318437000000003</v>
      </c>
      <c r="H38">
        <v>5.5947909999999998</v>
      </c>
      <c r="K38">
        <f>(13/200)</f>
        <v>6.5000000000000002E-2</v>
      </c>
      <c r="L38">
        <f>(13/200)</f>
        <v>6.5000000000000002E-2</v>
      </c>
      <c r="M38">
        <f>(18/200)</f>
        <v>0.09</v>
      </c>
      <c r="N38">
        <f>(15/200)</f>
        <v>7.4999999999999997E-2</v>
      </c>
      <c r="P38">
        <f>(11/200)</f>
        <v>5.5E-2</v>
      </c>
      <c r="Q38">
        <f>(12/200)</f>
        <v>0.06</v>
      </c>
      <c r="R38">
        <f>(12/200)</f>
        <v>0.06</v>
      </c>
      <c r="S38">
        <f>(10/200)</f>
        <v>0.05</v>
      </c>
      <c r="U38">
        <f>0.065+0.055</f>
        <v>0.12</v>
      </c>
      <c r="V38">
        <f>0.065+0.06</f>
        <v>0.125</v>
      </c>
      <c r="W38">
        <f>0.09+0.06</f>
        <v>0.15</v>
      </c>
      <c r="X38">
        <f>0.075+0.05</f>
        <v>0.125</v>
      </c>
      <c r="Z38">
        <f>SQRT((ABS($A$39-$A$38)^2+(ABS($B$39-$B$38)^2)))</f>
        <v>19.480022443925119</v>
      </c>
      <c r="AA38">
        <f>SQRT((ABS($C$39-$C$38)^2+(ABS($D$39-$D$38)^2)))</f>
        <v>16.769691933941612</v>
      </c>
      <c r="AB38">
        <f>SQRT((ABS($E$39-$E$38)^2+(ABS($F$39-$F$38)^2)))</f>
        <v>21.697696935569194</v>
      </c>
      <c r="AC38">
        <f>SQRT((ABS($G$39-$G$38)^2+(ABS($H$39-$H$38)^2)))</f>
        <v>18.058997395281118</v>
      </c>
      <c r="AJ38">
        <f>1/0.12</f>
        <v>8.3333333333333339</v>
      </c>
      <c r="AK38">
        <f>1/0.125</f>
        <v>8</v>
      </c>
      <c r="AL38">
        <f>1/0.15</f>
        <v>6.666666666666667</v>
      </c>
      <c r="AM38">
        <f>1/0.125</f>
        <v>8</v>
      </c>
      <c r="AO38">
        <f>$Z38/$U38</f>
        <v>162.33352036604268</v>
      </c>
      <c r="AP38">
        <f>$AA38/$V38</f>
        <v>134.1575354715329</v>
      </c>
      <c r="AQ38">
        <f>$AB38/$W38</f>
        <v>144.65131290379463</v>
      </c>
      <c r="AR38">
        <f>$AC38/$X38</f>
        <v>144.47197916224894</v>
      </c>
      <c r="AV38">
        <f>((0.065/0.12)*100)</f>
        <v>54.166666666666671</v>
      </c>
      <c r="AW38">
        <f>((0.065/0.125)*100)</f>
        <v>52</v>
      </c>
      <c r="AX38">
        <f>((0.09/0.15)*100)</f>
        <v>60</v>
      </c>
      <c r="AY38">
        <f>((0.075/0.125)*100)</f>
        <v>60</v>
      </c>
      <c r="BA38">
        <f>((0.055/0.12)*100)</f>
        <v>45.833333333333336</v>
      </c>
      <c r="BB38">
        <f>((0.06/0.125)*100)</f>
        <v>48</v>
      </c>
      <c r="BC38">
        <f>((0.06/0.15)*100)</f>
        <v>40</v>
      </c>
      <c r="BD38">
        <f>((0.05/0.125)*100)</f>
        <v>40</v>
      </c>
      <c r="BF38">
        <f>ABS($B$38-$D$38)</f>
        <v>0.63015600000000038</v>
      </c>
      <c r="BG38">
        <f>ABS($F$38-$H$38)</f>
        <v>3.0010520000000005</v>
      </c>
      <c r="BL38">
        <f>SQRT((ABS($A$38-$E$39)^2+(ABS($B$38-$F$39)^2)))</f>
        <v>2.6403122194202755</v>
      </c>
      <c r="BM38">
        <f>SQRT((ABS($C$38-$G$38)^2+(ABS($D$38-$H$38)^2)))</f>
        <v>0.64506419370013046</v>
      </c>
      <c r="BO38">
        <f>SQRT((ABS($A$38-$G$39)^2+(ABS($B$38-$H$39)^2)))</f>
        <v>4.4010954335966241</v>
      </c>
      <c r="BP38">
        <f>SQRT((ABS($C$38-$E$38)^2+(ABS($D$38-$F$38)^2)))</f>
        <v>5.1449679639268835</v>
      </c>
      <c r="BR38">
        <f>DEGREES(ACOS((4.64250586386726^2+15.978323699373^2-12.5422114612429^2)/(2*4.64250586386726*15.978323699373)))</f>
        <v>36.309152271852525</v>
      </c>
      <c r="BS38">
        <f>DEGREES(ACOS((13.9954889967564^2+19.4699460538508^2-6.04473674298767^2)/(2*13.9954889967564*19.4699460538508)))</f>
        <v>8.9050922976099596</v>
      </c>
      <c r="BU38">
        <v>13</v>
      </c>
      <c r="BV38">
        <v>10</v>
      </c>
      <c r="BW38">
        <v>4</v>
      </c>
      <c r="BX38">
        <v>4</v>
      </c>
      <c r="BY38">
        <v>13</v>
      </c>
      <c r="BZ38">
        <v>10</v>
      </c>
      <c r="CA38">
        <v>6</v>
      </c>
      <c r="CB38">
        <v>3</v>
      </c>
      <c r="CC38">
        <v>18</v>
      </c>
      <c r="CD38">
        <v>7</v>
      </c>
      <c r="CE38">
        <v>7</v>
      </c>
      <c r="CF38">
        <v>15</v>
      </c>
      <c r="CG38">
        <v>15</v>
      </c>
      <c r="CH38">
        <v>4</v>
      </c>
      <c r="CI38">
        <v>4</v>
      </c>
      <c r="CJ38">
        <v>15</v>
      </c>
      <c r="CL38">
        <v>11</v>
      </c>
      <c r="CM38">
        <v>8</v>
      </c>
      <c r="CN38">
        <v>0</v>
      </c>
      <c r="CO38">
        <v>0</v>
      </c>
      <c r="CP38">
        <v>12</v>
      </c>
      <c r="CQ38">
        <v>4</v>
      </c>
      <c r="CR38">
        <v>5</v>
      </c>
      <c r="CS38">
        <v>0</v>
      </c>
      <c r="CT38">
        <v>12</v>
      </c>
      <c r="CU38">
        <v>0</v>
      </c>
      <c r="CV38">
        <v>5</v>
      </c>
      <c r="CW38">
        <v>7</v>
      </c>
      <c r="CX38">
        <v>10</v>
      </c>
      <c r="CY38">
        <v>0</v>
      </c>
      <c r="CZ38">
        <v>0</v>
      </c>
      <c r="DA38">
        <v>7</v>
      </c>
      <c r="DC38">
        <f>((10/13)*100)</f>
        <v>76.923076923076934</v>
      </c>
      <c r="DD38">
        <f>((4/13)*100)</f>
        <v>30.76923076923077</v>
      </c>
      <c r="DE38">
        <f>((4/13)*100)</f>
        <v>30.76923076923077</v>
      </c>
      <c r="DF38">
        <f>((10/13)*100)</f>
        <v>76.923076923076934</v>
      </c>
      <c r="DG38">
        <f>((6/13)*100)</f>
        <v>46.153846153846153</v>
      </c>
      <c r="DH38">
        <f>((3/13)*100)</f>
        <v>23.076923076923077</v>
      </c>
      <c r="DI38">
        <f>((7/18)*100)</f>
        <v>38.888888888888893</v>
      </c>
      <c r="DJ38">
        <f>((7/18)*100)</f>
        <v>38.888888888888893</v>
      </c>
      <c r="DK38">
        <f>((15/18)*100)</f>
        <v>83.333333333333343</v>
      </c>
      <c r="DL38">
        <f>((4/15)*100)</f>
        <v>26.666666666666668</v>
      </c>
      <c r="DM38">
        <f>((4/15)*100)</f>
        <v>26.666666666666668</v>
      </c>
      <c r="DN38">
        <f>((15/15)*100)</f>
        <v>100</v>
      </c>
      <c r="DP38">
        <f>((8/11)*100)</f>
        <v>72.727272727272734</v>
      </c>
      <c r="DQ38">
        <f>((0/11)*100)</f>
        <v>0</v>
      </c>
      <c r="DR38">
        <f>((0/11)*100)</f>
        <v>0</v>
      </c>
      <c r="DS38">
        <f>((4/12)*100)</f>
        <v>33.333333333333329</v>
      </c>
      <c r="DT38">
        <f>((5/12)*100)</f>
        <v>41.666666666666671</v>
      </c>
      <c r="DU38">
        <f>((0/12)*100)</f>
        <v>0</v>
      </c>
      <c r="DV38">
        <f>((0/12)*100)</f>
        <v>0</v>
      </c>
      <c r="DW38">
        <f>((5/12)*100)</f>
        <v>41.666666666666671</v>
      </c>
      <c r="DX38">
        <f>((7/12)*100)</f>
        <v>58.333333333333336</v>
      </c>
      <c r="DY38">
        <f>((0/10)*100)</f>
        <v>0</v>
      </c>
      <c r="DZ38">
        <f>((0/10)*100)</f>
        <v>0</v>
      </c>
      <c r="EA38">
        <f>((7/10)*100)</f>
        <v>70</v>
      </c>
    </row>
    <row r="39" spans="1:131" x14ac:dyDescent="0.25">
      <c r="A39">
        <v>105.34666800000001</v>
      </c>
      <c r="B39">
        <v>7.7366669999999997</v>
      </c>
      <c r="C39">
        <v>88.217709000000013</v>
      </c>
      <c r="D39">
        <v>5.4142710000000003</v>
      </c>
      <c r="E39">
        <v>88.526667000000003</v>
      </c>
      <c r="F39">
        <v>6.8086979999999997</v>
      </c>
      <c r="G39">
        <v>89.314844000000008</v>
      </c>
      <c r="H39">
        <v>4.0925520000000004</v>
      </c>
      <c r="K39">
        <f>(18/200)</f>
        <v>0.09</v>
      </c>
      <c r="L39">
        <f>(16/200)</f>
        <v>0.08</v>
      </c>
      <c r="M39">
        <f>(14/200)</f>
        <v>7.0000000000000007E-2</v>
      </c>
      <c r="N39">
        <f>(14/200)</f>
        <v>7.0000000000000007E-2</v>
      </c>
      <c r="P39">
        <f>(11/200)</f>
        <v>5.5E-2</v>
      </c>
      <c r="Q39">
        <f>(11/200)</f>
        <v>5.5E-2</v>
      </c>
      <c r="R39">
        <f>(10/200)</f>
        <v>0.05</v>
      </c>
      <c r="S39">
        <f>(12/200)</f>
        <v>0.06</v>
      </c>
      <c r="U39">
        <f>0.09+0.055</f>
        <v>0.14499999999999999</v>
      </c>
      <c r="V39">
        <f>0.08+0.055</f>
        <v>0.13500000000000001</v>
      </c>
      <c r="W39">
        <f>0.07+0.05</f>
        <v>0.12000000000000001</v>
      </c>
      <c r="X39">
        <f>0.07+0.06</f>
        <v>0.13</v>
      </c>
      <c r="Z39">
        <f>SQRT((ABS($A$40-$A$39)^2+(ABS($B$40-$B$39)^2)))</f>
        <v>25.218291264928315</v>
      </c>
      <c r="AA39">
        <f>SQRT((ABS($C$40-$C$39)^2+(ABS($D$40-$D$39)^2)))</f>
        <v>22.792284760386014</v>
      </c>
      <c r="AB39">
        <f>SQRT((ABS($E$40-$E$39)^2+(ABS($F$40-$F$39)^2)))</f>
        <v>21.871864198551794</v>
      </c>
      <c r="AC39">
        <f>SQRT((ABS($G$40-$G$39)^2+(ABS($H$40-$H$39)^2)))</f>
        <v>22.983387864664728</v>
      </c>
      <c r="AJ39">
        <f>1/0.145</f>
        <v>6.8965517241379315</v>
      </c>
      <c r="AK39">
        <f>1/0.135</f>
        <v>7.4074074074074066</v>
      </c>
      <c r="AL39">
        <f>1/0.12</f>
        <v>8.3333333333333339</v>
      </c>
      <c r="AM39">
        <f>1/0.13</f>
        <v>7.6923076923076916</v>
      </c>
      <c r="AO39">
        <f>$Z39/$U39</f>
        <v>173.9192501029539</v>
      </c>
      <c r="AP39">
        <f>$AA39/$V39</f>
        <v>168.83173896582232</v>
      </c>
      <c r="AQ39">
        <f>$AB39/$W39</f>
        <v>182.2655349879316</v>
      </c>
      <c r="AR39">
        <f>$AC39/$X39</f>
        <v>176.79529126665176</v>
      </c>
      <c r="AV39">
        <f>((0.09/0.145)*100)</f>
        <v>62.068965517241381</v>
      </c>
      <c r="AW39">
        <f>((0.08/0.135)*100)</f>
        <v>59.259259259259252</v>
      </c>
      <c r="AX39">
        <f>((0.07/0.12)*100)</f>
        <v>58.333333333333336</v>
      </c>
      <c r="AY39">
        <f>((0.07/0.13)*100)</f>
        <v>53.846153846153854</v>
      </c>
      <c r="BA39">
        <f>((0.055/0.145)*100)</f>
        <v>37.931034482758626</v>
      </c>
      <c r="BB39">
        <f>((0.055/0.135)*100)</f>
        <v>40.74074074074074</v>
      </c>
      <c r="BC39">
        <f>((0.05/0.12)*100)</f>
        <v>41.666666666666671</v>
      </c>
      <c r="BD39">
        <f>((0.06/0.13)*100)</f>
        <v>46.153846153846153</v>
      </c>
      <c r="BF39">
        <f>ABS($B$39-$D$39)</f>
        <v>2.3223959999999995</v>
      </c>
      <c r="BG39">
        <f>ABS($F$39-$H$39)</f>
        <v>2.7161459999999993</v>
      </c>
      <c r="BL39">
        <f>SQRT((ABS($A$39-$E$40)^2+(ABS($B$39-$F$40)^2)))</f>
        <v>5.0659455224921128</v>
      </c>
      <c r="BM39">
        <f>SQRT((ABS($C$39-$G$39)^2+(ABS($D$39-$H$39)^2)))</f>
        <v>1.7177445453809443</v>
      </c>
      <c r="BO39">
        <f>SQRT((ABS($A$39-$G$40)^2+(ABS($B$39-$H$40)^2)))</f>
        <v>7.198880097736934</v>
      </c>
      <c r="BP39">
        <f>SQRT((ABS($C$39-$E$39)^2+(ABS($D$39-$F$39)^2)))</f>
        <v>1.4282442732575518</v>
      </c>
      <c r="BR39">
        <f>DEGREES(ACOS((5.53241280480813^2+18.8291898544903^2-13.9954889967564^2)/(2*5.53241280480813*18.8291898544903)))</f>
        <v>24.705179148075683</v>
      </c>
      <c r="BU39">
        <v>18</v>
      </c>
      <c r="BV39">
        <v>13</v>
      </c>
      <c r="BW39">
        <v>6</v>
      </c>
      <c r="BX39">
        <v>7</v>
      </c>
      <c r="BY39">
        <v>16</v>
      </c>
      <c r="BZ39">
        <v>10</v>
      </c>
      <c r="CA39">
        <v>6</v>
      </c>
      <c r="CB39">
        <v>4</v>
      </c>
      <c r="CC39">
        <v>14</v>
      </c>
      <c r="CD39">
        <v>4</v>
      </c>
      <c r="CE39">
        <v>5</v>
      </c>
      <c r="CF39">
        <v>12</v>
      </c>
      <c r="CG39">
        <v>14</v>
      </c>
      <c r="CH39">
        <v>6</v>
      </c>
      <c r="CI39">
        <v>4</v>
      </c>
      <c r="CJ39">
        <v>12</v>
      </c>
      <c r="CL39">
        <v>11</v>
      </c>
      <c r="CM39">
        <v>5</v>
      </c>
      <c r="CN39">
        <v>1</v>
      </c>
      <c r="CO39">
        <v>3</v>
      </c>
      <c r="CP39">
        <v>11</v>
      </c>
      <c r="CQ39">
        <v>8</v>
      </c>
      <c r="CR39">
        <v>0</v>
      </c>
      <c r="CS39">
        <v>0</v>
      </c>
      <c r="CT39">
        <v>10</v>
      </c>
      <c r="CU39">
        <v>1</v>
      </c>
      <c r="CV39">
        <v>0</v>
      </c>
      <c r="CW39">
        <v>10</v>
      </c>
      <c r="CX39">
        <v>12</v>
      </c>
      <c r="CY39">
        <v>3</v>
      </c>
      <c r="CZ39">
        <v>0</v>
      </c>
      <c r="DA39">
        <v>10</v>
      </c>
      <c r="DC39">
        <f>((13/18)*100)</f>
        <v>72.222222222222214</v>
      </c>
      <c r="DD39">
        <f>((6/18)*100)</f>
        <v>33.333333333333329</v>
      </c>
      <c r="DE39">
        <f>((7/18)*100)</f>
        <v>38.888888888888893</v>
      </c>
      <c r="DF39">
        <f>((10/16)*100)</f>
        <v>62.5</v>
      </c>
      <c r="DG39">
        <f>((6/16)*100)</f>
        <v>37.5</v>
      </c>
      <c r="DH39">
        <f>((4/16)*100)</f>
        <v>25</v>
      </c>
      <c r="DI39">
        <f>((4/14)*100)</f>
        <v>28.571428571428569</v>
      </c>
      <c r="DJ39">
        <f>((5/14)*100)</f>
        <v>35.714285714285715</v>
      </c>
      <c r="DK39">
        <f>((12/14)*100)</f>
        <v>85.714285714285708</v>
      </c>
      <c r="DL39">
        <f>((6/14)*100)</f>
        <v>42.857142857142854</v>
      </c>
      <c r="DM39">
        <f>((4/14)*100)</f>
        <v>28.571428571428569</v>
      </c>
      <c r="DN39">
        <f>((12/14)*100)</f>
        <v>85.714285714285708</v>
      </c>
      <c r="DP39">
        <f>((5/11)*100)</f>
        <v>45.454545454545453</v>
      </c>
      <c r="DQ39">
        <f>((1/11)*100)</f>
        <v>9.0909090909090917</v>
      </c>
      <c r="DR39">
        <f>((3/11)*100)</f>
        <v>27.27272727272727</v>
      </c>
      <c r="DS39">
        <f>((8/11)*100)</f>
        <v>72.727272727272734</v>
      </c>
      <c r="DT39">
        <f>((0/11)*100)</f>
        <v>0</v>
      </c>
      <c r="DU39">
        <f>((0/11)*100)</f>
        <v>0</v>
      </c>
      <c r="DV39">
        <f>((1/10)*100)</f>
        <v>10</v>
      </c>
      <c r="DW39">
        <f>((0/10)*100)</f>
        <v>0</v>
      </c>
      <c r="DX39">
        <f>((10/10)*100)</f>
        <v>100</v>
      </c>
      <c r="DY39">
        <f>((3/12)*100)</f>
        <v>25</v>
      </c>
      <c r="DZ39">
        <f>((0/12)*100)</f>
        <v>0</v>
      </c>
      <c r="EA39">
        <f>((10/12)*100)</f>
        <v>83.333333333333343</v>
      </c>
    </row>
    <row r="40" spans="1:131" x14ac:dyDescent="0.25">
      <c r="A40">
        <v>130.561722</v>
      </c>
      <c r="B40">
        <v>8.1407290000000003</v>
      </c>
      <c r="C40">
        <v>110.985939</v>
      </c>
      <c r="D40">
        <v>6.4611460000000003</v>
      </c>
      <c r="E40">
        <v>110.313751</v>
      </c>
      <c r="F40">
        <v>8.7326040000000003</v>
      </c>
      <c r="G40">
        <v>112.243751</v>
      </c>
      <c r="H40">
        <v>5.6741149999999996</v>
      </c>
      <c r="K40">
        <f>(15/200)</f>
        <v>7.4999999999999997E-2</v>
      </c>
      <c r="L40">
        <f>(16/200)</f>
        <v>0.08</v>
      </c>
      <c r="M40">
        <f>(14/200)</f>
        <v>7.0000000000000007E-2</v>
      </c>
      <c r="N40">
        <f>(15/200)</f>
        <v>7.4999999999999997E-2</v>
      </c>
      <c r="P40">
        <f>(9/200)</f>
        <v>4.4999999999999998E-2</v>
      </c>
      <c r="Q40">
        <f>(10/200)</f>
        <v>0.05</v>
      </c>
      <c r="R40">
        <f>(12/200)</f>
        <v>0.06</v>
      </c>
      <c r="S40">
        <f>(11/200)</f>
        <v>5.5E-2</v>
      </c>
      <c r="U40">
        <f>0.075+0.045</f>
        <v>0.12</v>
      </c>
      <c r="V40">
        <f>0.08+0.05</f>
        <v>0.13</v>
      </c>
      <c r="W40">
        <f>0.07+0.06</f>
        <v>0.13</v>
      </c>
      <c r="X40">
        <f>0.075+0.055</f>
        <v>0.13</v>
      </c>
      <c r="Z40">
        <f>SQRT((ABS($A$41-$A$40)^2+(ABS($B$41-$B$40)^2)))</f>
        <v>28.497346164508059</v>
      </c>
      <c r="AA40">
        <f>SQRT((ABS($C$41-$C$40)^2+(ABS($D$41-$D$40)^2)))</f>
        <v>22.92650014910258</v>
      </c>
      <c r="AB40">
        <f>SQRT((ABS($E$41-$E$40)^2+(ABS($F$41-$F$40)^2)))</f>
        <v>23.67148840135517</v>
      </c>
      <c r="AC40">
        <f>SQRT((ABS($G$41-$G$40)^2+(ABS($H$41-$H$40)^2)))</f>
        <v>22.942073521322577</v>
      </c>
      <c r="AJ40">
        <f>1/0.12</f>
        <v>8.3333333333333339</v>
      </c>
      <c r="AK40">
        <f>1/0.13</f>
        <v>7.6923076923076916</v>
      </c>
      <c r="AL40">
        <f>1/0.13</f>
        <v>7.6923076923076916</v>
      </c>
      <c r="AM40">
        <f>1/0.13</f>
        <v>7.6923076923076916</v>
      </c>
      <c r="AO40">
        <f>$Z40/$U40</f>
        <v>237.47788470423384</v>
      </c>
      <c r="AP40">
        <f>$AA40/$V40</f>
        <v>176.35769345463521</v>
      </c>
      <c r="AQ40">
        <f>$AB40/$W40</f>
        <v>182.08837231811668</v>
      </c>
      <c r="AR40">
        <f>$AC40/$X40</f>
        <v>176.47748862555827</v>
      </c>
      <c r="AV40">
        <f>((0.075/0.12)*100)</f>
        <v>62.5</v>
      </c>
      <c r="AW40">
        <f>((0.08/0.13)*100)</f>
        <v>61.53846153846154</v>
      </c>
      <c r="AX40">
        <f>((0.07/0.13)*100)</f>
        <v>53.846153846153854</v>
      </c>
      <c r="AY40">
        <f>((0.075/0.13)*100)</f>
        <v>57.692307692307686</v>
      </c>
      <c r="BA40">
        <f>((0.045/0.12)*100)</f>
        <v>37.5</v>
      </c>
      <c r="BB40">
        <f>((0.05/0.13)*100)</f>
        <v>38.461538461538467</v>
      </c>
      <c r="BC40">
        <f>((0.06/0.13)*100)</f>
        <v>46.153846153846153</v>
      </c>
      <c r="BD40">
        <f>((0.055/0.13)*100)</f>
        <v>42.307692307692307</v>
      </c>
      <c r="BF40">
        <f>ABS($B$40-$D$40)</f>
        <v>1.679583</v>
      </c>
      <c r="BG40">
        <f>ABS($F$40-$H$40)</f>
        <v>3.0584890000000007</v>
      </c>
      <c r="BL40">
        <f>SQRT((ABS($A$40-$E$41)^2+(ABS($B$40-$F$41)^2)))</f>
        <v>3.4811581821149691</v>
      </c>
      <c r="BM40">
        <f>SQRT((ABS($C$40-$G$40)^2+(ABS($D$40-$H$40)^2)))</f>
        <v>1.483748234137114</v>
      </c>
      <c r="BO40">
        <f>SQRT((ABS($A$40-$G$41)^2+(ABS($B$40-$H$41)^2)))</f>
        <v>5.0139424110287791</v>
      </c>
      <c r="BP40">
        <f>SQRT((ABS($C$40-$E$40)^2+(ABS($D$40-$F$40)^2)))</f>
        <v>2.3688305454607779</v>
      </c>
      <c r="BU40">
        <v>15</v>
      </c>
      <c r="BV40">
        <v>11</v>
      </c>
      <c r="BW40">
        <v>3</v>
      </c>
      <c r="BX40">
        <v>5</v>
      </c>
      <c r="BY40">
        <v>16</v>
      </c>
      <c r="BZ40">
        <v>13</v>
      </c>
      <c r="CA40">
        <v>5</v>
      </c>
      <c r="CB40">
        <v>5</v>
      </c>
      <c r="CC40">
        <v>14</v>
      </c>
      <c r="CD40">
        <v>5</v>
      </c>
      <c r="CE40">
        <v>5</v>
      </c>
      <c r="CF40">
        <v>13</v>
      </c>
      <c r="CG40">
        <v>15</v>
      </c>
      <c r="CH40">
        <v>6</v>
      </c>
      <c r="CI40">
        <v>5</v>
      </c>
      <c r="CJ40">
        <v>13</v>
      </c>
      <c r="CL40">
        <v>9</v>
      </c>
      <c r="CM40">
        <v>6</v>
      </c>
      <c r="CN40">
        <v>0</v>
      </c>
      <c r="CO40">
        <v>0</v>
      </c>
      <c r="CP40">
        <v>10</v>
      </c>
      <c r="CQ40">
        <v>5</v>
      </c>
      <c r="CR40">
        <v>1</v>
      </c>
      <c r="CS40">
        <v>0</v>
      </c>
      <c r="CT40">
        <v>12</v>
      </c>
      <c r="CU40">
        <v>0</v>
      </c>
      <c r="CV40">
        <v>1</v>
      </c>
      <c r="CW40">
        <v>10</v>
      </c>
      <c r="CX40">
        <v>11</v>
      </c>
      <c r="CY40">
        <v>0</v>
      </c>
      <c r="CZ40">
        <v>0</v>
      </c>
      <c r="DA40">
        <v>10</v>
      </c>
      <c r="DC40">
        <f>((11/15)*100)</f>
        <v>73.333333333333329</v>
      </c>
      <c r="DD40">
        <f>((3/15)*100)</f>
        <v>20</v>
      </c>
      <c r="DE40">
        <f>((5/15)*100)</f>
        <v>33.333333333333329</v>
      </c>
      <c r="DF40">
        <f>((13/16)*100)</f>
        <v>81.25</v>
      </c>
      <c r="DG40">
        <f>((5/16)*100)</f>
        <v>31.25</v>
      </c>
      <c r="DH40">
        <f>((5/16)*100)</f>
        <v>31.25</v>
      </c>
      <c r="DI40">
        <f>((5/14)*100)</f>
        <v>35.714285714285715</v>
      </c>
      <c r="DJ40">
        <f>((5/14)*100)</f>
        <v>35.714285714285715</v>
      </c>
      <c r="DK40">
        <f>((13/14)*100)</f>
        <v>92.857142857142861</v>
      </c>
      <c r="DL40">
        <f>((6/15)*100)</f>
        <v>40</v>
      </c>
      <c r="DM40">
        <f>((5/15)*100)</f>
        <v>33.333333333333329</v>
      </c>
      <c r="DN40">
        <f>((13/15)*100)</f>
        <v>86.666666666666671</v>
      </c>
      <c r="DP40">
        <f>((6/9)*100)</f>
        <v>66.666666666666657</v>
      </c>
      <c r="DQ40">
        <f>((0/9)*100)</f>
        <v>0</v>
      </c>
      <c r="DR40">
        <f>((0/9)*100)</f>
        <v>0</v>
      </c>
      <c r="DS40">
        <f>((5/10)*100)</f>
        <v>50</v>
      </c>
      <c r="DT40">
        <f>((1/10)*100)</f>
        <v>10</v>
      </c>
      <c r="DU40">
        <f>((0/10)*100)</f>
        <v>0</v>
      </c>
      <c r="DV40">
        <f>((0/12)*100)</f>
        <v>0</v>
      </c>
      <c r="DW40">
        <f>((1/12)*100)</f>
        <v>8.3333333333333321</v>
      </c>
      <c r="DX40">
        <f>((10/12)*100)</f>
        <v>83.333333333333343</v>
      </c>
      <c r="DY40">
        <f>((0/11)*100)</f>
        <v>0</v>
      </c>
      <c r="DZ40">
        <f>((0/11)*100)</f>
        <v>0</v>
      </c>
      <c r="EA40">
        <f>((10/11)*100)</f>
        <v>90.909090909090907</v>
      </c>
    </row>
    <row r="41" spans="1:131" x14ac:dyDescent="0.25">
      <c r="A41">
        <v>159.01274100000001</v>
      </c>
      <c r="B41">
        <v>9.7650000000000006</v>
      </c>
      <c r="C41">
        <v>133.90953100000002</v>
      </c>
      <c r="D41">
        <v>6.8263020000000001</v>
      </c>
      <c r="E41">
        <v>133.985207</v>
      </c>
      <c r="F41">
        <v>8.7717700000000001</v>
      </c>
      <c r="G41">
        <v>135.18005400000001</v>
      </c>
      <c r="H41">
        <v>6.1886460000000003</v>
      </c>
      <c r="K41">
        <f>(18/200)</f>
        <v>0.09</v>
      </c>
      <c r="L41">
        <f>(16/200)</f>
        <v>0.08</v>
      </c>
      <c r="M41">
        <f>(14/200)</f>
        <v>7.0000000000000007E-2</v>
      </c>
      <c r="N41">
        <f>(15/200)</f>
        <v>7.4999999999999997E-2</v>
      </c>
      <c r="P41">
        <f>(10/200)</f>
        <v>0.05</v>
      </c>
      <c r="Q41">
        <f>(10/200)</f>
        <v>0.05</v>
      </c>
      <c r="R41">
        <f>(12/200)</f>
        <v>0.06</v>
      </c>
      <c r="S41">
        <f>(10/200)</f>
        <v>0.05</v>
      </c>
      <c r="U41">
        <f>0.09+0.05</f>
        <v>0.14000000000000001</v>
      </c>
      <c r="V41">
        <f>0.08+0.05</f>
        <v>0.13</v>
      </c>
      <c r="W41">
        <f>0.07+0.06</f>
        <v>0.13</v>
      </c>
      <c r="X41">
        <f>0.075+0.05</f>
        <v>0.125</v>
      </c>
      <c r="Z41">
        <f>SQRT((ABS($A$42-$A$41)^2+(ABS($B$42-$B$41)^2)))</f>
        <v>24.316659461944365</v>
      </c>
      <c r="AA41">
        <f>SQRT((ABS($C$42-$C$41)^2+(ABS($D$42-$D$41)^2)))</f>
        <v>28.866945500679513</v>
      </c>
      <c r="AB41">
        <f>SQRT((ABS($E$42-$E$41)^2+(ABS($F$42-$F$41)^2)))</f>
        <v>28.489652542351919</v>
      </c>
      <c r="AC41">
        <f>SQRT((ABS($G$42-$G$41)^2+(ABS($H$42-$H$41)^2)))</f>
        <v>28.473617291738055</v>
      </c>
      <c r="AJ41">
        <f>1/0.14</f>
        <v>7.1428571428571423</v>
      </c>
      <c r="AK41">
        <f>1/0.13</f>
        <v>7.6923076923076916</v>
      </c>
      <c r="AL41">
        <f>1/0.13</f>
        <v>7.6923076923076916</v>
      </c>
      <c r="AM41">
        <f>1/0.125</f>
        <v>8</v>
      </c>
      <c r="AO41">
        <f>$Z41/$U41</f>
        <v>173.69042472817401</v>
      </c>
      <c r="AP41">
        <f>$AA41/$V41</f>
        <v>222.05342692830394</v>
      </c>
      <c r="AQ41">
        <f>$AB41/$W41</f>
        <v>219.15117340270706</v>
      </c>
      <c r="AR41">
        <f>$AC41/$X41</f>
        <v>227.78893833390444</v>
      </c>
      <c r="AV41">
        <f>((0.09/0.14)*100)</f>
        <v>64.285714285714278</v>
      </c>
      <c r="AW41">
        <f>((0.08/0.13)*100)</f>
        <v>61.53846153846154</v>
      </c>
      <c r="AX41">
        <f>((0.07/0.13)*100)</f>
        <v>53.846153846153854</v>
      </c>
      <c r="AY41">
        <f>((0.075/0.125)*100)</f>
        <v>60</v>
      </c>
      <c r="BA41">
        <f>((0.05/0.14)*100)</f>
        <v>35.714285714285715</v>
      </c>
      <c r="BB41">
        <f>((0.05/0.13)*100)</f>
        <v>38.461538461538467</v>
      </c>
      <c r="BC41">
        <f>((0.06/0.13)*100)</f>
        <v>46.153846153846153</v>
      </c>
      <c r="BD41">
        <f>((0.05/0.125)*100)</f>
        <v>40</v>
      </c>
      <c r="BF41">
        <f>ABS($B$41-$D$41)</f>
        <v>2.9386980000000005</v>
      </c>
      <c r="BG41">
        <f>ABS($F$41-$H$41)</f>
        <v>2.5831239999999998</v>
      </c>
      <c r="BL41">
        <f>SQRT((ABS($A$41-$E$42)^2+(ABS($B$41-$F$42)^2)))</f>
        <v>3.4451130254230966</v>
      </c>
      <c r="BM41">
        <f>SQRT((ABS($C$41-$G$41)^2+(ABS($D$41-$H$41)^2)))</f>
        <v>1.4215603637781242</v>
      </c>
      <c r="BO41">
        <f>SQRT((ABS($A$41-$G$42)^2+(ABS($B$41-$H$42)^2)))</f>
        <v>5.1810272069729537</v>
      </c>
      <c r="BP41">
        <f>SQRT((ABS($C$41-$E$41)^2+(ABS($D$41-$F$41)^2)))</f>
        <v>1.9469392892435033</v>
      </c>
      <c r="BU41">
        <v>18</v>
      </c>
      <c r="BV41">
        <v>13</v>
      </c>
      <c r="BW41">
        <v>7</v>
      </c>
      <c r="BX41">
        <v>7</v>
      </c>
      <c r="BY41">
        <v>16</v>
      </c>
      <c r="BZ41">
        <v>11</v>
      </c>
      <c r="CA41">
        <v>5</v>
      </c>
      <c r="CB41">
        <v>6</v>
      </c>
      <c r="CC41">
        <v>14</v>
      </c>
      <c r="CD41">
        <v>4</v>
      </c>
      <c r="CE41">
        <v>5</v>
      </c>
      <c r="CF41">
        <v>14</v>
      </c>
      <c r="CG41">
        <v>15</v>
      </c>
      <c r="CH41">
        <v>5</v>
      </c>
      <c r="CI41">
        <v>5</v>
      </c>
      <c r="CJ41">
        <v>14</v>
      </c>
      <c r="CL41">
        <v>10</v>
      </c>
      <c r="CM41">
        <v>5</v>
      </c>
      <c r="CN41">
        <v>0</v>
      </c>
      <c r="CO41">
        <v>0</v>
      </c>
      <c r="CP41">
        <v>10</v>
      </c>
      <c r="CQ41">
        <v>6</v>
      </c>
      <c r="CR41">
        <v>1</v>
      </c>
      <c r="CS41">
        <v>0</v>
      </c>
      <c r="CT41">
        <v>12</v>
      </c>
      <c r="CU41">
        <v>0</v>
      </c>
      <c r="CV41">
        <v>1</v>
      </c>
      <c r="CW41">
        <v>10</v>
      </c>
      <c r="CX41">
        <v>10</v>
      </c>
      <c r="CY41">
        <v>0</v>
      </c>
      <c r="CZ41">
        <v>0</v>
      </c>
      <c r="DA41">
        <v>10</v>
      </c>
      <c r="DC41">
        <f>((13/18)*100)</f>
        <v>72.222222222222214</v>
      </c>
      <c r="DD41">
        <f>((7/18)*100)</f>
        <v>38.888888888888893</v>
      </c>
      <c r="DE41">
        <f>((7/18)*100)</f>
        <v>38.888888888888893</v>
      </c>
      <c r="DF41">
        <f>((11/16)*100)</f>
        <v>68.75</v>
      </c>
      <c r="DG41">
        <f>((5/16)*100)</f>
        <v>31.25</v>
      </c>
      <c r="DH41">
        <f>((6/16)*100)</f>
        <v>37.5</v>
      </c>
      <c r="DI41">
        <f>((4/14)*100)</f>
        <v>28.571428571428569</v>
      </c>
      <c r="DJ41">
        <f>((5/14)*100)</f>
        <v>35.714285714285715</v>
      </c>
      <c r="DK41">
        <f>((14/14)*100)</f>
        <v>100</v>
      </c>
      <c r="DL41">
        <f>((5/15)*100)</f>
        <v>33.333333333333329</v>
      </c>
      <c r="DM41">
        <f>((5/15)*100)</f>
        <v>33.333333333333329</v>
      </c>
      <c r="DN41">
        <f>((14/15)*100)</f>
        <v>93.333333333333329</v>
      </c>
      <c r="DP41">
        <f>((5/10)*100)</f>
        <v>50</v>
      </c>
      <c r="DQ41">
        <f>((0/10)*100)</f>
        <v>0</v>
      </c>
      <c r="DR41">
        <f>((0/10)*100)</f>
        <v>0</v>
      </c>
      <c r="DS41">
        <f>((6/10)*100)</f>
        <v>60</v>
      </c>
      <c r="DT41">
        <f>((1/10)*100)</f>
        <v>10</v>
      </c>
      <c r="DU41">
        <f>((0/10)*100)</f>
        <v>0</v>
      </c>
      <c r="DV41">
        <f>((0/12)*100)</f>
        <v>0</v>
      </c>
      <c r="DW41">
        <f>((1/12)*100)</f>
        <v>8.3333333333333321</v>
      </c>
      <c r="DX41">
        <f>((10/12)*100)</f>
        <v>83.333333333333343</v>
      </c>
      <c r="DY41">
        <f>((0/10)*100)</f>
        <v>0</v>
      </c>
      <c r="DZ41">
        <f>((0/10)*100)</f>
        <v>0</v>
      </c>
      <c r="EA41">
        <f>((10/10)*100)</f>
        <v>100</v>
      </c>
    </row>
    <row r="42" spans="1:131" x14ac:dyDescent="0.25">
      <c r="A42">
        <v>183.32652899999999</v>
      </c>
      <c r="B42">
        <v>9.3913150000000005</v>
      </c>
      <c r="C42">
        <v>162.73774</v>
      </c>
      <c r="D42">
        <v>8.3212630000000001</v>
      </c>
      <c r="E42">
        <v>162.44631899999999</v>
      </c>
      <c r="F42">
        <v>10.046684000000001</v>
      </c>
      <c r="G42">
        <v>163.627476</v>
      </c>
      <c r="H42">
        <v>7.4097369999999998</v>
      </c>
      <c r="K42">
        <f>(11/200)</f>
        <v>5.5E-2</v>
      </c>
      <c r="L42">
        <f>(16/200)</f>
        <v>0.08</v>
      </c>
      <c r="M42">
        <f>(16/200)</f>
        <v>0.08</v>
      </c>
      <c r="N42">
        <f>(16/200)</f>
        <v>0.08</v>
      </c>
      <c r="P42">
        <f>(10/200)</f>
        <v>0.05</v>
      </c>
      <c r="Q42">
        <f>(10/200)</f>
        <v>0.05</v>
      </c>
      <c r="R42">
        <f>(11/200)</f>
        <v>5.5E-2</v>
      </c>
      <c r="S42">
        <f>(11/200)</f>
        <v>5.5E-2</v>
      </c>
      <c r="U42">
        <f>0.055+0.05</f>
        <v>0.10500000000000001</v>
      </c>
      <c r="V42">
        <f>0.08+0.05</f>
        <v>0.13</v>
      </c>
      <c r="W42">
        <f>0.08+0.055</f>
        <v>0.13500000000000001</v>
      </c>
      <c r="X42">
        <f>0.08+0.055</f>
        <v>0.13500000000000001</v>
      </c>
      <c r="Z42">
        <f>SQRT((ABS($A$43-$A$42)^2+(ABS($B$43-$B$42)^2)))</f>
        <v>21.320031241452721</v>
      </c>
      <c r="AA42">
        <f>SQRT((ABS($C$43-$C$42)^2+(ABS($D$43-$D$42)^2)))</f>
        <v>23.598427527945372</v>
      </c>
      <c r="AB42">
        <f>SQRT((ABS($E$43-$E$42)^2+(ABS($F$43-$F$42)^2)))</f>
        <v>25.240156629166091</v>
      </c>
      <c r="AC42">
        <f>SQRT((ABS($G$43-$G$42)^2+(ABS($H$43-$H$42)^2)))</f>
        <v>25.241891482110852</v>
      </c>
      <c r="AJ42">
        <f>1/0.105</f>
        <v>9.5238095238095237</v>
      </c>
      <c r="AK42">
        <f>1/0.13</f>
        <v>7.6923076923076916</v>
      </c>
      <c r="AL42">
        <f>1/0.135</f>
        <v>7.4074074074074066</v>
      </c>
      <c r="AM42">
        <f>1/0.135</f>
        <v>7.4074074074074066</v>
      </c>
      <c r="AO42">
        <f>$Z42/$U42</f>
        <v>203.04791658526401</v>
      </c>
      <c r="AP42">
        <f>$AA42/$V42</f>
        <v>181.52636559957978</v>
      </c>
      <c r="AQ42">
        <f>$AB42/$W42</f>
        <v>186.96412317900806</v>
      </c>
      <c r="AR42">
        <f>$AC42/$X42</f>
        <v>186.97697394156185</v>
      </c>
      <c r="AV42">
        <f>((0.055/0.105)*100)</f>
        <v>52.380952380952387</v>
      </c>
      <c r="AW42">
        <f>((0.08/0.13)*100)</f>
        <v>61.53846153846154</v>
      </c>
      <c r="AX42">
        <f>((0.08/0.135)*100)</f>
        <v>59.259259259259252</v>
      </c>
      <c r="AY42">
        <f>((0.08/0.135)*100)</f>
        <v>59.259259259259252</v>
      </c>
      <c r="BA42">
        <f>((0.05/0.105)*100)</f>
        <v>47.61904761904762</v>
      </c>
      <c r="BB42">
        <f>((0.05/0.13)*100)</f>
        <v>38.461538461538467</v>
      </c>
      <c r="BC42">
        <f>((0.055/0.135)*100)</f>
        <v>40.74074074074074</v>
      </c>
      <c r="BD42">
        <f>((0.055/0.135)*100)</f>
        <v>40.74074074074074</v>
      </c>
      <c r="BF42">
        <f>ABS($B$42-$D$42)</f>
        <v>1.0700520000000004</v>
      </c>
      <c r="BG42">
        <f>ABS($F$42-$H$42)</f>
        <v>2.636947000000001</v>
      </c>
      <c r="BL42">
        <f>SQRT((ABS($A$42-$E$43)^2+(ABS($B$42-$F$43)^2)))</f>
        <v>4.3844995621324863</v>
      </c>
      <c r="BM42">
        <f>SQRT((ABS($C$42-$G$42)^2+(ABS($D$42-$H$42)^2)))</f>
        <v>1.2737777664773393</v>
      </c>
      <c r="BO42">
        <f>SQRT((ABS($A$42-$G$43)^2+(ABS($B$42-$H$43)^2)))</f>
        <v>6.0929496399606977</v>
      </c>
      <c r="BP42">
        <f>SQRT((ABS($C$42-$E$42)^2+(ABS($D$42-$F$42)^2)))</f>
        <v>1.7498582303952541</v>
      </c>
      <c r="BU42">
        <v>11</v>
      </c>
      <c r="BV42">
        <v>9</v>
      </c>
      <c r="BW42">
        <v>3</v>
      </c>
      <c r="BX42">
        <v>4</v>
      </c>
      <c r="BY42">
        <v>16</v>
      </c>
      <c r="BZ42">
        <v>13</v>
      </c>
      <c r="CA42">
        <v>6</v>
      </c>
      <c r="CB42">
        <v>5</v>
      </c>
      <c r="CC42">
        <v>16</v>
      </c>
      <c r="CD42">
        <v>6</v>
      </c>
      <c r="CE42">
        <v>7</v>
      </c>
      <c r="CF42">
        <v>15</v>
      </c>
      <c r="CG42">
        <v>16</v>
      </c>
      <c r="CH42">
        <v>6</v>
      </c>
      <c r="CI42">
        <v>7</v>
      </c>
      <c r="CJ42">
        <v>15</v>
      </c>
      <c r="CL42">
        <v>10</v>
      </c>
      <c r="CM42">
        <v>7</v>
      </c>
      <c r="CN42">
        <v>0</v>
      </c>
      <c r="CO42">
        <v>0</v>
      </c>
      <c r="CP42">
        <v>10</v>
      </c>
      <c r="CQ42">
        <v>5</v>
      </c>
      <c r="CR42">
        <v>1</v>
      </c>
      <c r="CS42">
        <v>0</v>
      </c>
      <c r="CT42">
        <v>11</v>
      </c>
      <c r="CU42">
        <v>0</v>
      </c>
      <c r="CV42">
        <v>1</v>
      </c>
      <c r="CW42">
        <v>10</v>
      </c>
      <c r="CX42">
        <v>11</v>
      </c>
      <c r="CY42">
        <v>0</v>
      </c>
      <c r="CZ42">
        <v>0</v>
      </c>
      <c r="DA42">
        <v>10</v>
      </c>
      <c r="DC42">
        <f>((9/11)*100)</f>
        <v>81.818181818181827</v>
      </c>
      <c r="DD42">
        <f>((3/11)*100)</f>
        <v>27.27272727272727</v>
      </c>
      <c r="DE42">
        <f>((4/11)*100)</f>
        <v>36.363636363636367</v>
      </c>
      <c r="DF42">
        <f>((13/16)*100)</f>
        <v>81.25</v>
      </c>
      <c r="DG42">
        <f>((6/16)*100)</f>
        <v>37.5</v>
      </c>
      <c r="DH42">
        <f>((5/16)*100)</f>
        <v>31.25</v>
      </c>
      <c r="DI42">
        <f>((6/16)*100)</f>
        <v>37.5</v>
      </c>
      <c r="DJ42">
        <f>((7/16)*100)</f>
        <v>43.75</v>
      </c>
      <c r="DK42">
        <f>((15/16)*100)</f>
        <v>93.75</v>
      </c>
      <c r="DL42">
        <f>((6/16)*100)</f>
        <v>37.5</v>
      </c>
      <c r="DM42">
        <f>((7/16)*100)</f>
        <v>43.75</v>
      </c>
      <c r="DN42">
        <f>((15/16)*100)</f>
        <v>93.75</v>
      </c>
      <c r="DP42">
        <f>((7/10)*100)</f>
        <v>70</v>
      </c>
      <c r="DQ42">
        <f>((0/10)*100)</f>
        <v>0</v>
      </c>
      <c r="DR42">
        <f>((0/10)*100)</f>
        <v>0</v>
      </c>
      <c r="DS42">
        <f>((5/10)*100)</f>
        <v>50</v>
      </c>
      <c r="DT42">
        <f>((1/10)*100)</f>
        <v>10</v>
      </c>
      <c r="DU42">
        <f>((0/10)*100)</f>
        <v>0</v>
      </c>
      <c r="DV42">
        <f>((0/11)*100)</f>
        <v>0</v>
      </c>
      <c r="DW42">
        <f>((1/11)*100)</f>
        <v>9.0909090909090917</v>
      </c>
      <c r="DX42">
        <f>((10/11)*100)</f>
        <v>90.909090909090907</v>
      </c>
      <c r="DY42">
        <f>((0/11)*100)</f>
        <v>0</v>
      </c>
      <c r="DZ42">
        <f>((0/11)*100)</f>
        <v>0</v>
      </c>
      <c r="EA42">
        <f>((10/11)*100)</f>
        <v>90.909090909090907</v>
      </c>
    </row>
    <row r="43" spans="1:131" x14ac:dyDescent="0.25">
      <c r="A43">
        <v>204.646323</v>
      </c>
      <c r="B43">
        <v>9.290737</v>
      </c>
      <c r="C43">
        <v>186.330477</v>
      </c>
      <c r="D43">
        <v>7.8030520000000001</v>
      </c>
      <c r="E43">
        <v>187.68579299999999</v>
      </c>
      <c r="F43">
        <v>9.8610530000000001</v>
      </c>
      <c r="G43">
        <v>188.86310800000001</v>
      </c>
      <c r="H43">
        <v>6.8476309999999998</v>
      </c>
      <c r="K43">
        <f>(12/200)</f>
        <v>0.06</v>
      </c>
      <c r="L43">
        <f>(15/200)</f>
        <v>7.4999999999999997E-2</v>
      </c>
      <c r="M43">
        <f>(14/200)</f>
        <v>7.0000000000000007E-2</v>
      </c>
      <c r="N43">
        <f>(15/200)</f>
        <v>7.4999999999999997E-2</v>
      </c>
      <c r="P43">
        <f>(11/200)</f>
        <v>5.5E-2</v>
      </c>
      <c r="Q43">
        <f>(9/200)</f>
        <v>4.4999999999999998E-2</v>
      </c>
      <c r="R43">
        <f>(10/200)</f>
        <v>0.05</v>
      </c>
      <c r="S43">
        <f>(11/200)</f>
        <v>5.5E-2</v>
      </c>
      <c r="U43">
        <f>0.06+0.055</f>
        <v>0.11499999999999999</v>
      </c>
      <c r="V43">
        <f>0.075+0.045</f>
        <v>0.12</v>
      </c>
      <c r="W43">
        <f>0.07+0.05</f>
        <v>0.12000000000000001</v>
      </c>
      <c r="X43">
        <f>0.075+0.055</f>
        <v>0.13</v>
      </c>
      <c r="Z43">
        <f>SQRT((ABS($A$44-$A$43)^2+(ABS($B$44-$B$43)^2)))</f>
        <v>18.273442476463632</v>
      </c>
      <c r="AA43">
        <f>SQRT((ABS($C$44-$C$43)^2+(ABS($D$44-$D$43)^2)))</f>
        <v>23.762008134392183</v>
      </c>
      <c r="AB43">
        <f>SQRT((ABS($E$44-$E$43)^2+(ABS($F$44-$F$43)^2)))</f>
        <v>21.563989007046029</v>
      </c>
      <c r="AC43">
        <f>SQRT((ABS($G$44-$G$43)^2+(ABS($H$44-$H$43)^2)))</f>
        <v>24.014816784920459</v>
      </c>
      <c r="AJ43">
        <f>1/0.115</f>
        <v>8.695652173913043</v>
      </c>
      <c r="AK43">
        <f>1/0.12</f>
        <v>8.3333333333333339</v>
      </c>
      <c r="AL43">
        <f>1/0.12</f>
        <v>8.3333333333333339</v>
      </c>
      <c r="AM43">
        <f>1/0.13</f>
        <v>7.6923076923076916</v>
      </c>
      <c r="AO43">
        <f>$Z43/$U43</f>
        <v>158.89949979533594</v>
      </c>
      <c r="AP43">
        <f>$AA43/$V43</f>
        <v>198.01673445326819</v>
      </c>
      <c r="AQ43">
        <f>$AB43/$W43</f>
        <v>179.69990839205022</v>
      </c>
      <c r="AR43">
        <f>$AC43/$X43</f>
        <v>184.72935988400351</v>
      </c>
      <c r="AV43">
        <f>((0.06/0.115)*100)</f>
        <v>52.173913043478258</v>
      </c>
      <c r="AW43">
        <f>((0.075/0.12)*100)</f>
        <v>62.5</v>
      </c>
      <c r="AX43">
        <f>((0.07/0.12)*100)</f>
        <v>58.333333333333336</v>
      </c>
      <c r="AY43">
        <f>((0.075/0.13)*100)</f>
        <v>57.692307692307686</v>
      </c>
      <c r="BA43">
        <f>((0.055/0.115)*100)</f>
        <v>47.826086956521735</v>
      </c>
      <c r="BB43">
        <f>((0.045/0.12)*100)</f>
        <v>37.5</v>
      </c>
      <c r="BC43">
        <f>((0.05/0.12)*100)</f>
        <v>41.666666666666671</v>
      </c>
      <c r="BD43">
        <f>((0.055/0.13)*100)</f>
        <v>42.307692307692307</v>
      </c>
      <c r="BF43">
        <f>ABS($B$43-$D$43)</f>
        <v>1.4876849999999999</v>
      </c>
      <c r="BG43">
        <f>ABS($F$43-$H$43)</f>
        <v>3.0134220000000003</v>
      </c>
      <c r="BL43">
        <f>SQRT((ABS($A$43-$E$44)^2+(ABS($B$43-$F$44)^2)))</f>
        <v>4.5938757612518391</v>
      </c>
      <c r="BM43">
        <f>SQRT((ABS($C$43-$G$43)^2+(ABS($D$43-$H$43)^2)))</f>
        <v>2.7068522437329392</v>
      </c>
      <c r="BO43">
        <f>SQRT((ABS($A$43-$G$44)^2+(ABS($B$43-$H$44)^2)))</f>
        <v>8.767855026395738</v>
      </c>
      <c r="BP43">
        <f>SQRT((ABS($C$43-$E$43)^2+(ABS($D$43-$F$43)^2)))</f>
        <v>2.4641934939969641</v>
      </c>
      <c r="BU43">
        <v>12</v>
      </c>
      <c r="BV43">
        <v>6</v>
      </c>
      <c r="BW43">
        <v>5</v>
      </c>
      <c r="BX43">
        <v>8</v>
      </c>
      <c r="BY43">
        <v>15</v>
      </c>
      <c r="BZ43">
        <v>9</v>
      </c>
      <c r="CA43">
        <v>5</v>
      </c>
      <c r="CB43">
        <v>4</v>
      </c>
      <c r="CC43">
        <v>14</v>
      </c>
      <c r="CD43">
        <v>5</v>
      </c>
      <c r="CE43">
        <v>4</v>
      </c>
      <c r="CF43">
        <v>12</v>
      </c>
      <c r="CG43">
        <v>15</v>
      </c>
      <c r="CH43">
        <v>8</v>
      </c>
      <c r="CI43">
        <v>4</v>
      </c>
      <c r="CJ43">
        <v>12</v>
      </c>
      <c r="CL43">
        <v>11</v>
      </c>
      <c r="CM43">
        <v>5</v>
      </c>
      <c r="CN43">
        <v>2</v>
      </c>
      <c r="CO43">
        <v>4</v>
      </c>
      <c r="CP43">
        <v>9</v>
      </c>
      <c r="CQ43">
        <v>7</v>
      </c>
      <c r="CR43">
        <v>0</v>
      </c>
      <c r="CS43">
        <v>0</v>
      </c>
      <c r="CT43">
        <v>10</v>
      </c>
      <c r="CU43">
        <v>2</v>
      </c>
      <c r="CV43">
        <v>0</v>
      </c>
      <c r="CW43">
        <v>9</v>
      </c>
      <c r="CX43">
        <v>11</v>
      </c>
      <c r="CY43">
        <v>4</v>
      </c>
      <c r="CZ43">
        <v>0</v>
      </c>
      <c r="DA43">
        <v>9</v>
      </c>
      <c r="DC43">
        <f>((6/12)*100)</f>
        <v>50</v>
      </c>
      <c r="DD43">
        <f>((5/12)*100)</f>
        <v>41.666666666666671</v>
      </c>
      <c r="DE43">
        <f>((8/12)*100)</f>
        <v>66.666666666666657</v>
      </c>
      <c r="DF43">
        <f>((9/15)*100)</f>
        <v>60</v>
      </c>
      <c r="DG43">
        <f>((5/15)*100)</f>
        <v>33.333333333333329</v>
      </c>
      <c r="DH43">
        <f>((4/15)*100)</f>
        <v>26.666666666666668</v>
      </c>
      <c r="DI43">
        <f>((5/14)*100)</f>
        <v>35.714285714285715</v>
      </c>
      <c r="DJ43">
        <f>((4/14)*100)</f>
        <v>28.571428571428569</v>
      </c>
      <c r="DK43">
        <f>((12/14)*100)</f>
        <v>85.714285714285708</v>
      </c>
      <c r="DL43">
        <f>((8/15)*100)</f>
        <v>53.333333333333336</v>
      </c>
      <c r="DM43">
        <f>((4/15)*100)</f>
        <v>26.666666666666668</v>
      </c>
      <c r="DN43">
        <f>((12/15)*100)</f>
        <v>80</v>
      </c>
      <c r="DP43">
        <f>((5/11)*100)</f>
        <v>45.454545454545453</v>
      </c>
      <c r="DQ43">
        <f>((2/11)*100)</f>
        <v>18.181818181818183</v>
      </c>
      <c r="DR43">
        <f>((4/11)*100)</f>
        <v>36.363636363636367</v>
      </c>
      <c r="DS43">
        <f>((7/9)*100)</f>
        <v>77.777777777777786</v>
      </c>
      <c r="DT43">
        <f>((0/9)*100)</f>
        <v>0</v>
      </c>
      <c r="DU43">
        <f>((0/9)*100)</f>
        <v>0</v>
      </c>
      <c r="DV43">
        <f>((2/10)*100)</f>
        <v>20</v>
      </c>
      <c r="DW43">
        <f>((0/10)*100)</f>
        <v>0</v>
      </c>
      <c r="DX43">
        <f>((9/10)*100)</f>
        <v>90</v>
      </c>
      <c r="DY43">
        <f>((4/11)*100)</f>
        <v>36.363636363636367</v>
      </c>
      <c r="DZ43">
        <f>((0/11)*100)</f>
        <v>0</v>
      </c>
      <c r="EA43">
        <f>((9/11)*100)</f>
        <v>81.818181818181827</v>
      </c>
    </row>
    <row r="44" spans="1:131" x14ac:dyDescent="0.25">
      <c r="A44">
        <v>222.903491</v>
      </c>
      <c r="B44">
        <v>8.5196880000000004</v>
      </c>
      <c r="C44">
        <v>210.09247500000001</v>
      </c>
      <c r="D44">
        <v>7.7811060000000003</v>
      </c>
      <c r="E44">
        <v>209.23779200000001</v>
      </c>
      <c r="F44">
        <v>9.1420530000000007</v>
      </c>
      <c r="G44">
        <v>212.870521</v>
      </c>
      <c r="H44">
        <v>6.2513540000000001</v>
      </c>
      <c r="K44">
        <f>(13/200)</f>
        <v>6.5000000000000002E-2</v>
      </c>
      <c r="L44">
        <f>(16/200)</f>
        <v>0.08</v>
      </c>
      <c r="M44">
        <f>(12/200)</f>
        <v>0.06</v>
      </c>
      <c r="N44">
        <f>(15/200)</f>
        <v>7.4999999999999997E-2</v>
      </c>
      <c r="P44">
        <f>(13/200)</f>
        <v>6.5000000000000002E-2</v>
      </c>
      <c r="Q44">
        <f>(11/200)</f>
        <v>5.5E-2</v>
      </c>
      <c r="R44">
        <f>(11/200)</f>
        <v>5.5E-2</v>
      </c>
      <c r="S44">
        <f>(13/200)</f>
        <v>6.5000000000000002E-2</v>
      </c>
      <c r="U44">
        <f>0.065+0.065</f>
        <v>0.13</v>
      </c>
      <c r="V44">
        <f>0.08+0.055</f>
        <v>0.13500000000000001</v>
      </c>
      <c r="W44">
        <f>0.06+0.055</f>
        <v>0.11499999999999999</v>
      </c>
      <c r="X44">
        <f>0.075+0.065</f>
        <v>0.14000000000000001</v>
      </c>
      <c r="Z44">
        <f>SQRT((ABS($A$45-$A$44)^2+(ABS($B$45-$B$44)^2)))</f>
        <v>19.067660712094202</v>
      </c>
      <c r="AA44">
        <f>SQRT((ABS($C$45-$C$44)^2+(ABS($D$45-$D$44)^2)))</f>
        <v>19.607721726576525</v>
      </c>
      <c r="AB44">
        <f>SQRT((ABS($E$45-$E$44)^2+(ABS($F$45-$F$44)^2)))</f>
        <v>15.978323699372979</v>
      </c>
      <c r="AC44">
        <f>SQRT((ABS($G$45-$G$44)^2+(ABS($H$45-$H$44)^2)))</f>
        <v>17.334609098569015</v>
      </c>
      <c r="AJ44">
        <f>1/0.13</f>
        <v>7.6923076923076916</v>
      </c>
      <c r="AK44">
        <f>1/0.135</f>
        <v>7.4074074074074066</v>
      </c>
      <c r="AL44">
        <f>1/0.115</f>
        <v>8.695652173913043</v>
      </c>
      <c r="AM44">
        <f>1/0.14</f>
        <v>7.1428571428571423</v>
      </c>
      <c r="AO44">
        <f>$Z44/$U44</f>
        <v>146.67431316995541</v>
      </c>
      <c r="AP44">
        <f>$AA44/$V44</f>
        <v>145.24238315982609</v>
      </c>
      <c r="AQ44">
        <f>$AB44/$W44</f>
        <v>138.94194521193896</v>
      </c>
      <c r="AR44">
        <f>$AC44/$X44</f>
        <v>123.8186364183501</v>
      </c>
      <c r="AV44">
        <f>((0.065/0.13)*100)</f>
        <v>50</v>
      </c>
      <c r="AW44">
        <f>((0.08/0.135)*100)</f>
        <v>59.259259259259252</v>
      </c>
      <c r="AX44">
        <f>((0.06/0.115)*100)</f>
        <v>52.173913043478258</v>
      </c>
      <c r="AY44">
        <f>((0.075/0.14)*100)</f>
        <v>53.571428571428569</v>
      </c>
      <c r="BA44">
        <f>((0.065/0.13)*100)</f>
        <v>50</v>
      </c>
      <c r="BB44">
        <f>((0.055/0.135)*100)</f>
        <v>40.74074074074074</v>
      </c>
      <c r="BC44">
        <f>((0.055/0.115)*100)</f>
        <v>47.826086956521735</v>
      </c>
      <c r="BD44">
        <f>((0.065/0.14)*100)</f>
        <v>46.428571428571423</v>
      </c>
      <c r="BF44">
        <f>ABS($B$44-$D$44)</f>
        <v>0.73858200000000007</v>
      </c>
      <c r="BG44">
        <f>ABS($F$44-$H$44)</f>
        <v>2.8906990000000006</v>
      </c>
      <c r="BL44">
        <f>SQRT((ABS($A$44-$E$45)^2+(ABS($B$44-$F$45)^2)))</f>
        <v>2.3008480462370682</v>
      </c>
      <c r="BM44">
        <f>SQRT((ABS($C$44-$G$44)^2+(ABS($D$44-$H$44)^2)))</f>
        <v>3.1713846754406725</v>
      </c>
      <c r="BO44">
        <f>SQRT((ABS($A$44-$G$45)^2+(ABS($B$44-$H$45)^2)))</f>
        <v>7.6727946870573698</v>
      </c>
      <c r="BP44">
        <f>SQRT((ABS($C$44-$E$44)^2+(ABS($D$44-$F$44)^2)))</f>
        <v>1.6070655765394239</v>
      </c>
      <c r="BU44">
        <v>13</v>
      </c>
      <c r="BV44">
        <v>5</v>
      </c>
      <c r="BW44">
        <v>3</v>
      </c>
      <c r="BX44">
        <v>11</v>
      </c>
      <c r="BY44">
        <v>16</v>
      </c>
      <c r="BZ44">
        <v>6</v>
      </c>
      <c r="CA44">
        <v>6</v>
      </c>
      <c r="CB44">
        <v>3</v>
      </c>
      <c r="CC44">
        <v>12</v>
      </c>
      <c r="CD44">
        <v>3</v>
      </c>
      <c r="CE44">
        <v>6</v>
      </c>
      <c r="CF44">
        <v>7</v>
      </c>
      <c r="CG44">
        <v>15</v>
      </c>
      <c r="CH44">
        <v>11</v>
      </c>
      <c r="CI44">
        <v>4</v>
      </c>
      <c r="CJ44">
        <v>7</v>
      </c>
      <c r="CL44">
        <v>13</v>
      </c>
      <c r="CM44">
        <v>3</v>
      </c>
      <c r="CN44">
        <v>4</v>
      </c>
      <c r="CO44">
        <v>9</v>
      </c>
      <c r="CP44">
        <v>11</v>
      </c>
      <c r="CQ44">
        <v>5</v>
      </c>
      <c r="CR44">
        <v>1</v>
      </c>
      <c r="CS44">
        <v>0</v>
      </c>
      <c r="CT44">
        <v>11</v>
      </c>
      <c r="CU44">
        <v>4</v>
      </c>
      <c r="CV44">
        <v>1</v>
      </c>
      <c r="CW44">
        <v>8</v>
      </c>
      <c r="CX44">
        <v>13</v>
      </c>
      <c r="CY44">
        <v>9</v>
      </c>
      <c r="CZ44">
        <v>0</v>
      </c>
      <c r="DA44">
        <v>8</v>
      </c>
      <c r="DC44">
        <f>((5/13)*100)</f>
        <v>38.461538461538467</v>
      </c>
      <c r="DD44">
        <f>((3/13)*100)</f>
        <v>23.076923076923077</v>
      </c>
      <c r="DE44">
        <f>((11/13)*100)</f>
        <v>84.615384615384613</v>
      </c>
      <c r="DF44">
        <f>((6/16)*100)</f>
        <v>37.5</v>
      </c>
      <c r="DG44">
        <f>((6/16)*100)</f>
        <v>37.5</v>
      </c>
      <c r="DH44">
        <f>((3/16)*100)</f>
        <v>18.75</v>
      </c>
      <c r="DI44">
        <f>((3/12)*100)</f>
        <v>25</v>
      </c>
      <c r="DJ44">
        <f>((6/12)*100)</f>
        <v>50</v>
      </c>
      <c r="DK44">
        <f>((7/12)*100)</f>
        <v>58.333333333333336</v>
      </c>
      <c r="DL44">
        <f>((11/15)*100)</f>
        <v>73.333333333333329</v>
      </c>
      <c r="DM44">
        <f>((4/15)*100)</f>
        <v>26.666666666666668</v>
      </c>
      <c r="DN44">
        <f>((7/15)*100)</f>
        <v>46.666666666666664</v>
      </c>
      <c r="DP44">
        <f>((3/13)*100)</f>
        <v>23.076923076923077</v>
      </c>
      <c r="DQ44">
        <f>((4/13)*100)</f>
        <v>30.76923076923077</v>
      </c>
      <c r="DR44">
        <f>((9/13)*100)</f>
        <v>69.230769230769226</v>
      </c>
      <c r="DS44">
        <f>((5/11)*100)</f>
        <v>45.454545454545453</v>
      </c>
      <c r="DT44">
        <f>((1/11)*100)</f>
        <v>9.0909090909090917</v>
      </c>
      <c r="DU44">
        <f>((0/11)*100)</f>
        <v>0</v>
      </c>
      <c r="DV44">
        <f>((4/11)*100)</f>
        <v>36.363636363636367</v>
      </c>
      <c r="DW44">
        <f>((1/11)*100)</f>
        <v>9.0909090909090917</v>
      </c>
      <c r="DX44">
        <f>((8/11)*100)</f>
        <v>72.727272727272734</v>
      </c>
      <c r="DY44">
        <f>((9/13)*100)</f>
        <v>69.230769230769226</v>
      </c>
      <c r="DZ44">
        <f>((0/13)*100)</f>
        <v>0</v>
      </c>
      <c r="EA44">
        <f>((8/13)*100)</f>
        <v>61.53846153846154</v>
      </c>
    </row>
    <row r="45" spans="1:131" x14ac:dyDescent="0.25">
      <c r="A45">
        <v>241.970001</v>
      </c>
      <c r="B45">
        <v>8.7291670000000003</v>
      </c>
      <c r="C45">
        <v>229.68729400000001</v>
      </c>
      <c r="D45">
        <v>7.069896</v>
      </c>
      <c r="E45">
        <v>225.20432299999999</v>
      </c>
      <c r="F45">
        <v>8.5282809999999998</v>
      </c>
      <c r="G45">
        <v>230.20489699999999</v>
      </c>
      <c r="H45">
        <v>6.1614579999999997</v>
      </c>
      <c r="K45">
        <f>(11/200)</f>
        <v>5.5E-2</v>
      </c>
      <c r="L45">
        <f>(15/200)</f>
        <v>7.4999999999999997E-2</v>
      </c>
      <c r="M45">
        <f>(16/200)</f>
        <v>0.08</v>
      </c>
      <c r="N45">
        <f>(16/200)</f>
        <v>0.08</v>
      </c>
      <c r="P45">
        <f>(15/200)</f>
        <v>7.4999999999999997E-2</v>
      </c>
      <c r="Q45">
        <f>(11/200)</f>
        <v>5.5E-2</v>
      </c>
      <c r="R45">
        <f>(13/200)</f>
        <v>6.5000000000000002E-2</v>
      </c>
      <c r="S45">
        <f>(14/200)</f>
        <v>7.0000000000000007E-2</v>
      </c>
      <c r="U45">
        <f>0.055+0.075</f>
        <v>0.13</v>
      </c>
      <c r="V45">
        <f>0.075+0.055</f>
        <v>0.13</v>
      </c>
      <c r="W45">
        <f>0.08+0.065</f>
        <v>0.14500000000000002</v>
      </c>
      <c r="X45">
        <f>0.08+0.07</f>
        <v>0.15000000000000002</v>
      </c>
      <c r="Z45">
        <f>SQRT((ABS($A$46-$A$45)^2+(ABS($B$46-$B$45)^2)))</f>
        <v>18.10689969294188</v>
      </c>
      <c r="AA45">
        <f>SQRT((ABS($C$46-$C$45)^2+(ABS($D$46-$D$45)^2)))</f>
        <v>20.098313352179584</v>
      </c>
      <c r="AB45">
        <f>SQRT((ABS($E$46-$E$45)^2+(ABS($F$46-$F$45)^2)))</f>
        <v>18.829189854490327</v>
      </c>
      <c r="AC45">
        <f>SQRT((ABS($G$46-$G$45)^2+(ABS($H$46-$H$45)^2)))</f>
        <v>19.46994605385084</v>
      </c>
      <c r="AJ45">
        <f>1/0.13</f>
        <v>7.6923076923076916</v>
      </c>
      <c r="AK45">
        <f>1/0.13</f>
        <v>7.6923076923076916</v>
      </c>
      <c r="AL45">
        <f>1/0.145</f>
        <v>6.8965517241379315</v>
      </c>
      <c r="AM45">
        <f>1/0.15</f>
        <v>6.666666666666667</v>
      </c>
      <c r="AO45">
        <f>$Z45/$U45</f>
        <v>139.28384379186062</v>
      </c>
      <c r="AP45">
        <f>$AA45/$V45</f>
        <v>154.60241040138141</v>
      </c>
      <c r="AQ45">
        <f>$AB45/$W45</f>
        <v>129.85648175510568</v>
      </c>
      <c r="AR45">
        <f>$AC45/$X45</f>
        <v>129.79964035900559</v>
      </c>
      <c r="AV45">
        <f>((0.055/0.13)*100)</f>
        <v>42.307692307692307</v>
      </c>
      <c r="AW45">
        <f>((0.075/0.13)*100)</f>
        <v>57.692307692307686</v>
      </c>
      <c r="AX45">
        <f>((0.08/0.145)*100)</f>
        <v>55.172413793103459</v>
      </c>
      <c r="AY45">
        <f>((0.08/0.15)*100)</f>
        <v>53.333333333333336</v>
      </c>
      <c r="BA45">
        <f>((0.075/0.13)*100)</f>
        <v>57.692307692307686</v>
      </c>
      <c r="BB45">
        <f>((0.055/0.13)*100)</f>
        <v>42.307692307692307</v>
      </c>
      <c r="BC45">
        <f>((0.065/0.145)*100)</f>
        <v>44.827586206896555</v>
      </c>
      <c r="BD45">
        <f>((0.07/0.15)*100)</f>
        <v>46.666666666666671</v>
      </c>
      <c r="BF45">
        <f>ABS($B$45-$D$45)</f>
        <v>1.6592710000000004</v>
      </c>
      <c r="BG45">
        <f>ABS($F$45-$H$45)</f>
        <v>2.3668230000000001</v>
      </c>
      <c r="BL45">
        <f>SQRT((ABS($A$45-$E$46)^2+(ABS($B$45-$F$46)^2)))</f>
        <v>2.1019373009519144</v>
      </c>
      <c r="BM45">
        <f>SQRT((ABS($C$45-$G$45)^2+(ABS($D$45-$H$45)^2)))</f>
        <v>1.0455488823833057</v>
      </c>
      <c r="BO45">
        <f>SQRT((ABS($A$45-$G$46)^2+(ABS($B$45-$H$46)^2)))</f>
        <v>8.1234624925893666</v>
      </c>
      <c r="BP45">
        <f>SQRT((ABS($C$45-$E$45)^2+(ABS($D$45-$F$45)^2)))</f>
        <v>4.7142248350143614</v>
      </c>
      <c r="BU45">
        <v>11</v>
      </c>
      <c r="BV45">
        <v>0</v>
      </c>
      <c r="BW45">
        <v>4</v>
      </c>
      <c r="BX45">
        <v>11</v>
      </c>
      <c r="BY45">
        <v>15</v>
      </c>
      <c r="BZ45">
        <v>5</v>
      </c>
      <c r="CA45">
        <v>7</v>
      </c>
      <c r="CB45">
        <v>3</v>
      </c>
      <c r="CC45">
        <v>16</v>
      </c>
      <c r="CD45">
        <v>4</v>
      </c>
      <c r="CE45">
        <v>7</v>
      </c>
      <c r="CF45">
        <v>7</v>
      </c>
      <c r="CG45">
        <v>16</v>
      </c>
      <c r="CH45">
        <v>11</v>
      </c>
      <c r="CI45">
        <v>2</v>
      </c>
      <c r="CJ45">
        <v>7</v>
      </c>
      <c r="CL45">
        <v>15</v>
      </c>
      <c r="CM45">
        <v>5</v>
      </c>
      <c r="CN45">
        <v>3</v>
      </c>
      <c r="CO45">
        <v>12</v>
      </c>
      <c r="CP45">
        <v>11</v>
      </c>
      <c r="CQ45">
        <v>3</v>
      </c>
      <c r="CR45">
        <v>5</v>
      </c>
      <c r="CS45">
        <v>0</v>
      </c>
      <c r="CT45">
        <v>13</v>
      </c>
      <c r="CU45">
        <v>3</v>
      </c>
      <c r="CV45">
        <v>5</v>
      </c>
      <c r="CW45">
        <v>5</v>
      </c>
      <c r="CX45">
        <v>14</v>
      </c>
      <c r="CY45">
        <v>12</v>
      </c>
      <c r="CZ45">
        <v>2</v>
      </c>
      <c r="DA45">
        <v>5</v>
      </c>
      <c r="DC45">
        <f>((0/11)*100)</f>
        <v>0</v>
      </c>
      <c r="DD45">
        <f>((4/11)*100)</f>
        <v>36.363636363636367</v>
      </c>
      <c r="DE45">
        <f>((11/11)*100)</f>
        <v>100</v>
      </c>
      <c r="DF45">
        <f>((5/15)*100)</f>
        <v>33.333333333333329</v>
      </c>
      <c r="DG45">
        <f>((7/15)*100)</f>
        <v>46.666666666666664</v>
      </c>
      <c r="DH45">
        <f>((3/15)*100)</f>
        <v>20</v>
      </c>
      <c r="DI45">
        <f>((4/16)*100)</f>
        <v>25</v>
      </c>
      <c r="DJ45">
        <f>((7/16)*100)</f>
        <v>43.75</v>
      </c>
      <c r="DK45">
        <f>((7/16)*100)</f>
        <v>43.75</v>
      </c>
      <c r="DL45">
        <f>((11/16)*100)</f>
        <v>68.75</v>
      </c>
      <c r="DM45">
        <f>((2/16)*100)</f>
        <v>12.5</v>
      </c>
      <c r="DN45">
        <f>((7/16)*100)</f>
        <v>43.75</v>
      </c>
      <c r="DP45">
        <f>((5/15)*100)</f>
        <v>33.333333333333329</v>
      </c>
      <c r="DQ45">
        <f>((3/15)*100)</f>
        <v>20</v>
      </c>
      <c r="DR45">
        <f>((12/15)*100)</f>
        <v>80</v>
      </c>
      <c r="DS45">
        <f>((3/11)*100)</f>
        <v>27.27272727272727</v>
      </c>
      <c r="DT45">
        <f>((5/11)*100)</f>
        <v>45.454545454545453</v>
      </c>
      <c r="DU45">
        <f>((0/11)*100)</f>
        <v>0</v>
      </c>
      <c r="DV45">
        <f>((3/13)*100)</f>
        <v>23.076923076923077</v>
      </c>
      <c r="DW45">
        <f>((5/13)*100)</f>
        <v>38.461538461538467</v>
      </c>
      <c r="DX45">
        <f>((5/13)*100)</f>
        <v>38.461538461538467</v>
      </c>
      <c r="DY45">
        <f>((12/14)*100)</f>
        <v>85.714285714285708</v>
      </c>
      <c r="DZ45">
        <f>((2/14)*100)</f>
        <v>14.285714285714285</v>
      </c>
      <c r="EA45">
        <f>((5/14)*100)</f>
        <v>35.714285714285715</v>
      </c>
    </row>
    <row r="46" spans="1:131" x14ac:dyDescent="0.25">
      <c r="A46">
        <v>260.06760400000002</v>
      </c>
      <c r="B46">
        <v>8.1490100000000005</v>
      </c>
      <c r="C46">
        <v>249.78411399999999</v>
      </c>
      <c r="D46">
        <v>6.8248949999999997</v>
      </c>
      <c r="E46">
        <v>244.032398</v>
      </c>
      <c r="F46">
        <v>8.323385</v>
      </c>
      <c r="G46">
        <v>249.67484200000001</v>
      </c>
      <c r="H46">
        <v>6.1550520000000004</v>
      </c>
      <c r="Q46">
        <f>(16/200)</f>
        <v>0.08</v>
      </c>
      <c r="R46">
        <f>(16/200)</f>
        <v>0.08</v>
      </c>
      <c r="BF46">
        <f>ABS($B$46-$D$46)</f>
        <v>1.3241150000000008</v>
      </c>
      <c r="BG46">
        <f>ABS($F$46-$H$46)</f>
        <v>2.1683329999999996</v>
      </c>
      <c r="BI46">
        <v>2.9811114999999995</v>
      </c>
      <c r="BJ46">
        <v>3.3777250000000003</v>
      </c>
      <c r="BO46">
        <f>SQRT((ABS($A$46-$G$46)^2+(ABS($B$46-$H$46)^2)))</f>
        <v>10.582314042514902</v>
      </c>
      <c r="BP46">
        <f>SQRT((ABS($C$46-$E$46)^2+(ABS($D$46-$F$46)^2)))</f>
        <v>5.9437117380266571</v>
      </c>
      <c r="CP46">
        <v>16</v>
      </c>
      <c r="CQ46">
        <v>5</v>
      </c>
      <c r="CR46">
        <v>7</v>
      </c>
      <c r="CS46">
        <v>2</v>
      </c>
      <c r="CT46">
        <v>16</v>
      </c>
      <c r="CU46">
        <v>9</v>
      </c>
      <c r="CV46">
        <v>7</v>
      </c>
      <c r="CW46">
        <v>7</v>
      </c>
      <c r="DS46">
        <f>((5/16)*100)</f>
        <v>31.25</v>
      </c>
      <c r="DT46">
        <f>((7/16)*100)</f>
        <v>43.75</v>
      </c>
      <c r="DU46">
        <f>((2/16)*100)</f>
        <v>12.5</v>
      </c>
      <c r="DV46">
        <f>((9/16)*100)</f>
        <v>56.25</v>
      </c>
      <c r="DW46">
        <f>((7/16)*100)</f>
        <v>43.75</v>
      </c>
      <c r="DX46">
        <f>((7/16)*100)</f>
        <v>43.75</v>
      </c>
    </row>
    <row r="47" spans="1:131" x14ac:dyDescent="0.25">
      <c r="A47" t="s">
        <v>22</v>
      </c>
      <c r="B47" t="s">
        <v>22</v>
      </c>
      <c r="C47" t="s">
        <v>22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3505-439C-410B-8687-66C8F808DB72}">
  <dimension ref="A1:CB1060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297</v>
      </c>
      <c r="BQ1" t="s">
        <v>298</v>
      </c>
      <c r="BR1" t="s">
        <v>299</v>
      </c>
      <c r="BS1" t="s">
        <v>300</v>
      </c>
      <c r="BT1" t="s">
        <v>301</v>
      </c>
      <c r="BU1" t="s">
        <v>302</v>
      </c>
      <c r="BV1" t="s">
        <v>303</v>
      </c>
      <c r="BW1" t="s">
        <v>304</v>
      </c>
      <c r="BX1" t="s">
        <v>305</v>
      </c>
      <c r="BY1" t="s">
        <v>306</v>
      </c>
      <c r="BZ1" t="s">
        <v>307</v>
      </c>
      <c r="CA1" t="s">
        <v>308</v>
      </c>
      <c r="CB1" t="s">
        <v>309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281</v>
      </c>
      <c r="U2">
        <v>149</v>
      </c>
      <c r="X2" t="s">
        <v>271</v>
      </c>
      <c r="Y2" t="s">
        <v>259</v>
      </c>
      <c r="Z2">
        <f>(Z$6/Z$4)*100</f>
        <v>98.65771812080537</v>
      </c>
      <c r="AD2">
        <f>(AD$6/AD$4)*100</f>
        <v>96.894409937888199</v>
      </c>
      <c r="AF2">
        <f>(AF$8/AF$6)*100</f>
        <v>96.341463414634148</v>
      </c>
      <c r="AI2" t="s">
        <v>206</v>
      </c>
      <c r="AJ2">
        <f>COUNTIF($P:$P,0)</f>
        <v>18</v>
      </c>
      <c r="AK2">
        <f>(AJ2/AJ7)*100</f>
        <v>1.7208413001912046</v>
      </c>
      <c r="AL2">
        <f>(18/200)</f>
        <v>0.09</v>
      </c>
      <c r="AN2">
        <v>12</v>
      </c>
      <c r="AO2">
        <v>4</v>
      </c>
      <c r="AP2">
        <v>21</v>
      </c>
      <c r="AQ2">
        <v>20</v>
      </c>
      <c r="AR2">
        <v>3</v>
      </c>
      <c r="AT2">
        <f>(($AO$3-$AN$2)/($AN$3-$AN$2))</f>
        <v>0.73913043478260865</v>
      </c>
      <c r="AU2">
        <f>(($AP$2-$AN$2)/($AN$3-$AN$2))</f>
        <v>0.39130434782608697</v>
      </c>
      <c r="AV2">
        <f>(($AQ$2-$AN$2)/($AN$3-$AN$2))</f>
        <v>0.34782608695652173</v>
      </c>
      <c r="AW2">
        <f>(($AN$2-$AO$2)/($AO$3-$AO$2))</f>
        <v>0.32</v>
      </c>
      <c r="AX2">
        <f>(($AP$2-$AO$2)/($AO$3-$AO$2))</f>
        <v>0.68</v>
      </c>
      <c r="AY2">
        <f>(($AQ$2-$AO$2)/($AO$3-$AO$2))</f>
        <v>0.64</v>
      </c>
      <c r="AZ2">
        <f>(($AN$3-$AP$2)/($AP$3-$AP$2))</f>
        <v>0.58333333333333337</v>
      </c>
      <c r="BA2">
        <f>(($AO$3-$AP$2)/($AP$3-$AP$2))</f>
        <v>0.33333333333333331</v>
      </c>
      <c r="BB2">
        <f>(($AQ$3-$AP$2)/($AP$3-$AP$2))</f>
        <v>0.95833333333333337</v>
      </c>
      <c r="BC2">
        <f>(($AN$3-$AQ$2)/($AQ$3-$AQ$2))</f>
        <v>0.625</v>
      </c>
      <c r="BD2">
        <f>(($AO$3-$AQ$2)/($AQ$3-$AQ$2))</f>
        <v>0.375</v>
      </c>
      <c r="BE2">
        <f>(($AP$2-$AQ$2)/($AQ$3-$AQ$2))</f>
        <v>4.1666666666666664E-2</v>
      </c>
      <c r="BG2" t="s">
        <v>22</v>
      </c>
      <c r="BH2">
        <v>3</v>
      </c>
      <c r="BI2">
        <f>($BH$6-$BH$3)/200</f>
        <v>8.5000000000000006E-2</v>
      </c>
      <c r="BJ2">
        <f>($BH$42-$BH$2)/200</f>
        <v>1.2749999999999999</v>
      </c>
      <c r="BK2">
        <f>SUM($BJ:$BJ)</f>
        <v>5.25</v>
      </c>
      <c r="BL2" t="s">
        <v>30</v>
      </c>
      <c r="BM2">
        <f>AVERAGE($BI:$BI)</f>
        <v>9.7583892617449666E-2</v>
      </c>
      <c r="BN2">
        <f>BK4/BK2</f>
        <v>28.38095238095238</v>
      </c>
      <c r="BQ2">
        <f>1-(($AO$3-$AN$2)/($AN$3-$AN$2))</f>
        <v>0.26086956521739135</v>
      </c>
      <c r="BR2">
        <f>(($AP$2-$AN$2)/($AN$3-$AN$2))</f>
        <v>0.39130434782608697</v>
      </c>
      <c r="BS2">
        <f>(($AQ$2-$AN$2)/($AN$3-$AN$2))</f>
        <v>0.34782608695652173</v>
      </c>
      <c r="BT2">
        <f>(($AN$2-$AO$2)/($AO$3-$AO$2))</f>
        <v>0.32</v>
      </c>
      <c r="BU2">
        <f>1-(($AP$2-$AO$2)/($AO$3-$AO$2))</f>
        <v>0.31999999999999995</v>
      </c>
      <c r="BV2">
        <f>1-(($AQ$2-$AO$2)/($AO$3-$AO$2))</f>
        <v>0.36</v>
      </c>
      <c r="BW2">
        <f>1-(($AN$3-$AP$2)/($AP$3-$AP$2))</f>
        <v>0.41666666666666663</v>
      </c>
      <c r="BX2">
        <f>(($AO$3-$AP$2)/($AP$3-$AP$2))</f>
        <v>0.33333333333333331</v>
      </c>
      <c r="BY2">
        <f>1-(($AQ$3-$AP$2)/($AP$3-$AP$2))</f>
        <v>4.166666666666663E-2</v>
      </c>
      <c r="BZ2">
        <f>1-(($AN$3-$AQ$2)/($AQ$3-$AQ$2))</f>
        <v>0.375</v>
      </c>
      <c r="CA2">
        <f>(($AO$3-$AQ$2)/($AQ$3-$AQ$2))</f>
        <v>0.375</v>
      </c>
      <c r="CB2">
        <f>(($AP$2-$AQ$2)/($AQ$3-$AQ$2))</f>
        <v>4.1666666666666664E-2</v>
      </c>
    </row>
    <row r="3" spans="1:80" x14ac:dyDescent="0.25">
      <c r="A3">
        <v>2</v>
      </c>
      <c r="Q3" t="str">
        <f>CONCATENATE(C3,E3,G3,I3)</f>
        <v/>
      </c>
      <c r="R3">
        <v>2</v>
      </c>
      <c r="T3" t="s">
        <v>275</v>
      </c>
      <c r="U3">
        <v>73</v>
      </c>
      <c r="V3">
        <f xml:space="preserve"> (U3/U$2)*100</f>
        <v>48.993288590604031</v>
      </c>
      <c r="X3" t="s">
        <v>271</v>
      </c>
      <c r="Y3" t="s">
        <v>260</v>
      </c>
      <c r="Z3" t="s">
        <v>247</v>
      </c>
      <c r="AB3" t="s">
        <v>271</v>
      </c>
      <c r="AC3" t="str">
        <f>CONCATENATE($R3,$R4,$R5,$R6)</f>
        <v>2143</v>
      </c>
      <c r="AD3" t="s">
        <v>247</v>
      </c>
      <c r="AF3" t="s">
        <v>249</v>
      </c>
      <c r="AI3" t="s">
        <v>207</v>
      </c>
      <c r="AJ3">
        <f>COUNTIF($P:$P,1)</f>
        <v>304</v>
      </c>
      <c r="AK3">
        <f>(AJ3/AJ7)*100</f>
        <v>29.063097514340345</v>
      </c>
      <c r="AL3">
        <f>(304/200)</f>
        <v>1.52</v>
      </c>
      <c r="AN3">
        <v>35</v>
      </c>
      <c r="AO3">
        <v>29</v>
      </c>
      <c r="AP3">
        <v>45</v>
      </c>
      <c r="AQ3">
        <v>44</v>
      </c>
      <c r="AR3">
        <v>258</v>
      </c>
      <c r="AT3">
        <f>(($AO$4-$AN$3)/($AN$4-$AN$3))</f>
        <v>0.70833333333333337</v>
      </c>
      <c r="AU3">
        <f>(($AP$3-$AN$3)/($AN$4-$AN$3))</f>
        <v>0.41666666666666669</v>
      </c>
      <c r="AV3">
        <f>(($AQ$3-$AN$3)/($AN$4-$AN$3))</f>
        <v>0.375</v>
      </c>
      <c r="AW3">
        <f>(($AN$3-$AO$3)/($AO$4-$AO$3))</f>
        <v>0.2608695652173913</v>
      </c>
      <c r="AX3">
        <f>(($AP$3-$AO$3)/($AO$4-$AO$3))</f>
        <v>0.69565217391304346</v>
      </c>
      <c r="AY3">
        <f>(($AQ$3-$AO$3)/($AO$4-$AO$3))</f>
        <v>0.65217391304347827</v>
      </c>
      <c r="AZ3">
        <f>(($AN$4-$AP$3)/($AP$4-$AP$3))</f>
        <v>0.56000000000000005</v>
      </c>
      <c r="BA3">
        <f>(($AO$4-$AP$3)/($AP$4-$AP$3))</f>
        <v>0.28000000000000003</v>
      </c>
      <c r="BB3">
        <f>(($AQ$4-$AP$3)/($AP$4-$AP$3))</f>
        <v>0.92</v>
      </c>
      <c r="BC3">
        <f>(($AN$4-$AQ$3)/($AQ$4-$AQ$3))</f>
        <v>0.625</v>
      </c>
      <c r="BD3">
        <f>(($AO$4-$AQ$3)/($AQ$4-$AQ$3))</f>
        <v>0.33333333333333331</v>
      </c>
      <c r="BE3">
        <f>(($AP$3-$AQ$3)/($AQ$4-$AQ$3))</f>
        <v>4.1666666666666664E-2</v>
      </c>
      <c r="BG3">
        <v>2</v>
      </c>
      <c r="BH3">
        <v>4</v>
      </c>
      <c r="BI3">
        <f>($BH$7-$BH$4)/200</f>
        <v>8.5000000000000006E-2</v>
      </c>
      <c r="BJ3">
        <f>($BH$85-$BH$43)/200</f>
        <v>1.3149999999999999</v>
      </c>
      <c r="BK3" t="s">
        <v>247</v>
      </c>
      <c r="BL3" t="s">
        <v>31</v>
      </c>
      <c r="BM3">
        <f>STDEV($BI:$BI)</f>
        <v>1.9937436154651933E-2</v>
      </c>
      <c r="BQ3">
        <f>1-(($AO$4-$AN$3)/($AN$4-$AN$3))</f>
        <v>0.29166666666666663</v>
      </c>
      <c r="BR3">
        <f>(($AP$3-$AN$3)/($AN$4-$AN$3))</f>
        <v>0.41666666666666669</v>
      </c>
      <c r="BS3">
        <f>(($AQ$3-$AN$3)/($AN$4-$AN$3))</f>
        <v>0.375</v>
      </c>
      <c r="BT3">
        <f>(($AN$3-$AO$3)/($AO$4-$AO$3))</f>
        <v>0.2608695652173913</v>
      </c>
      <c r="BU3">
        <f>1-(($AP$3-$AO$3)/($AO$4-$AO$3))</f>
        <v>0.30434782608695654</v>
      </c>
      <c r="BV3">
        <f>1-(($AQ$3-$AO$3)/($AO$4-$AO$3))</f>
        <v>0.34782608695652173</v>
      </c>
      <c r="BW3">
        <f>1-(($AN$4-$AP$3)/($AP$4-$AP$3))</f>
        <v>0.43999999999999995</v>
      </c>
      <c r="BX3">
        <f>(($AO$4-$AP$3)/($AP$4-$AP$3))</f>
        <v>0.28000000000000003</v>
      </c>
      <c r="BY3">
        <f>1-(($AQ$4-$AP$3)/($AP$4-$AP$3))</f>
        <v>7.999999999999996E-2</v>
      </c>
      <c r="BZ3">
        <f>1-(($AN$4-$AQ$3)/($AQ$4-$AQ$3))</f>
        <v>0.375</v>
      </c>
      <c r="CA3">
        <f>(($AO$4-$AQ$3)/($AQ$4-$AQ$3))</f>
        <v>0.33333333333333331</v>
      </c>
      <c r="CB3">
        <f>(($AP$3-$AQ$3)/($AQ$4-$AQ$3))</f>
        <v>4.1666666666666664E-2</v>
      </c>
    </row>
    <row r="4" spans="1:80" x14ac:dyDescent="0.25">
      <c r="A4">
        <v>3</v>
      </c>
      <c r="J4">
        <v>38.106456000000016</v>
      </c>
      <c r="K4" t="s">
        <v>22</v>
      </c>
      <c r="Q4" t="str">
        <f>CONCATENATE(C4,E4,G4,I4)</f>
        <v/>
      </c>
      <c r="R4">
        <v>1</v>
      </c>
      <c r="T4" t="s">
        <v>276</v>
      </c>
      <c r="U4">
        <v>0</v>
      </c>
      <c r="V4">
        <f xml:space="preserve"> (U4/U$2)*100</f>
        <v>0</v>
      </c>
      <c r="X4" t="s">
        <v>271</v>
      </c>
      <c r="Y4" t="s">
        <v>261</v>
      </c>
      <c r="Z4">
        <v>149</v>
      </c>
      <c r="AD4">
        <f>COUNTIF($R:$R,"1")+COUNTIF($R:$R,"2")+COUNTIF($R:$R,"3")+COUNTIF($R:$R,"4")+COUNTIF($R:$R,"3D")+COUNTIF($R:$R,"4D")</f>
        <v>161</v>
      </c>
      <c r="AF4">
        <f>(AF$10/(AF$8+AF$10))*100</f>
        <v>0</v>
      </c>
      <c r="AI4" t="s">
        <v>208</v>
      </c>
      <c r="AJ4">
        <f>COUNTIF($P:$P,2)</f>
        <v>641</v>
      </c>
      <c r="AK4">
        <f>(AJ4/AJ7)*100</f>
        <v>61.281070745697896</v>
      </c>
      <c r="AL4">
        <f>(641/200)</f>
        <v>3.2050000000000001</v>
      </c>
      <c r="AN4">
        <v>59</v>
      </c>
      <c r="AO4">
        <v>52</v>
      </c>
      <c r="AP4">
        <v>70</v>
      </c>
      <c r="AQ4">
        <v>68</v>
      </c>
      <c r="AR4">
        <v>260</v>
      </c>
      <c r="AT4">
        <f>(($AO$5-$AN$4)/($AN$5-$AN$4))</f>
        <v>0.69565217391304346</v>
      </c>
      <c r="AU4">
        <f>(($AP$4-$AN$4)/($AN$5-$AN$4))</f>
        <v>0.47826086956521741</v>
      </c>
      <c r="AV4">
        <f>(($AQ$4-$AN$4)/($AN$5-$AN$4))</f>
        <v>0.39130434782608697</v>
      </c>
      <c r="AW4">
        <f>(($AN$4-$AO$4)/($AO$5-$AO$4))</f>
        <v>0.30434782608695654</v>
      </c>
      <c r="AX4">
        <f>(($AP$4-$AO$4)/($AO$5-$AO$4))</f>
        <v>0.78260869565217395</v>
      </c>
      <c r="AY4">
        <f>(($AQ$4-$AO$4)/($AO$5-$AO$4))</f>
        <v>0.69565217391304346</v>
      </c>
      <c r="AZ4">
        <f>(($AN$5-$AP$4)/($AP$5-$AP$4))</f>
        <v>0.52173913043478259</v>
      </c>
      <c r="BA4">
        <f>(($AO$5-$AP$4)/($AP$5-$AP$4))</f>
        <v>0.21739130434782608</v>
      </c>
      <c r="BB4">
        <f>(($AQ$5-$AP$4)/($AP$5-$AP$4))</f>
        <v>0.91304347826086951</v>
      </c>
      <c r="BC4">
        <f>(($AN$5-$AQ$4)/($AQ$5-$AQ$4))</f>
        <v>0.60869565217391308</v>
      </c>
      <c r="BD4">
        <f>(($AO$5-$AQ$4)/($AQ$5-$AQ$4))</f>
        <v>0.30434782608695654</v>
      </c>
      <c r="BE4">
        <f>(($AP$4-$AQ$4)/($AQ$5-$AQ$4))</f>
        <v>8.6956521739130432E-2</v>
      </c>
      <c r="BG4">
        <v>1</v>
      </c>
      <c r="BH4">
        <v>12</v>
      </c>
      <c r="BI4">
        <f>($BH$8-$BH$5)/200</f>
        <v>7.4999999999999997E-2</v>
      </c>
      <c r="BJ4">
        <f>($BH$128-$BH$86)/200</f>
        <v>1.355</v>
      </c>
      <c r="BK4">
        <f>COUNTA($Y:$Y)-1</f>
        <v>149</v>
      </c>
      <c r="BQ4">
        <f>1-(($AO$5-$AN$4)/($AN$5-$AN$4))</f>
        <v>0.30434782608695654</v>
      </c>
      <c r="BR4">
        <f>(($AP$4-$AN$4)/($AN$5-$AN$4))</f>
        <v>0.47826086956521741</v>
      </c>
      <c r="BS4">
        <f>(($AQ$4-$AN$4)/($AN$5-$AN$4))</f>
        <v>0.39130434782608697</v>
      </c>
      <c r="BT4">
        <f>(($AN$4-$AO$4)/($AO$5-$AO$4))</f>
        <v>0.30434782608695654</v>
      </c>
      <c r="BU4">
        <f>1-(($AP$4-$AO$4)/($AO$5-$AO$4))</f>
        <v>0.21739130434782605</v>
      </c>
      <c r="BV4">
        <f>1-(($AQ$4-$AO$4)/($AO$5-$AO$4))</f>
        <v>0.30434782608695654</v>
      </c>
      <c r="BW4">
        <f>1-(($AN$5-$AP$4)/($AP$5-$AP$4))</f>
        <v>0.47826086956521741</v>
      </c>
      <c r="BX4">
        <f>(($AO$5-$AP$4)/($AP$5-$AP$4))</f>
        <v>0.21739130434782608</v>
      </c>
      <c r="BY4">
        <f>1-(($AQ$5-$AP$4)/($AP$5-$AP$4))</f>
        <v>8.6956521739130488E-2</v>
      </c>
      <c r="BZ4">
        <f>1-(($AN$5-$AQ$4)/($AQ$5-$AQ$4))</f>
        <v>0.39130434782608692</v>
      </c>
      <c r="CA4">
        <f>(($AO$5-$AQ$4)/($AQ$5-$AQ$4))</f>
        <v>0.30434782608695654</v>
      </c>
      <c r="CB4">
        <f>(($AP$4-$AQ$4)/($AQ$5-$AQ$4))</f>
        <v>8.6956521739130432E-2</v>
      </c>
    </row>
    <row r="5" spans="1:80" x14ac:dyDescent="0.25">
      <c r="A5">
        <v>4</v>
      </c>
      <c r="D5">
        <v>53.756622000000014</v>
      </c>
      <c r="E5" s="2">
        <v>2</v>
      </c>
      <c r="P5">
        <v>1</v>
      </c>
      <c r="Q5" t="str">
        <f>CONCATENATE(C5,E5,G5,I5)</f>
        <v>2</v>
      </c>
      <c r="R5">
        <v>4</v>
      </c>
      <c r="T5" t="s">
        <v>277</v>
      </c>
      <c r="U5">
        <v>0</v>
      </c>
      <c r="V5">
        <f xml:space="preserve"> (U5/U$2)*100</f>
        <v>0</v>
      </c>
      <c r="X5" t="s">
        <v>271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83</v>
      </c>
      <c r="AK5">
        <f>(AJ5/AJ7)*100</f>
        <v>7.9349904397705551</v>
      </c>
      <c r="AL5">
        <f>(83/200)</f>
        <v>0.41499999999999998</v>
      </c>
      <c r="AN5">
        <v>82</v>
      </c>
      <c r="AO5">
        <v>75</v>
      </c>
      <c r="AP5">
        <v>93</v>
      </c>
      <c r="AQ5">
        <v>91</v>
      </c>
      <c r="AR5">
        <v>523</v>
      </c>
      <c r="AT5">
        <f>(($AO$6-$AN$5)/($AN$6-$AN$5))</f>
        <v>0.69230769230769229</v>
      </c>
      <c r="AU5">
        <f>(($AP$5-$AN$5)/($AN$6-$AN$5))</f>
        <v>0.42307692307692307</v>
      </c>
      <c r="AV5">
        <f>(($AQ$5-$AN$5)/($AN$6-$AN$5))</f>
        <v>0.34615384615384615</v>
      </c>
      <c r="AW5">
        <f>(($AN$5-$AO$5)/($AO$6-$AO$5))</f>
        <v>0.28000000000000003</v>
      </c>
      <c r="AX5">
        <f>(($AP$5-$AO$5)/($AO$6-$AO$5))</f>
        <v>0.72</v>
      </c>
      <c r="AY5">
        <f>(($AQ$5-$AO$5)/($AO$6-$AO$5))</f>
        <v>0.64</v>
      </c>
      <c r="AZ5">
        <f>(($AN$6-$AP$5)/($AP$6-$AP$5))</f>
        <v>0.625</v>
      </c>
      <c r="BA5">
        <f>(($AO$6-$AP$5)/($AP$6-$AP$5))</f>
        <v>0.29166666666666669</v>
      </c>
      <c r="BB5">
        <f>(($AQ$6-$AP$5)/($AP$6-$AP$5))</f>
        <v>0.875</v>
      </c>
      <c r="BC5">
        <f>(($AN$6-$AQ$5)/($AQ$6-$AQ$5))</f>
        <v>0.73913043478260865</v>
      </c>
      <c r="BD5">
        <f>(($AO$6-$AQ$5)/($AQ$6-$AQ$5))</f>
        <v>0.39130434782608697</v>
      </c>
      <c r="BE5">
        <f>(($AP$5-$AQ$5)/($AQ$6-$AQ$5))</f>
        <v>8.6956521739130432E-2</v>
      </c>
      <c r="BG5">
        <v>4</v>
      </c>
      <c r="BH5">
        <v>20</v>
      </c>
      <c r="BI5">
        <f>($BH$9-$BH$6)/200</f>
        <v>0.115</v>
      </c>
      <c r="BJ5">
        <f>($BH$170-$BH$129)/200</f>
        <v>1.3049999999999999</v>
      </c>
      <c r="BQ5">
        <f>1-(($AO$6-$AN$5)/($AN$6-$AN$5))</f>
        <v>0.30769230769230771</v>
      </c>
      <c r="BR5">
        <f>(($AP$5-$AN$5)/($AN$6-$AN$5))</f>
        <v>0.42307692307692307</v>
      </c>
      <c r="BS5">
        <f>(($AQ$5-$AN$5)/($AN$6-$AN$5))</f>
        <v>0.34615384615384615</v>
      </c>
      <c r="BT5">
        <f>(($AN$5-$AO$5)/($AO$6-$AO$5))</f>
        <v>0.28000000000000003</v>
      </c>
      <c r="BU5">
        <f>1-(($AP$5-$AO$5)/($AO$6-$AO$5))</f>
        <v>0.28000000000000003</v>
      </c>
      <c r="BV5">
        <f>1-(($AQ$5-$AO$5)/($AO$6-$AO$5))</f>
        <v>0.36</v>
      </c>
      <c r="BW5">
        <f>1-(($AN$6-$AP$5)/($AP$6-$AP$5))</f>
        <v>0.375</v>
      </c>
      <c r="BX5">
        <f>(($AO$6-$AP$5)/($AP$6-$AP$5))</f>
        <v>0.29166666666666669</v>
      </c>
      <c r="BY5">
        <f>1-(($AQ$6-$AP$5)/($AP$6-$AP$5))</f>
        <v>0.125</v>
      </c>
      <c r="BZ5">
        <f>1-(($AN$6-$AQ$5)/($AQ$6-$AQ$5))</f>
        <v>0.26086956521739135</v>
      </c>
      <c r="CA5">
        <f>(($AO$6-$AQ$5)/($AQ$6-$AQ$5))</f>
        <v>0.39130434782608697</v>
      </c>
      <c r="CB5">
        <f>(($AP$5-$AQ$5)/($AQ$6-$AQ$5))</f>
        <v>8.6956521739130432E-2</v>
      </c>
    </row>
    <row r="6" spans="1:80" x14ac:dyDescent="0.25">
      <c r="A6">
        <v>5</v>
      </c>
      <c r="D6">
        <v>53.756622000000014</v>
      </c>
      <c r="E6" s="2">
        <v>2</v>
      </c>
      <c r="P6">
        <v>1</v>
      </c>
      <c r="Q6" t="str">
        <f>CONCATENATE(C6,E6,G6,I6)</f>
        <v>2</v>
      </c>
      <c r="R6">
        <v>3</v>
      </c>
      <c r="T6" t="s">
        <v>278</v>
      </c>
      <c r="U6">
        <v>72</v>
      </c>
      <c r="V6">
        <f xml:space="preserve"> (U6/U$2)*100</f>
        <v>48.322147651006716</v>
      </c>
      <c r="X6" t="s">
        <v>271</v>
      </c>
      <c r="Y6" t="s">
        <v>259</v>
      </c>
      <c r="Z6">
        <v>147</v>
      </c>
      <c r="AD6">
        <v>156</v>
      </c>
      <c r="AF6">
        <f>COUNTIF($R:$R,1)+COUNTIF($R:$R,2)</f>
        <v>82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108</v>
      </c>
      <c r="AO6">
        <v>100</v>
      </c>
      <c r="AP6">
        <v>117</v>
      </c>
      <c r="AQ6">
        <v>114</v>
      </c>
      <c r="AR6">
        <v>525</v>
      </c>
      <c r="AT6">
        <f>(($AO$7-$AN$6)/($AN$7-$AN$6))</f>
        <v>0.86956521739130432</v>
      </c>
      <c r="AU6">
        <f>(($AP$6-$AN$6)/($AN$7-$AN$6))</f>
        <v>0.39130434782608697</v>
      </c>
      <c r="AV6">
        <f>(($AQ$6-$AN$6)/($AN$7-$AN$6))</f>
        <v>0.2608695652173913</v>
      </c>
      <c r="AW6">
        <f>(($AN$6-$AO$6)/($AO$7-$AO$6))</f>
        <v>0.2857142857142857</v>
      </c>
      <c r="AX6">
        <f>(($AP$6-$AO$6)/($AO$7-$AO$6))</f>
        <v>0.6071428571428571</v>
      </c>
      <c r="AY6">
        <f>(($AQ$6-$AO$6)/($AO$7-$AO$6))</f>
        <v>0.5</v>
      </c>
      <c r="AZ6">
        <f>(($AN$7-$AP$6)/($AP$7-$AP$6))</f>
        <v>0.53846153846153844</v>
      </c>
      <c r="BA6">
        <f>(($AO$7-$AP$6)/($AP$7-$AP$6))</f>
        <v>0.42307692307692307</v>
      </c>
      <c r="BB6">
        <f>(($AQ$7-$AP$6)/($AP$7-$AP$6))</f>
        <v>0.92307692307692313</v>
      </c>
      <c r="BC6">
        <f>(($AN$7-$AQ$6)/($AQ$7-$AQ$6))</f>
        <v>0.62962962962962965</v>
      </c>
      <c r="BD6">
        <f>(($AO$7-$AQ$6)/($AQ$7-$AQ$6))</f>
        <v>0.51851851851851849</v>
      </c>
      <c r="BE6">
        <f>(($AP$6-$AQ$6)/($AQ$7-$AQ$6))</f>
        <v>0.1111111111111111</v>
      </c>
      <c r="BG6">
        <v>3</v>
      </c>
      <c r="BH6">
        <v>21</v>
      </c>
      <c r="BI6">
        <f>($BH$10-$BH$7)/200</f>
        <v>0.08</v>
      </c>
      <c r="BQ6">
        <f>1-(($AO$7-$AN$6)/($AN$7-$AN$6))</f>
        <v>0.13043478260869568</v>
      </c>
      <c r="BR6">
        <f>(($AP$6-$AN$6)/($AN$7-$AN$6))</f>
        <v>0.39130434782608697</v>
      </c>
      <c r="BS6">
        <f>(($AQ$6-$AN$6)/($AN$7-$AN$6))</f>
        <v>0.2608695652173913</v>
      </c>
      <c r="BT6">
        <f>(($AN$6-$AO$6)/($AO$7-$AO$6))</f>
        <v>0.2857142857142857</v>
      </c>
      <c r="BU6">
        <f>1-(($AP$6-$AO$6)/($AO$7-$AO$6))</f>
        <v>0.3928571428571429</v>
      </c>
      <c r="BV6">
        <f>(($AQ$6-$AO$6)/($AO$7-$AO$6))</f>
        <v>0.5</v>
      </c>
      <c r="BW6">
        <f>1-(($AN$7-$AP$6)/($AP$7-$AP$6))</f>
        <v>0.46153846153846156</v>
      </c>
      <c r="BX6">
        <f>(($AO$7-$AP$6)/($AP$7-$AP$6))</f>
        <v>0.42307692307692307</v>
      </c>
      <c r="BY6">
        <f>1-(($AQ$7-$AP$6)/($AP$7-$AP$6))</f>
        <v>7.6923076923076872E-2</v>
      </c>
      <c r="BZ6">
        <f>1-(($AN$7-$AQ$6)/($AQ$7-$AQ$6))</f>
        <v>0.37037037037037035</v>
      </c>
      <c r="CA6">
        <f>1-(($AO$7-$AQ$6)/($AQ$7-$AQ$6))</f>
        <v>0.48148148148148151</v>
      </c>
      <c r="CB6">
        <f>(($AP$6-$AQ$6)/($AQ$7-$AQ$6))</f>
        <v>0.1111111111111111</v>
      </c>
    </row>
    <row r="7" spans="1:80" x14ac:dyDescent="0.25">
      <c r="A7">
        <v>6</v>
      </c>
      <c r="D7">
        <v>53.760990000000014</v>
      </c>
      <c r="E7" s="2">
        <v>2</v>
      </c>
      <c r="P7">
        <v>1</v>
      </c>
      <c r="Q7" t="str">
        <f>CONCATENATE(C7,E7,G7,I7)</f>
        <v>2</v>
      </c>
      <c r="R7">
        <v>2</v>
      </c>
      <c r="T7" t="s">
        <v>279</v>
      </c>
      <c r="U7">
        <v>2</v>
      </c>
      <c r="V7">
        <f xml:space="preserve"> (U7/U$2)*100</f>
        <v>1.3422818791946309</v>
      </c>
      <c r="X7" t="s">
        <v>271</v>
      </c>
      <c r="Y7" t="s">
        <v>260</v>
      </c>
      <c r="AB7" t="s">
        <v>271</v>
      </c>
      <c r="AC7" t="str">
        <f>CONCATENATE($R7,$R8,$R9,$R10)</f>
        <v>2143</v>
      </c>
      <c r="AF7" t="s">
        <v>251</v>
      </c>
      <c r="AI7" t="s">
        <v>211</v>
      </c>
      <c r="AJ7">
        <f>COUNT($P:$P)</f>
        <v>1046</v>
      </c>
      <c r="AN7">
        <v>131</v>
      </c>
      <c r="AO7">
        <v>128</v>
      </c>
      <c r="AP7">
        <v>143</v>
      </c>
      <c r="AQ7">
        <v>141</v>
      </c>
      <c r="AR7">
        <v>796</v>
      </c>
      <c r="AT7">
        <f>(($AO$8-$AN$7)/($AN$8-$AN$7))</f>
        <v>0.69230769230769229</v>
      </c>
      <c r="AU7">
        <f>(($AP$7-$AN$7)/($AN$8-$AN$7))</f>
        <v>0.46153846153846156</v>
      </c>
      <c r="AV7">
        <f>(($AQ$7-$AN$7)/($AN$8-$AN$7))</f>
        <v>0.38461538461538464</v>
      </c>
      <c r="AW7">
        <f>(($AN$7-$AO$7)/($AO$8-$AO$7))</f>
        <v>0.14285714285714285</v>
      </c>
      <c r="AX7">
        <f>(($AP$7-$AO$7)/($AO$8-$AO$7))</f>
        <v>0.7142857142857143</v>
      </c>
      <c r="AY7">
        <f>(($AQ$7-$AO$7)/($AO$8-$AO$7))</f>
        <v>0.61904761904761907</v>
      </c>
      <c r="AZ7">
        <f>(($AN$8-$AP$7)/($AP$8-$AP$7))</f>
        <v>0.58333333333333337</v>
      </c>
      <c r="BA7">
        <f>(($AO$8-$AP$7)/($AP$8-$AP$7))</f>
        <v>0.25</v>
      </c>
      <c r="BB7">
        <f>(($AQ$8-$AP$7)/($AP$8-$AP$7))</f>
        <v>0.875</v>
      </c>
      <c r="BC7">
        <f>(($AN$8-$AQ$7)/($AQ$8-$AQ$7))</f>
        <v>0.69565217391304346</v>
      </c>
      <c r="BD7">
        <f>(($AO$8-$AQ$7)/($AQ$8-$AQ$7))</f>
        <v>0.34782608695652173</v>
      </c>
      <c r="BE7">
        <f>(($AP$7-$AQ$7)/($AQ$8-$AQ$7))</f>
        <v>8.6956521739130432E-2</v>
      </c>
      <c r="BG7">
        <v>2</v>
      </c>
      <c r="BH7">
        <v>29</v>
      </c>
      <c r="BI7">
        <f>($BH$11-$BH$8)/200</f>
        <v>8.5000000000000006E-2</v>
      </c>
      <c r="BQ7">
        <f>1-(($AO$8-$AN$7)/($AN$8-$AN$7))</f>
        <v>0.30769230769230771</v>
      </c>
      <c r="BR7">
        <f>(($AP$7-$AN$7)/($AN$8-$AN$7))</f>
        <v>0.46153846153846156</v>
      </c>
      <c r="BS7">
        <f>(($AQ$7-$AN$7)/($AN$8-$AN$7))</f>
        <v>0.38461538461538464</v>
      </c>
      <c r="BT7">
        <f>(($AN$7-$AO$7)/($AO$8-$AO$7))</f>
        <v>0.14285714285714285</v>
      </c>
      <c r="BU7">
        <f>1-(($AP$7-$AO$7)/($AO$8-$AO$7))</f>
        <v>0.2857142857142857</v>
      </c>
      <c r="BV7">
        <f>1-(($AQ$7-$AO$7)/($AO$8-$AO$7))</f>
        <v>0.38095238095238093</v>
      </c>
      <c r="BW7">
        <f>1-(($AN$8-$AP$7)/($AP$8-$AP$7))</f>
        <v>0.41666666666666663</v>
      </c>
      <c r="BX7">
        <f>(($AO$8-$AP$7)/($AP$8-$AP$7))</f>
        <v>0.25</v>
      </c>
      <c r="BY7">
        <f>1-(($AQ$8-$AP$7)/($AP$8-$AP$7))</f>
        <v>0.125</v>
      </c>
      <c r="BZ7">
        <f>1-(($AN$8-$AQ$7)/($AQ$8-$AQ$7))</f>
        <v>0.30434782608695654</v>
      </c>
      <c r="CA7">
        <f>(($AO$8-$AQ$7)/($AQ$8-$AQ$7))</f>
        <v>0.34782608695652173</v>
      </c>
      <c r="CB7">
        <f>(($AP$7-$AQ$7)/($AQ$8-$AQ$7))</f>
        <v>8.6956521739130432E-2</v>
      </c>
    </row>
    <row r="8" spans="1:80" x14ac:dyDescent="0.25">
      <c r="A8">
        <v>7</v>
      </c>
      <c r="D8">
        <v>53.739418000000015</v>
      </c>
      <c r="E8" s="2">
        <v>2</v>
      </c>
      <c r="P8">
        <v>1</v>
      </c>
      <c r="Q8" t="str">
        <f>CONCATENATE(C8,E8,G8,I8)</f>
        <v>2</v>
      </c>
      <c r="R8">
        <v>1</v>
      </c>
      <c r="T8" t="s">
        <v>280</v>
      </c>
      <c r="U8">
        <v>0</v>
      </c>
      <c r="V8">
        <f xml:space="preserve"> (U8/U$2)*100</f>
        <v>0</v>
      </c>
      <c r="X8" t="s">
        <v>271</v>
      </c>
      <c r="Y8" t="s">
        <v>261</v>
      </c>
      <c r="AF8">
        <f>COUNTIF($R:$R,3)+COUNTIF($R:$R,4)</f>
        <v>79</v>
      </c>
      <c r="AN8">
        <v>157</v>
      </c>
      <c r="AO8">
        <v>149</v>
      </c>
      <c r="AP8">
        <v>167</v>
      </c>
      <c r="AQ8">
        <v>164</v>
      </c>
      <c r="AR8">
        <v>798</v>
      </c>
      <c r="AT8">
        <f>(($AO$9-$AN$8)/($AN$9-$AN$8))</f>
        <v>0.80769230769230771</v>
      </c>
      <c r="AU8">
        <f>(($AP$8-$AN$8)/($AN$9-$AN$8))</f>
        <v>0.38461538461538464</v>
      </c>
      <c r="AV8">
        <f>(($AQ$8-$AN$8)/($AN$9-$AN$8))</f>
        <v>0.26923076923076922</v>
      </c>
      <c r="AW8">
        <f>(($AN$8-$AO$8)/($AO$9-$AO$8))</f>
        <v>0.27586206896551724</v>
      </c>
      <c r="AX8">
        <f>(($AP$8-$AO$8)/($AO$9-$AO$8))</f>
        <v>0.62068965517241381</v>
      </c>
      <c r="AY8">
        <f>(($AQ$8-$AO$8)/($AO$9-$AO$8))</f>
        <v>0.51724137931034486</v>
      </c>
      <c r="AZ8">
        <f>(($AN$9-$AP$8)/($AP$9-$AP$8))</f>
        <v>0.55172413793103448</v>
      </c>
      <c r="BA8">
        <f>(($AO$9-$AP$8)/($AP$9-$AP$8))</f>
        <v>0.37931034482758619</v>
      </c>
      <c r="BB8">
        <f>(($AQ$9-$AP$8)/($AP$9-$AP$8))</f>
        <v>0.82758620689655171</v>
      </c>
      <c r="BC8">
        <f>(($AN$9-$AQ$8)/($AQ$9-$AQ$8))</f>
        <v>0.70370370370370372</v>
      </c>
      <c r="BD8">
        <f>(($AO$9-$AQ$8)/($AQ$9-$AQ$8))</f>
        <v>0.51851851851851849</v>
      </c>
      <c r="BE8">
        <f>(($AP$8-$AQ$8)/($AQ$9-$AQ$8))</f>
        <v>0.1111111111111111</v>
      </c>
      <c r="BG8">
        <v>1</v>
      </c>
      <c r="BH8">
        <v>35</v>
      </c>
      <c r="BI8">
        <f>($BH$12-$BH$9)/200</f>
        <v>7.4999999999999997E-2</v>
      </c>
      <c r="BQ8">
        <f>1-(($AO$9-$AN$8)/($AN$9-$AN$8))</f>
        <v>0.19230769230769229</v>
      </c>
      <c r="BR8">
        <f>(($AP$8-$AN$8)/($AN$9-$AN$8))</f>
        <v>0.38461538461538464</v>
      </c>
      <c r="BS8">
        <f>(($AQ$8-$AN$8)/($AN$9-$AN$8))</f>
        <v>0.26923076923076922</v>
      </c>
      <c r="BT8">
        <f>(($AN$8-$AO$8)/($AO$9-$AO$8))</f>
        <v>0.27586206896551724</v>
      </c>
      <c r="BU8">
        <f>1-(($AP$8-$AO$8)/($AO$9-$AO$8))</f>
        <v>0.37931034482758619</v>
      </c>
      <c r="BV8">
        <f>1-(($AQ$8-$AO$8)/($AO$9-$AO$8))</f>
        <v>0.48275862068965514</v>
      </c>
      <c r="BW8">
        <f>1-(($AN$9-$AP$8)/($AP$9-$AP$8))</f>
        <v>0.44827586206896552</v>
      </c>
      <c r="BX8">
        <f>(($AO$9-$AP$8)/($AP$9-$AP$8))</f>
        <v>0.37931034482758619</v>
      </c>
      <c r="BY8">
        <f>1-(($AQ$9-$AP$8)/($AP$9-$AP$8))</f>
        <v>0.17241379310344829</v>
      </c>
      <c r="BZ8">
        <f>1-(($AN$9-$AQ$8)/($AQ$9-$AQ$8))</f>
        <v>0.29629629629629628</v>
      </c>
      <c r="CA8">
        <f>1-(($AO$9-$AQ$8)/($AQ$9-$AQ$8))</f>
        <v>0.48148148148148151</v>
      </c>
      <c r="CB8">
        <f>(($AP$8-$AQ$8)/($AQ$9-$AQ$8))</f>
        <v>0.1111111111111111</v>
      </c>
    </row>
    <row r="9" spans="1:80" x14ac:dyDescent="0.25">
      <c r="A9">
        <v>8</v>
      </c>
      <c r="D9">
        <v>53.713893000000013</v>
      </c>
      <c r="E9" s="2">
        <v>2</v>
      </c>
      <c r="P9">
        <v>1</v>
      </c>
      <c r="Q9" t="str">
        <f>CONCATENATE(C9,E9,G9,I9)</f>
        <v>2</v>
      </c>
      <c r="R9">
        <v>4</v>
      </c>
      <c r="T9" t="s">
        <v>273</v>
      </c>
      <c r="U9">
        <v>2</v>
      </c>
      <c r="V9">
        <f xml:space="preserve"> (U9/U$2)*100</f>
        <v>1.3422818791946309</v>
      </c>
      <c r="X9" t="s">
        <v>271</v>
      </c>
      <c r="Y9" t="s">
        <v>262</v>
      </c>
      <c r="AF9" t="s">
        <v>252</v>
      </c>
      <c r="AN9">
        <v>183</v>
      </c>
      <c r="AO9">
        <v>178</v>
      </c>
      <c r="AP9">
        <v>196</v>
      </c>
      <c r="AQ9">
        <v>191</v>
      </c>
      <c r="AR9">
        <v>1059</v>
      </c>
      <c r="AT9">
        <f>(($AO$10-$AN$9)/($AN$10-$AN$9))</f>
        <v>0.5</v>
      </c>
      <c r="AU9">
        <f>(($AP$9-$AN$9)/($AN$10-$AN$9))</f>
        <v>0.43333333333333335</v>
      </c>
      <c r="AV9">
        <f>(($AQ$9-$AN$9)/($AN$10-$AN$9))</f>
        <v>0.26666666666666666</v>
      </c>
      <c r="AW9">
        <f>(($AN$9-$AO$9)/($AO$10-$AO$9))</f>
        <v>0.25</v>
      </c>
      <c r="AX9">
        <f>(($AP$9-$AO$9)/($AO$10-$AO$9))</f>
        <v>0.9</v>
      </c>
      <c r="AY9">
        <f>(($AQ$9-$AO$9)/($AO$10-$AO$9))</f>
        <v>0.65</v>
      </c>
      <c r="AZ9">
        <f>(($AN$10-$AP$9)/($AP$10-$AP$9))</f>
        <v>0.45945945945945948</v>
      </c>
      <c r="BA9">
        <f>(($AO$10-$AP$9)/($AP$10-$AP$9))</f>
        <v>5.4054054054054057E-2</v>
      </c>
      <c r="BB9">
        <f>(($AQ$10-$AP$9)/($AP$10-$AP$9))</f>
        <v>0.59459459459459463</v>
      </c>
      <c r="BC9">
        <f>(($AN$10-$AQ$9)/($AQ$10-$AQ$9))</f>
        <v>0.81481481481481477</v>
      </c>
      <c r="BD9">
        <f>(($AO$10-$AQ$9)/($AQ$10-$AQ$9))</f>
        <v>0.25925925925925924</v>
      </c>
      <c r="BE9">
        <f>(($AP$9-$AQ$9)/($AQ$10-$AQ$9))</f>
        <v>0.18518518518518517</v>
      </c>
      <c r="BG9">
        <v>4</v>
      </c>
      <c r="BH9">
        <v>44</v>
      </c>
      <c r="BI9">
        <f>($BH$13-$BH$10)/200</f>
        <v>0.115</v>
      </c>
      <c r="BQ9">
        <f>(($AO$10-$AN$9)/($AN$10-$AN$9))</f>
        <v>0.5</v>
      </c>
      <c r="BR9">
        <f>(($AP$9-$AN$9)/($AN$10-$AN$9))</f>
        <v>0.43333333333333335</v>
      </c>
      <c r="BS9">
        <f>(($AQ$9-$AN$9)/($AN$10-$AN$9))</f>
        <v>0.26666666666666666</v>
      </c>
      <c r="BT9">
        <f>(($AN$9-$AO$9)/($AO$10-$AO$9))</f>
        <v>0.25</v>
      </c>
      <c r="BU9">
        <f>1-(($AP$9-$AO$9)/($AO$10-$AO$9))</f>
        <v>9.9999999999999978E-2</v>
      </c>
      <c r="BV9">
        <f>1-(($AQ$9-$AO$9)/($AO$10-$AO$9))</f>
        <v>0.35</v>
      </c>
      <c r="BW9">
        <f>(($AN$10-$AP$9)/($AP$10-$AP$9))</f>
        <v>0.45945945945945948</v>
      </c>
      <c r="BX9">
        <f>(($AO$10-$AP$9)/($AP$10-$AP$9))</f>
        <v>5.4054054054054057E-2</v>
      </c>
      <c r="BY9">
        <f>1-(($AQ$10-$AP$9)/($AP$10-$AP$9))</f>
        <v>0.40540540540540537</v>
      </c>
      <c r="BZ9">
        <f>1-(($AN$10-$AQ$9)/($AQ$10-$AQ$9))</f>
        <v>0.18518518518518523</v>
      </c>
      <c r="CA9">
        <f>(($AO$10-$AQ$9)/($AQ$10-$AQ$9))</f>
        <v>0.25925925925925924</v>
      </c>
      <c r="CB9">
        <f>(($AP$9-$AQ$9)/($AQ$10-$AQ$9))</f>
        <v>0.18518518518518517</v>
      </c>
    </row>
    <row r="10" spans="1:80" x14ac:dyDescent="0.25">
      <c r="A10">
        <v>9</v>
      </c>
      <c r="D10">
        <v>53.74110000000001</v>
      </c>
      <c r="E10" s="2">
        <v>2</v>
      </c>
      <c r="P10">
        <v>1</v>
      </c>
      <c r="Q10" t="str">
        <f>CONCATENATE(C10,E10,G10,I10)</f>
        <v>2</v>
      </c>
      <c r="R10">
        <v>3</v>
      </c>
      <c r="X10" t="s">
        <v>271</v>
      </c>
      <c r="Y10" t="s">
        <v>259</v>
      </c>
      <c r="AF10">
        <v>0</v>
      </c>
      <c r="AN10">
        <v>213</v>
      </c>
      <c r="AO10">
        <v>198</v>
      </c>
      <c r="AP10">
        <v>233</v>
      </c>
      <c r="AQ10">
        <v>218</v>
      </c>
      <c r="AT10">
        <f>(($AO$11-$AN$10)/($AN$11-$AN$10))</f>
        <v>0.51219512195121952</v>
      </c>
      <c r="AU10">
        <f>(($AP$10-$AN$10)/($AN$11-$AN$10))</f>
        <v>0.48780487804878048</v>
      </c>
      <c r="AV10">
        <f>(($AQ$10-$AN$10)/($AN$11-$AN$10))</f>
        <v>0.12195121951219512</v>
      </c>
      <c r="AW10">
        <f>(($AN$10-$AO$10)/($AO$11-$AO$10))</f>
        <v>0.41666666666666669</v>
      </c>
      <c r="AX10">
        <f>(($AP$10-$AO$10)/($AO$11-$AO$10))</f>
        <v>0.97222222222222221</v>
      </c>
      <c r="AY10">
        <f>(($AQ$10-$AO$10)/($AO$11-$AO$10))</f>
        <v>0.55555555555555558</v>
      </c>
      <c r="BD10">
        <f>(($AO$11-$AQ$10)/($AQ$11-$AQ$10))</f>
        <v>0.44444444444444442</v>
      </c>
      <c r="BE10">
        <f>(($AP$10-$AQ$10)/($AQ$11-$AQ$10))</f>
        <v>0.41666666666666669</v>
      </c>
      <c r="BG10">
        <v>3</v>
      </c>
      <c r="BH10">
        <v>45</v>
      </c>
      <c r="BI10">
        <f>($BH$14-$BH$11)/200</f>
        <v>0.09</v>
      </c>
      <c r="BQ10">
        <f>1-(($AO$11-$AN$10)/($AN$11-$AN$10))</f>
        <v>0.48780487804878048</v>
      </c>
      <c r="BR10">
        <f>(($AP$10-$AN$10)/($AN$11-$AN$10))</f>
        <v>0.48780487804878048</v>
      </c>
      <c r="BS10">
        <f>(($AQ$10-$AN$10)/($AN$11-$AN$10))</f>
        <v>0.12195121951219512</v>
      </c>
      <c r="BT10">
        <f>(($AN$10-$AO$10)/($AO$11-$AO$10))</f>
        <v>0.41666666666666669</v>
      </c>
      <c r="BU10">
        <f>1-(($AP$10-$AO$10)/($AO$11-$AO$10))</f>
        <v>2.777777777777779E-2</v>
      </c>
      <c r="BV10">
        <f>1-(($AQ$10-$AO$10)/($AO$11-$AO$10))</f>
        <v>0.44444444444444442</v>
      </c>
      <c r="CA10">
        <f>(($AO$11-$AQ$10)/($AQ$11-$AQ$10))</f>
        <v>0.44444444444444442</v>
      </c>
      <c r="CB10">
        <f>(($AP$10-$AQ$10)/($AQ$11-$AQ$10))</f>
        <v>0.41666666666666669</v>
      </c>
    </row>
    <row r="11" spans="1:80" x14ac:dyDescent="0.25">
      <c r="A11">
        <v>10</v>
      </c>
      <c r="D11">
        <v>53.781250000000014</v>
      </c>
      <c r="E11" s="2">
        <v>2</v>
      </c>
      <c r="P11">
        <v>1</v>
      </c>
      <c r="Q11" t="str">
        <f>CONCATENATE(C11,E11,G11,I11)</f>
        <v>2</v>
      </c>
      <c r="R11">
        <v>2</v>
      </c>
      <c r="X11" t="s">
        <v>271</v>
      </c>
      <c r="Y11" t="s">
        <v>260</v>
      </c>
      <c r="AB11" t="s">
        <v>271</v>
      </c>
      <c r="AC11" t="str">
        <f>CONCATENATE($R11,$R12,$R13,$R14)</f>
        <v>2143</v>
      </c>
      <c r="AF11" t="s">
        <v>253</v>
      </c>
      <c r="AN11">
        <v>254</v>
      </c>
      <c r="AO11">
        <v>234</v>
      </c>
      <c r="AP11">
        <v>263</v>
      </c>
      <c r="AQ11">
        <v>254</v>
      </c>
      <c r="BG11">
        <v>2</v>
      </c>
      <c r="BH11">
        <v>52</v>
      </c>
      <c r="BI11">
        <f>($BH$15-$BH$12)/200</f>
        <v>0.08</v>
      </c>
    </row>
    <row r="12" spans="1:80" x14ac:dyDescent="0.25">
      <c r="A12">
        <v>11</v>
      </c>
      <c r="D12">
        <v>53.776722000000014</v>
      </c>
      <c r="E12" s="2">
        <v>2</v>
      </c>
      <c r="P12">
        <v>1</v>
      </c>
      <c r="Q12" t="str">
        <f>CONCATENATE(C12,E12,G12,I12)</f>
        <v>2</v>
      </c>
      <c r="R12">
        <v>1</v>
      </c>
      <c r="X12" t="s">
        <v>271</v>
      </c>
      <c r="Y12" t="s">
        <v>261</v>
      </c>
      <c r="AF12">
        <v>0</v>
      </c>
      <c r="AN12">
        <v>281</v>
      </c>
      <c r="AO12">
        <v>261</v>
      </c>
      <c r="AP12">
        <v>297</v>
      </c>
      <c r="AQ12">
        <v>276</v>
      </c>
      <c r="BG12">
        <v>1</v>
      </c>
      <c r="BH12">
        <v>59</v>
      </c>
      <c r="BI12">
        <f>($BH$16-$BH$13)/200</f>
        <v>7.0000000000000007E-2</v>
      </c>
    </row>
    <row r="13" spans="1:80" x14ac:dyDescent="0.25">
      <c r="A13">
        <v>12</v>
      </c>
      <c r="B13">
        <v>61.011856000000016</v>
      </c>
      <c r="C13" s="3">
        <v>1</v>
      </c>
      <c r="D13">
        <v>53.892540000000011</v>
      </c>
      <c r="E13" s="2">
        <v>2</v>
      </c>
      <c r="P13">
        <v>2</v>
      </c>
      <c r="Q13" t="str">
        <f>CONCATENATE(C13,E13,G13,I13)</f>
        <v>12</v>
      </c>
      <c r="R13">
        <v>4</v>
      </c>
      <c r="X13" t="s">
        <v>271</v>
      </c>
      <c r="Y13" t="s">
        <v>262</v>
      </c>
      <c r="AF13" t="s">
        <v>254</v>
      </c>
      <c r="AN13">
        <v>309</v>
      </c>
      <c r="AO13">
        <v>293</v>
      </c>
      <c r="AP13">
        <v>325</v>
      </c>
      <c r="AQ13">
        <v>306</v>
      </c>
      <c r="AT13">
        <f>(($AO$13-$AN$12)/($AN$13-$AN$12))</f>
        <v>0.42857142857142855</v>
      </c>
      <c r="AU13">
        <f>(($AP$12-$AN$12)/($AN$13-$AN$12))</f>
        <v>0.5714285714285714</v>
      </c>
      <c r="AV13">
        <f>(($AQ$13-$AN$12)/($AN$13-$AN$12))</f>
        <v>0.8928571428571429</v>
      </c>
      <c r="AW13">
        <f>(($AN$12-$AO$12)/($AO$13-$AO$12))</f>
        <v>0.625</v>
      </c>
      <c r="AX13">
        <f>(($AP$11-$AO$12)/($AO$13-$AO$12))</f>
        <v>6.25E-2</v>
      </c>
      <c r="AY13">
        <f>(($AQ$12-$AO$12)/($AO$13-$AO$12))</f>
        <v>0.46875</v>
      </c>
      <c r="AZ13">
        <f>(($AN$12-$AP$11)/($AP$12-$AP$11))</f>
        <v>0.52941176470588236</v>
      </c>
      <c r="BA13">
        <f>(($AO$13-$AP$11)/($AP$12-$AP$11))</f>
        <v>0.88235294117647056</v>
      </c>
      <c r="BB13">
        <f>(($AQ$12-$AP$11)/($AP$12-$AP$11))</f>
        <v>0.38235294117647056</v>
      </c>
      <c r="BC13">
        <f>(($AN$12-$AQ$12)/($AQ$13-$AQ$12))</f>
        <v>0.16666666666666666</v>
      </c>
      <c r="BD13">
        <f>(($AO$13-$AQ$12)/($AQ$13-$AQ$12))</f>
        <v>0.56666666666666665</v>
      </c>
      <c r="BE13">
        <f>(($AP$12-$AQ$12)/($AQ$13-$AQ$12))</f>
        <v>0.7</v>
      </c>
      <c r="BG13">
        <v>4</v>
      </c>
      <c r="BH13">
        <v>68</v>
      </c>
      <c r="BI13">
        <f>($BH$17-$BH$14)/200</f>
        <v>0.105</v>
      </c>
      <c r="BQ13">
        <f>(($AO$13-$AN$12)/($AN$13-$AN$12))</f>
        <v>0.42857142857142855</v>
      </c>
      <c r="BR13">
        <f>1-(($AP$12-$AN$12)/($AN$13-$AN$12))</f>
        <v>0.4285714285714286</v>
      </c>
      <c r="BS13">
        <f>1-(($AQ$13-$AN$12)/($AN$13-$AN$12))</f>
        <v>0.1071428571428571</v>
      </c>
      <c r="BT13">
        <f>1-(($AN$12-$AO$12)/($AO$13-$AO$12))</f>
        <v>0.375</v>
      </c>
      <c r="BU13">
        <f>(($AP$11-$AO$12)/($AO$13-$AO$12))</f>
        <v>6.25E-2</v>
      </c>
      <c r="BV13">
        <f>(($AQ$12-$AO$12)/($AO$13-$AO$12))</f>
        <v>0.46875</v>
      </c>
      <c r="BW13">
        <f>1-(($AN$12-$AP$11)/($AP$12-$AP$11))</f>
        <v>0.47058823529411764</v>
      </c>
      <c r="BX13">
        <f>1-(($AO$13-$AP$11)/($AP$12-$AP$11))</f>
        <v>0.11764705882352944</v>
      </c>
      <c r="BY13">
        <f>(($AQ$12-$AP$11)/($AP$12-$AP$11))</f>
        <v>0.38235294117647056</v>
      </c>
      <c r="BZ13">
        <f>(($AN$12-$AQ$12)/($AQ$13-$AQ$12))</f>
        <v>0.16666666666666666</v>
      </c>
      <c r="CA13">
        <f>1-(($AO$13-$AQ$12)/($AQ$13-$AQ$12))</f>
        <v>0.43333333333333335</v>
      </c>
      <c r="CB13">
        <f>1-(($AP$12-$AQ$12)/($AQ$13-$AQ$12))</f>
        <v>0.30000000000000004</v>
      </c>
    </row>
    <row r="14" spans="1:80" x14ac:dyDescent="0.25">
      <c r="A14">
        <v>13</v>
      </c>
      <c r="B14">
        <v>61.018066000000012</v>
      </c>
      <c r="C14" s="3">
        <v>1</v>
      </c>
      <c r="D14">
        <v>53.756622000000014</v>
      </c>
      <c r="E14" s="2">
        <v>2</v>
      </c>
      <c r="P14">
        <v>2</v>
      </c>
      <c r="Q14" t="str">
        <f>CONCATENATE(C14,E14,G14,I14)</f>
        <v>12</v>
      </c>
      <c r="R14">
        <v>3</v>
      </c>
      <c r="X14" t="s">
        <v>271</v>
      </c>
      <c r="Y14" t="s">
        <v>259</v>
      </c>
      <c r="AF14">
        <v>0</v>
      </c>
      <c r="AN14">
        <v>339</v>
      </c>
      <c r="AO14">
        <v>319</v>
      </c>
      <c r="AP14">
        <v>353</v>
      </c>
      <c r="AQ14">
        <v>330</v>
      </c>
      <c r="AT14">
        <f>(($AO$14-$AN$13)/($AN$14-$AN$13))</f>
        <v>0.33333333333333331</v>
      </c>
      <c r="AU14">
        <f>(($AP$13-$AN$13)/($AN$14-$AN$13))</f>
        <v>0.53333333333333333</v>
      </c>
      <c r="AV14">
        <f>(($AQ$14-$AN$13)/($AN$14-$AN$13))</f>
        <v>0.7</v>
      </c>
      <c r="AW14">
        <f>(($AN$13-$AO$13)/($AO$14-$AO$13))</f>
        <v>0.61538461538461542</v>
      </c>
      <c r="AX14">
        <f>(($AP$12-$AO$13)/($AO$14-$AO$13))</f>
        <v>0.15384615384615385</v>
      </c>
      <c r="AY14">
        <f>(($AQ$13-$AO$13)/($AO$14-$AO$13))</f>
        <v>0.5</v>
      </c>
      <c r="AZ14">
        <f>(($AN$13-$AP$12)/($AP$13-$AP$12))</f>
        <v>0.42857142857142855</v>
      </c>
      <c r="BA14">
        <f>(($AO$14-$AP$12)/($AP$13-$AP$12))</f>
        <v>0.7857142857142857</v>
      </c>
      <c r="BB14">
        <f>(($AQ$13-$AP$12)/($AP$13-$AP$12))</f>
        <v>0.32142857142857145</v>
      </c>
      <c r="BC14">
        <f>(($AN$13-$AQ$13)/($AQ$14-$AQ$13))</f>
        <v>0.125</v>
      </c>
      <c r="BD14">
        <f>(($AO$14-$AQ$13)/($AQ$14-$AQ$13))</f>
        <v>0.54166666666666663</v>
      </c>
      <c r="BE14">
        <f>(($AP$13-$AQ$13)/($AQ$14-$AQ$13))</f>
        <v>0.79166666666666663</v>
      </c>
      <c r="BG14">
        <v>3</v>
      </c>
      <c r="BH14">
        <v>70</v>
      </c>
      <c r="BI14">
        <f>($BH$18-$BH$15)/200</f>
        <v>0.09</v>
      </c>
      <c r="BQ14">
        <f>(($AO$14-$AN$13)/($AN$14-$AN$13))</f>
        <v>0.33333333333333331</v>
      </c>
      <c r="BR14">
        <f>1-(($AP$13-$AN$13)/($AN$14-$AN$13))</f>
        <v>0.46666666666666667</v>
      </c>
      <c r="BS14">
        <f>1-(($AQ$14-$AN$13)/($AN$14-$AN$13))</f>
        <v>0.30000000000000004</v>
      </c>
      <c r="BT14">
        <f>1-(($AN$13-$AO$13)/($AO$14-$AO$13))</f>
        <v>0.38461538461538458</v>
      </c>
      <c r="BU14">
        <f>(($AP$12-$AO$13)/($AO$14-$AO$13))</f>
        <v>0.15384615384615385</v>
      </c>
      <c r="BV14">
        <f>(($AQ$13-$AO$13)/($AO$14-$AO$13))</f>
        <v>0.5</v>
      </c>
      <c r="BW14">
        <f>(($AN$13-$AP$12)/($AP$13-$AP$12))</f>
        <v>0.42857142857142855</v>
      </c>
      <c r="BX14">
        <f>1-(($AO$14-$AP$12)/($AP$13-$AP$12))</f>
        <v>0.2142857142857143</v>
      </c>
      <c r="BY14">
        <f>(($AQ$13-$AP$12)/($AP$13-$AP$12))</f>
        <v>0.32142857142857145</v>
      </c>
      <c r="BZ14">
        <f>(($AN$13-$AQ$13)/($AQ$14-$AQ$13))</f>
        <v>0.125</v>
      </c>
      <c r="CA14">
        <f>1-(($AO$14-$AQ$13)/($AQ$14-$AQ$13))</f>
        <v>0.45833333333333337</v>
      </c>
      <c r="CB14">
        <f>1-(($AP$13-$AQ$13)/($AQ$14-$AQ$13))</f>
        <v>0.20833333333333337</v>
      </c>
    </row>
    <row r="15" spans="1:80" x14ac:dyDescent="0.25">
      <c r="A15">
        <v>14</v>
      </c>
      <c r="B15">
        <v>61.025638000000015</v>
      </c>
      <c r="C15" s="3">
        <v>1</v>
      </c>
      <c r="P15">
        <v>1</v>
      </c>
      <c r="Q15" t="str">
        <f>CONCATENATE(C15,E15,G15,I15)</f>
        <v>1</v>
      </c>
      <c r="R15">
        <v>2</v>
      </c>
      <c r="X15" t="s">
        <v>271</v>
      </c>
      <c r="Y15" t="s">
        <v>260</v>
      </c>
      <c r="AB15" t="s">
        <v>271</v>
      </c>
      <c r="AC15" t="str">
        <f>CONCATENATE($R15,$R16,$R17,$R18)</f>
        <v>2143</v>
      </c>
      <c r="AF15" t="s">
        <v>255</v>
      </c>
      <c r="AN15">
        <v>365</v>
      </c>
      <c r="AO15">
        <v>345</v>
      </c>
      <c r="AP15">
        <v>377</v>
      </c>
      <c r="AQ15">
        <v>354</v>
      </c>
      <c r="AT15">
        <f>(($AO$15-$AN$14)/($AN$15-$AN$14))</f>
        <v>0.23076923076923078</v>
      </c>
      <c r="AU15">
        <f>(($AP$14-$AN$14)/($AN$15-$AN$14))</f>
        <v>0.53846153846153844</v>
      </c>
      <c r="AV15">
        <f>(($AQ$15-$AN$14)/($AN$15-$AN$14))</f>
        <v>0.57692307692307687</v>
      </c>
      <c r="AW15">
        <f>(($AN$14-$AO$14)/($AO$15-$AO$14))</f>
        <v>0.76923076923076927</v>
      </c>
      <c r="AX15">
        <f>(($AP$13-$AO$14)/($AO$15-$AO$14))</f>
        <v>0.23076923076923078</v>
      </c>
      <c r="AY15">
        <f>(($AQ$14-$AO$14)/($AO$15-$AO$14))</f>
        <v>0.42307692307692307</v>
      </c>
      <c r="AZ15">
        <f>(($AN$14-$AP$13)/($AP$14-$AP$13))</f>
        <v>0.5</v>
      </c>
      <c r="BA15">
        <f>(($AO$15-$AP$13)/($AP$14-$AP$13))</f>
        <v>0.7142857142857143</v>
      </c>
      <c r="BB15">
        <f>(($AQ$14-$AP$13)/($AP$14-$AP$13))</f>
        <v>0.17857142857142858</v>
      </c>
      <c r="BC15">
        <f>(($AN$14-$AQ$14)/($AQ$15-$AQ$14))</f>
        <v>0.375</v>
      </c>
      <c r="BD15">
        <f>(($AO$15-$AQ$14)/($AQ$15-$AQ$14))</f>
        <v>0.625</v>
      </c>
      <c r="BE15">
        <f>(($AP$14-$AQ$14)/($AQ$15-$AQ$14))</f>
        <v>0.95833333333333337</v>
      </c>
      <c r="BG15">
        <v>2</v>
      </c>
      <c r="BH15">
        <v>75</v>
      </c>
      <c r="BI15">
        <f>($BH$19-$BH$16)/200</f>
        <v>0.09</v>
      </c>
      <c r="BQ15">
        <f>(($AO$15-$AN$14)/($AN$15-$AN$14))</f>
        <v>0.23076923076923078</v>
      </c>
      <c r="BR15">
        <f>1-(($AP$14-$AN$14)/($AN$15-$AN$14))</f>
        <v>0.46153846153846156</v>
      </c>
      <c r="BS15">
        <f>1-(($AQ$15-$AN$14)/($AN$15-$AN$14))</f>
        <v>0.42307692307692313</v>
      </c>
      <c r="BT15">
        <f>1-(($AN$14-$AO$14)/($AO$15-$AO$14))</f>
        <v>0.23076923076923073</v>
      </c>
      <c r="BU15">
        <f>(($AP$13-$AO$14)/($AO$15-$AO$14))</f>
        <v>0.23076923076923078</v>
      </c>
      <c r="BV15">
        <f>(($AQ$14-$AO$14)/($AO$15-$AO$14))</f>
        <v>0.42307692307692307</v>
      </c>
      <c r="BW15">
        <f>(($AN$14-$AP$13)/($AP$14-$AP$13))</f>
        <v>0.5</v>
      </c>
      <c r="BX15">
        <f>1-(($AO$15-$AP$13)/($AP$14-$AP$13))</f>
        <v>0.2857142857142857</v>
      </c>
      <c r="BY15">
        <f>(($AQ$14-$AP$13)/($AP$14-$AP$13))</f>
        <v>0.17857142857142858</v>
      </c>
      <c r="BZ15">
        <f>(($AN$14-$AQ$14)/($AQ$15-$AQ$14))</f>
        <v>0.375</v>
      </c>
      <c r="CA15">
        <f>1-(($AO$15-$AQ$14)/($AQ$15-$AQ$14))</f>
        <v>0.375</v>
      </c>
      <c r="CB15">
        <f>1-(($AP$14-$AQ$14)/($AQ$15-$AQ$14))</f>
        <v>4.166666666666663E-2</v>
      </c>
    </row>
    <row r="16" spans="1:80" x14ac:dyDescent="0.25">
      <c r="A16">
        <v>15</v>
      </c>
      <c r="B16">
        <v>61.009330000000013</v>
      </c>
      <c r="C16" s="3">
        <v>1</v>
      </c>
      <c r="P16">
        <v>1</v>
      </c>
      <c r="Q16" t="str">
        <f>CONCATENATE(C16,E16,G16,I16)</f>
        <v>1</v>
      </c>
      <c r="R16">
        <v>1</v>
      </c>
      <c r="X16" t="s">
        <v>271</v>
      </c>
      <c r="Y16" t="s">
        <v>261</v>
      </c>
      <c r="AF16">
        <v>0</v>
      </c>
      <c r="AN16">
        <v>387</v>
      </c>
      <c r="AO16">
        <v>369</v>
      </c>
      <c r="AP16">
        <v>402</v>
      </c>
      <c r="AQ16">
        <v>379</v>
      </c>
      <c r="AT16">
        <f>(($AO$16-$AN$15)/($AN$16-$AN$15))</f>
        <v>0.18181818181818182</v>
      </c>
      <c r="AU16">
        <f>(($AP$15-$AN$15)/($AN$16-$AN$15))</f>
        <v>0.54545454545454541</v>
      </c>
      <c r="AV16">
        <f>(($AQ$16-$AN$15)/($AN$16-$AN$15))</f>
        <v>0.63636363636363635</v>
      </c>
      <c r="AW16">
        <f>(($AN$15-$AO$15)/($AO$16-$AO$15))</f>
        <v>0.83333333333333337</v>
      </c>
      <c r="AX16">
        <f>(($AP$14-$AO$15)/($AO$16-$AO$15))</f>
        <v>0.33333333333333331</v>
      </c>
      <c r="AY16">
        <f>(($AQ$15-$AO$15)/($AO$16-$AO$15))</f>
        <v>0.375</v>
      </c>
      <c r="AZ16">
        <f>(($AN$15-$AP$14)/($AP$15-$AP$14))</f>
        <v>0.5</v>
      </c>
      <c r="BA16">
        <f>(($AO$16-$AP$14)/($AP$15-$AP$14))</f>
        <v>0.66666666666666663</v>
      </c>
      <c r="BB16">
        <f>(($AQ$15-$AP$14)/($AP$15-$AP$14))</f>
        <v>4.1666666666666664E-2</v>
      </c>
      <c r="BC16">
        <f>(($AN$15-$AQ$15)/($AQ$16-$AQ$15))</f>
        <v>0.44</v>
      </c>
      <c r="BD16">
        <f>(($AO$16-$AQ$15)/($AQ$16-$AQ$15))</f>
        <v>0.6</v>
      </c>
      <c r="BE16">
        <f>(($AP$15-$AQ$15)/($AQ$16-$AQ$15))</f>
        <v>0.92</v>
      </c>
      <c r="BG16">
        <v>1</v>
      </c>
      <c r="BH16">
        <v>82</v>
      </c>
      <c r="BI16">
        <f>($BH$20-$BH$17)/200</f>
        <v>8.5000000000000006E-2</v>
      </c>
      <c r="BQ16">
        <f>(($AO$16-$AN$15)/($AN$16-$AN$15))</f>
        <v>0.18181818181818182</v>
      </c>
      <c r="BR16">
        <f>1-(($AP$15-$AN$15)/($AN$16-$AN$15))</f>
        <v>0.45454545454545459</v>
      </c>
      <c r="BS16">
        <f>1-(($AQ$16-$AN$15)/($AN$16-$AN$15))</f>
        <v>0.36363636363636365</v>
      </c>
      <c r="BT16">
        <f>1-(($AN$15-$AO$15)/($AO$16-$AO$15))</f>
        <v>0.16666666666666663</v>
      </c>
      <c r="BU16">
        <f>(($AP$14-$AO$15)/($AO$16-$AO$15))</f>
        <v>0.33333333333333331</v>
      </c>
      <c r="BV16">
        <f>(($AQ$15-$AO$15)/($AO$16-$AO$15))</f>
        <v>0.375</v>
      </c>
      <c r="BW16">
        <f>(($AN$15-$AP$14)/($AP$15-$AP$14))</f>
        <v>0.5</v>
      </c>
      <c r="BX16">
        <f>1-(($AO$16-$AP$14)/($AP$15-$AP$14))</f>
        <v>0.33333333333333337</v>
      </c>
      <c r="BY16">
        <f>(($AQ$15-$AP$14)/($AP$15-$AP$14))</f>
        <v>4.1666666666666664E-2</v>
      </c>
      <c r="BZ16">
        <f>(($AN$15-$AQ$15)/($AQ$16-$AQ$15))</f>
        <v>0.44</v>
      </c>
      <c r="CA16">
        <f>1-(($AO$16-$AQ$15)/($AQ$16-$AQ$15))</f>
        <v>0.4</v>
      </c>
      <c r="CB16">
        <f>1-(($AP$15-$AQ$15)/($AQ$16-$AQ$15))</f>
        <v>7.999999999999996E-2</v>
      </c>
    </row>
    <row r="17" spans="1:80" x14ac:dyDescent="0.25">
      <c r="A17">
        <v>16</v>
      </c>
      <c r="B17">
        <v>61.012748000000016</v>
      </c>
      <c r="C17" s="3">
        <v>1</v>
      </c>
      <c r="P17">
        <v>1</v>
      </c>
      <c r="Q17" t="str">
        <f>CONCATENATE(C17,E17,G17,I17)</f>
        <v>1</v>
      </c>
      <c r="R17">
        <v>4</v>
      </c>
      <c r="X17" t="s">
        <v>271</v>
      </c>
      <c r="Y17" t="s">
        <v>262</v>
      </c>
      <c r="AF17" t="s">
        <v>256</v>
      </c>
      <c r="AN17">
        <v>413</v>
      </c>
      <c r="AO17">
        <v>393</v>
      </c>
      <c r="AP17">
        <v>427</v>
      </c>
      <c r="AQ17">
        <v>404</v>
      </c>
      <c r="AT17">
        <f>(($AO$17-$AN$16)/($AN$17-$AN$16))</f>
        <v>0.23076923076923078</v>
      </c>
      <c r="AU17">
        <f>(($AP$16-$AN$16)/($AN$17-$AN$16))</f>
        <v>0.57692307692307687</v>
      </c>
      <c r="AV17">
        <f>(($AQ$17-$AN$16)/($AN$17-$AN$16))</f>
        <v>0.65384615384615385</v>
      </c>
      <c r="AW17">
        <f>(($AN$16-$AO$16)/($AO$17-$AO$16))</f>
        <v>0.75</v>
      </c>
      <c r="AX17">
        <f>(($AP$15-$AO$16)/($AO$17-$AO$16))</f>
        <v>0.33333333333333331</v>
      </c>
      <c r="AY17">
        <f>(($AQ$16-$AO$16)/($AO$17-$AO$16))</f>
        <v>0.41666666666666669</v>
      </c>
      <c r="AZ17">
        <f>(($AN$16-$AP$15)/($AP$16-$AP$15))</f>
        <v>0.4</v>
      </c>
      <c r="BA17">
        <f>(($AO$17-$AP$15)/($AP$16-$AP$15))</f>
        <v>0.64</v>
      </c>
      <c r="BB17">
        <f>(($AQ$16-$AP$15)/($AP$16-$AP$15))</f>
        <v>0.08</v>
      </c>
      <c r="BC17">
        <f>(($AN$16-$AQ$16)/($AQ$17-$AQ$16))</f>
        <v>0.32</v>
      </c>
      <c r="BD17">
        <f>(($AO$17-$AQ$16)/($AQ$17-$AQ$16))</f>
        <v>0.56000000000000005</v>
      </c>
      <c r="BE17">
        <f>(($AP$16-$AQ$16)/($AQ$17-$AQ$16))</f>
        <v>0.92</v>
      </c>
      <c r="BG17">
        <v>4</v>
      </c>
      <c r="BH17">
        <v>91</v>
      </c>
      <c r="BI17">
        <f>($BH$21-$BH$18)/200</f>
        <v>0.105</v>
      </c>
      <c r="BQ17">
        <f>(($AO$17-$AN$16)/($AN$17-$AN$16))</f>
        <v>0.23076923076923078</v>
      </c>
      <c r="BR17">
        <f>1-(($AP$16-$AN$16)/($AN$17-$AN$16))</f>
        <v>0.42307692307692313</v>
      </c>
      <c r="BS17">
        <f>1-(($AQ$17-$AN$16)/($AN$17-$AN$16))</f>
        <v>0.34615384615384615</v>
      </c>
      <c r="BT17">
        <f>1-(($AN$16-$AO$16)/($AO$17-$AO$16))</f>
        <v>0.25</v>
      </c>
      <c r="BU17">
        <f>(($AP$15-$AO$16)/($AO$17-$AO$16))</f>
        <v>0.33333333333333331</v>
      </c>
      <c r="BV17">
        <f>(($AQ$16-$AO$16)/($AO$17-$AO$16))</f>
        <v>0.41666666666666669</v>
      </c>
      <c r="BW17">
        <f>(($AN$16-$AP$15)/($AP$16-$AP$15))</f>
        <v>0.4</v>
      </c>
      <c r="BX17">
        <f>1-(($AO$17-$AP$15)/($AP$16-$AP$15))</f>
        <v>0.36</v>
      </c>
      <c r="BY17">
        <f>(($AQ$16-$AP$15)/($AP$16-$AP$15))</f>
        <v>0.08</v>
      </c>
      <c r="BZ17">
        <f>(($AN$16-$AQ$16)/($AQ$17-$AQ$16))</f>
        <v>0.32</v>
      </c>
      <c r="CA17">
        <f>1-(($AO$17-$AQ$16)/($AQ$17-$AQ$16))</f>
        <v>0.43999999999999995</v>
      </c>
      <c r="CB17">
        <f>1-(($AP$16-$AQ$16)/($AQ$17-$AQ$16))</f>
        <v>7.999999999999996E-2</v>
      </c>
    </row>
    <row r="18" spans="1:80" x14ac:dyDescent="0.25">
      <c r="A18">
        <v>17</v>
      </c>
      <c r="B18">
        <v>60.985229000000011</v>
      </c>
      <c r="C18" s="3">
        <v>1</v>
      </c>
      <c r="P18">
        <v>1</v>
      </c>
      <c r="Q18" t="str">
        <f>CONCATENATE(C18,E18,G18,I18)</f>
        <v>1</v>
      </c>
      <c r="R18">
        <v>3</v>
      </c>
      <c r="X18" t="s">
        <v>271</v>
      </c>
      <c r="Y18" t="s">
        <v>259</v>
      </c>
      <c r="AF18">
        <v>0</v>
      </c>
      <c r="AN18">
        <v>437</v>
      </c>
      <c r="AO18">
        <v>418</v>
      </c>
      <c r="AP18">
        <v>452</v>
      </c>
      <c r="AQ18">
        <v>428</v>
      </c>
      <c r="AT18">
        <f>(($AO$18-$AN$17)/($AN$18-$AN$17))</f>
        <v>0.20833333333333334</v>
      </c>
      <c r="AU18">
        <f>(($AP$17-$AN$17)/($AN$18-$AN$17))</f>
        <v>0.58333333333333337</v>
      </c>
      <c r="AV18">
        <f>(($AQ$18-$AN$17)/($AN$18-$AN$17))</f>
        <v>0.625</v>
      </c>
      <c r="AW18">
        <f>(($AN$17-$AO$17)/($AO$18-$AO$17))</f>
        <v>0.8</v>
      </c>
      <c r="AX18">
        <f>(($AP$16-$AO$17)/($AO$18-$AO$17))</f>
        <v>0.36</v>
      </c>
      <c r="AY18">
        <f>(($AQ$17-$AO$17)/($AO$18-$AO$17))</f>
        <v>0.44</v>
      </c>
      <c r="AZ18">
        <f>(($AN$17-$AP$16)/($AP$17-$AP$16))</f>
        <v>0.44</v>
      </c>
      <c r="BA18">
        <f>(($AO$18-$AP$16)/($AP$17-$AP$16))</f>
        <v>0.64</v>
      </c>
      <c r="BB18">
        <f>(($AQ$17-$AP$16)/($AP$17-$AP$16))</f>
        <v>0.08</v>
      </c>
      <c r="BC18">
        <f>(($AN$17-$AQ$17)/($AQ$18-$AQ$17))</f>
        <v>0.375</v>
      </c>
      <c r="BD18">
        <f>(($AO$18-$AQ$17)/($AQ$18-$AQ$17))</f>
        <v>0.58333333333333337</v>
      </c>
      <c r="BE18">
        <f>(($AP$17-$AQ$17)/($AQ$18-$AQ$17))</f>
        <v>0.95833333333333337</v>
      </c>
      <c r="BG18">
        <v>3</v>
      </c>
      <c r="BH18">
        <v>93</v>
      </c>
      <c r="BI18">
        <f>($BH$22-$BH$19)/200</f>
        <v>8.5000000000000006E-2</v>
      </c>
      <c r="BQ18">
        <f>(($AO$18-$AN$17)/($AN$18-$AN$17))</f>
        <v>0.20833333333333334</v>
      </c>
      <c r="BR18">
        <f>1-(($AP$17-$AN$17)/($AN$18-$AN$17))</f>
        <v>0.41666666666666663</v>
      </c>
      <c r="BS18">
        <f>1-(($AQ$18-$AN$17)/($AN$18-$AN$17))</f>
        <v>0.375</v>
      </c>
      <c r="BT18">
        <f>1-(($AN$17-$AO$17)/($AO$18-$AO$17))</f>
        <v>0.19999999999999996</v>
      </c>
      <c r="BU18">
        <f>(($AP$16-$AO$17)/($AO$18-$AO$17))</f>
        <v>0.36</v>
      </c>
      <c r="BV18">
        <f>(($AQ$17-$AO$17)/($AO$18-$AO$17))</f>
        <v>0.44</v>
      </c>
      <c r="BW18">
        <f>(($AN$17-$AP$16)/($AP$17-$AP$16))</f>
        <v>0.44</v>
      </c>
      <c r="BX18">
        <f>1-(($AO$18-$AP$16)/($AP$17-$AP$16))</f>
        <v>0.36</v>
      </c>
      <c r="BY18">
        <f>(($AQ$17-$AP$16)/($AP$17-$AP$16))</f>
        <v>0.08</v>
      </c>
      <c r="BZ18">
        <f>(($AN$17-$AQ$17)/($AQ$18-$AQ$17))</f>
        <v>0.375</v>
      </c>
      <c r="CA18">
        <f>1-(($AO$18-$AQ$17)/($AQ$18-$AQ$17))</f>
        <v>0.41666666666666663</v>
      </c>
      <c r="CB18">
        <f>1-(($AP$17-$AQ$17)/($AQ$18-$AQ$17))</f>
        <v>4.166666666666663E-2</v>
      </c>
    </row>
    <row r="19" spans="1:80" x14ac:dyDescent="0.25">
      <c r="A19">
        <v>18</v>
      </c>
      <c r="B19">
        <v>60.997757000000014</v>
      </c>
      <c r="C19" s="3">
        <v>1</v>
      </c>
      <c r="P19">
        <v>1</v>
      </c>
      <c r="Q19" t="str">
        <f>CONCATENATE(C19,E19,G19,I19)</f>
        <v>1</v>
      </c>
      <c r="R19">
        <v>2</v>
      </c>
      <c r="X19" t="s">
        <v>271</v>
      </c>
      <c r="Y19" t="s">
        <v>260</v>
      </c>
      <c r="AB19" t="s">
        <v>271</v>
      </c>
      <c r="AC19" t="str">
        <f>CONCATENATE($R19,$R20,$R21,$R22)</f>
        <v>2143</v>
      </c>
      <c r="AF19" t="s">
        <v>257</v>
      </c>
      <c r="AG19" t="s">
        <v>258</v>
      </c>
      <c r="AN19">
        <v>458</v>
      </c>
      <c r="AO19">
        <v>442</v>
      </c>
      <c r="AP19">
        <v>474</v>
      </c>
      <c r="AQ19">
        <v>452</v>
      </c>
      <c r="AT19">
        <f>(($AO$19-$AN$18)/($AN$19-$AN$18))</f>
        <v>0.23809523809523808</v>
      </c>
      <c r="AU19">
        <f>(($AP$18-$AN$18)/($AN$19-$AN$18))</f>
        <v>0.7142857142857143</v>
      </c>
      <c r="AV19">
        <f>(($AQ$19-$AN$18)/($AN$19-$AN$18))</f>
        <v>0.7142857142857143</v>
      </c>
      <c r="AW19">
        <f>(($AN$18-$AO$18)/($AO$19-$AO$18))</f>
        <v>0.79166666666666663</v>
      </c>
      <c r="AX19">
        <f>(($AP$17-$AO$18)/($AO$19-$AO$18))</f>
        <v>0.375</v>
      </c>
      <c r="AY19">
        <f>(($AQ$18-$AO$18)/($AO$19-$AO$18))</f>
        <v>0.41666666666666669</v>
      </c>
      <c r="AZ19">
        <f>(($AN$18-$AP$17)/($AP$18-$AP$17))</f>
        <v>0.4</v>
      </c>
      <c r="BA19">
        <f>(($AO$19-$AP$17)/($AP$18-$AP$17))</f>
        <v>0.6</v>
      </c>
      <c r="BB19">
        <f>(($AQ$18-$AP$17)/($AP$18-$AP$17))</f>
        <v>0.04</v>
      </c>
      <c r="BC19">
        <f>(($AN$18-$AQ$18)/($AQ$19-$AQ$18))</f>
        <v>0.375</v>
      </c>
      <c r="BD19">
        <f>(($AO$19-$AQ$18)/($AQ$19-$AQ$18))</f>
        <v>0.58333333333333337</v>
      </c>
      <c r="BE19">
        <f>(($AP$18-$AQ$19)/($AQ$20-$AQ$19))</f>
        <v>0</v>
      </c>
      <c r="BG19">
        <v>2</v>
      </c>
      <c r="BH19">
        <v>100</v>
      </c>
      <c r="BI19">
        <f>($BH$23-$BH$20)/200</f>
        <v>0.1</v>
      </c>
      <c r="BQ19">
        <f>(($AO$19-$AN$18)/($AN$19-$AN$18))</f>
        <v>0.23809523809523808</v>
      </c>
      <c r="BR19">
        <f>1-(($AP$18-$AN$18)/($AN$19-$AN$18))</f>
        <v>0.2857142857142857</v>
      </c>
      <c r="BS19">
        <f>1-(($AQ$19-$AN$18)/($AN$19-$AN$18))</f>
        <v>0.2857142857142857</v>
      </c>
      <c r="BT19">
        <f>1-(($AN$18-$AO$18)/($AO$19-$AO$18))</f>
        <v>0.20833333333333337</v>
      </c>
      <c r="BU19">
        <f>(($AP$17-$AO$18)/($AO$19-$AO$18))</f>
        <v>0.375</v>
      </c>
      <c r="BV19">
        <f>(($AQ$18-$AO$18)/($AO$19-$AO$18))</f>
        <v>0.41666666666666669</v>
      </c>
      <c r="BW19">
        <f>(($AN$18-$AP$17)/($AP$18-$AP$17))</f>
        <v>0.4</v>
      </c>
      <c r="BX19">
        <f>1-(($AO$19-$AP$17)/($AP$18-$AP$17))</f>
        <v>0.4</v>
      </c>
      <c r="BY19">
        <f>(($AQ$18-$AP$17)/($AP$18-$AP$17))</f>
        <v>0.04</v>
      </c>
      <c r="BZ19">
        <f>(($AN$18-$AQ$18)/($AQ$19-$AQ$18))</f>
        <v>0.375</v>
      </c>
      <c r="CA19">
        <f>1-(($AO$19-$AQ$18)/($AQ$19-$AQ$18))</f>
        <v>0.41666666666666663</v>
      </c>
      <c r="CB19">
        <f>(($AP$18-$AQ$19)/($AQ$20-$AQ$19))</f>
        <v>0</v>
      </c>
    </row>
    <row r="20" spans="1:80" x14ac:dyDescent="0.25">
      <c r="A20">
        <v>19</v>
      </c>
      <c r="B20">
        <v>61.011856000000016</v>
      </c>
      <c r="C20" s="3">
        <v>1</v>
      </c>
      <c r="P20">
        <v>1</v>
      </c>
      <c r="Q20" t="str">
        <f>CONCATENATE(C20,E20,G20,I20)</f>
        <v>1</v>
      </c>
      <c r="R20">
        <v>1</v>
      </c>
      <c r="X20" t="s">
        <v>271</v>
      </c>
      <c r="Y20" t="s">
        <v>261</v>
      </c>
      <c r="AF20">
        <v>0</v>
      </c>
      <c r="AG20">
        <v>0</v>
      </c>
      <c r="AN20">
        <v>483</v>
      </c>
      <c r="AO20">
        <v>465</v>
      </c>
      <c r="AP20">
        <v>498</v>
      </c>
      <c r="AQ20">
        <v>476</v>
      </c>
      <c r="AT20">
        <f>(($AO$20-$AN$19)/($AN$20-$AN$19))</f>
        <v>0.28000000000000003</v>
      </c>
      <c r="AU20">
        <f>(($AP$19-$AN$19)/($AN$20-$AN$19))</f>
        <v>0.64</v>
      </c>
      <c r="AV20">
        <f>(($AQ$20-$AN$19)/($AN$20-$AN$19))</f>
        <v>0.72</v>
      </c>
      <c r="AW20">
        <f>(($AN$19-$AO$19)/($AO$20-$AO$19))</f>
        <v>0.69565217391304346</v>
      </c>
      <c r="AX20">
        <f>(($AP$18-$AO$19)/($AO$20-$AO$19))</f>
        <v>0.43478260869565216</v>
      </c>
      <c r="AY20">
        <f>(($AQ$19-$AO$19)/($AO$20-$AO$19))</f>
        <v>0.43478260869565216</v>
      </c>
      <c r="AZ20">
        <f>(($AN$19-$AP$18)/($AP$19-$AP$18))</f>
        <v>0.27272727272727271</v>
      </c>
      <c r="BA20">
        <f>(($AO$20-$AP$18)/($AP$19-$AP$18))</f>
        <v>0.59090909090909094</v>
      </c>
      <c r="BB20">
        <f>(($AQ$19-$AP$18)/($AP$19-$AP$18))</f>
        <v>0</v>
      </c>
      <c r="BC20">
        <f>(($AN$19-$AQ$19)/($AQ$20-$AQ$19))</f>
        <v>0.25</v>
      </c>
      <c r="BD20">
        <f>(($AO$20-$AQ$19)/($AQ$20-$AQ$19))</f>
        <v>0.54166666666666663</v>
      </c>
      <c r="BE20">
        <f>(($AP$19-$AQ$19)/($AQ$20-$AQ$19))</f>
        <v>0.91666666666666663</v>
      </c>
      <c r="BG20">
        <v>1</v>
      </c>
      <c r="BH20">
        <v>108</v>
      </c>
      <c r="BI20">
        <f>($BH$24-$BH$21)/200</f>
        <v>8.5000000000000006E-2</v>
      </c>
      <c r="BQ20">
        <f>(($AO$20-$AN$19)/($AN$20-$AN$19))</f>
        <v>0.28000000000000003</v>
      </c>
      <c r="BR20">
        <f>1-(($AP$19-$AN$19)/($AN$20-$AN$19))</f>
        <v>0.36</v>
      </c>
      <c r="BS20">
        <f>1-(($AQ$20-$AN$19)/($AN$20-$AN$19))</f>
        <v>0.28000000000000003</v>
      </c>
      <c r="BT20">
        <f>1-(($AN$19-$AO$19)/($AO$20-$AO$19))</f>
        <v>0.30434782608695654</v>
      </c>
      <c r="BU20">
        <f>(($AP$18-$AO$19)/($AO$20-$AO$19))</f>
        <v>0.43478260869565216</v>
      </c>
      <c r="BV20">
        <f>(($AQ$19-$AO$19)/($AO$20-$AO$19))</f>
        <v>0.43478260869565216</v>
      </c>
      <c r="BW20">
        <f>(($AN$19-$AP$18)/($AP$19-$AP$18))</f>
        <v>0.27272727272727271</v>
      </c>
      <c r="BX20">
        <f>1-(($AO$20-$AP$18)/($AP$19-$AP$18))</f>
        <v>0.40909090909090906</v>
      </c>
      <c r="BY20">
        <f>(($AQ$19-$AP$18)/($AP$19-$AP$18))</f>
        <v>0</v>
      </c>
      <c r="BZ20">
        <f>(($AN$19-$AQ$19)/($AQ$20-$AQ$19))</f>
        <v>0.25</v>
      </c>
      <c r="CA20">
        <f>1-(($AO$20-$AQ$19)/($AQ$20-$AQ$19))</f>
        <v>0.45833333333333337</v>
      </c>
      <c r="CB20">
        <f>1-(($AP$19-$AQ$19)/($AQ$20-$AQ$19))</f>
        <v>8.333333333333337E-2</v>
      </c>
    </row>
    <row r="21" spans="1:80" x14ac:dyDescent="0.25">
      <c r="A21">
        <v>20</v>
      </c>
      <c r="B21">
        <v>61.011856000000016</v>
      </c>
      <c r="C21" s="3">
        <v>1</v>
      </c>
      <c r="H21">
        <v>59.541496000000009</v>
      </c>
      <c r="I21" s="4">
        <v>4</v>
      </c>
      <c r="P21">
        <v>2</v>
      </c>
      <c r="Q21" t="str">
        <f>CONCATENATE(C21,E21,G21,I21)</f>
        <v>14</v>
      </c>
      <c r="R21">
        <v>4</v>
      </c>
      <c r="X21" t="s">
        <v>271</v>
      </c>
      <c r="Y21" t="s">
        <v>262</v>
      </c>
      <c r="AF21">
        <v>0</v>
      </c>
      <c r="AG21">
        <v>0</v>
      </c>
      <c r="AN21">
        <v>506</v>
      </c>
      <c r="AO21">
        <v>490</v>
      </c>
      <c r="AP21">
        <v>541</v>
      </c>
      <c r="AQ21">
        <v>503</v>
      </c>
      <c r="AT21">
        <f>(($AO$21-$AN$20)/($AN$21-$AN$20))</f>
        <v>0.30434782608695654</v>
      </c>
      <c r="AU21">
        <f>(($AP$20-$AN$20)/($AN$21-$AN$20))</f>
        <v>0.65217391304347827</v>
      </c>
      <c r="AV21">
        <f>(($AQ$21-$AN$20)/($AN$21-$AN$20))</f>
        <v>0.86956521739130432</v>
      </c>
      <c r="AW21">
        <f>(($AN$20-$AO$20)/($AO$21-$AO$20))</f>
        <v>0.72</v>
      </c>
      <c r="AX21">
        <f>(($AP$19-$AO$20)/($AO$21-$AO$20))</f>
        <v>0.36</v>
      </c>
      <c r="AY21">
        <f>(($AQ$20-$AO$20)/($AO$21-$AO$20))</f>
        <v>0.44</v>
      </c>
      <c r="AZ21">
        <f>(($AN$20-$AP$19)/($AP$20-$AP$19))</f>
        <v>0.375</v>
      </c>
      <c r="BA21">
        <f>(($AO$21-$AP$19)/($AP$20-$AP$19))</f>
        <v>0.66666666666666663</v>
      </c>
      <c r="BB21">
        <f>(($AQ$20-$AP$19)/($AP$20-$AP$19))</f>
        <v>8.3333333333333329E-2</v>
      </c>
      <c r="BC21">
        <f>(($AN$20-$AQ$20)/($AQ$21-$AQ$20))</f>
        <v>0.25925925925925924</v>
      </c>
      <c r="BD21">
        <f>(($AO$21-$AQ$20)/($AQ$21-$AQ$20))</f>
        <v>0.51851851851851849</v>
      </c>
      <c r="BE21">
        <f>(($AP$20-$AQ$20)/($AQ$21-$AQ$20))</f>
        <v>0.81481481481481477</v>
      </c>
      <c r="BG21">
        <v>4</v>
      </c>
      <c r="BH21">
        <v>114</v>
      </c>
      <c r="BI21">
        <f>($BH$25-$BH$22)/200</f>
        <v>0.12</v>
      </c>
      <c r="BQ21">
        <f>(($AO$21-$AN$20)/($AN$21-$AN$20))</f>
        <v>0.30434782608695654</v>
      </c>
      <c r="BR21">
        <f>1-(($AP$20-$AN$20)/($AN$21-$AN$20))</f>
        <v>0.34782608695652173</v>
      </c>
      <c r="BS21">
        <f>1-(($AQ$21-$AN$20)/($AN$21-$AN$20))</f>
        <v>0.13043478260869568</v>
      </c>
      <c r="BT21">
        <f>1-(($AN$20-$AO$20)/($AO$21-$AO$20))</f>
        <v>0.28000000000000003</v>
      </c>
      <c r="BU21">
        <f>(($AP$19-$AO$20)/($AO$21-$AO$20))</f>
        <v>0.36</v>
      </c>
      <c r="BV21">
        <f>(($AQ$20-$AO$20)/($AO$21-$AO$20))</f>
        <v>0.44</v>
      </c>
      <c r="BW21">
        <f>(($AN$20-$AP$19)/($AP$20-$AP$19))</f>
        <v>0.375</v>
      </c>
      <c r="BX21">
        <f>1-(($AO$21-$AP$19)/($AP$20-$AP$19))</f>
        <v>0.33333333333333337</v>
      </c>
      <c r="BY21">
        <f>(($AQ$20-$AP$19)/($AP$20-$AP$19))</f>
        <v>8.3333333333333329E-2</v>
      </c>
      <c r="BZ21">
        <f>(($AN$20-$AQ$20)/($AQ$21-$AQ$20))</f>
        <v>0.25925925925925924</v>
      </c>
      <c r="CA21">
        <f>1-(($AO$21-$AQ$20)/($AQ$21-$AQ$20))</f>
        <v>0.48148148148148151</v>
      </c>
      <c r="CB21">
        <f>1-(($AP$20-$AQ$20)/($AQ$21-$AQ$20))</f>
        <v>0.18518518518518523</v>
      </c>
    </row>
    <row r="22" spans="1:80" x14ac:dyDescent="0.25">
      <c r="A22">
        <v>21</v>
      </c>
      <c r="F22">
        <v>60.64598800000001</v>
      </c>
      <c r="G22" s="5">
        <v>3</v>
      </c>
      <c r="H22">
        <v>59.590591000000011</v>
      </c>
      <c r="I22" s="4">
        <v>4</v>
      </c>
      <c r="P22">
        <v>2</v>
      </c>
      <c r="Q22" t="str">
        <f>CONCATENATE(C22,E22,G22,I22)</f>
        <v>34</v>
      </c>
      <c r="R22">
        <v>3</v>
      </c>
      <c r="X22" t="s">
        <v>271</v>
      </c>
      <c r="Y22" t="s">
        <v>259</v>
      </c>
      <c r="AF22">
        <v>0</v>
      </c>
      <c r="AG22">
        <v>0</v>
      </c>
      <c r="AN22">
        <v>529</v>
      </c>
      <c r="AO22">
        <v>519</v>
      </c>
      <c r="AP22">
        <v>569</v>
      </c>
      <c r="AQ22">
        <v>539</v>
      </c>
      <c r="AW22">
        <f>(($AN$21-$AO$21)/($AO$22-$AO$21))</f>
        <v>0.55172413793103448</v>
      </c>
      <c r="AX22">
        <f>(($AP$20-$AO$21)/($AO$22-$AO$21))</f>
        <v>0.27586206896551724</v>
      </c>
      <c r="AY22">
        <f>(($AQ$21-$AO$21)/($AO$22-$AO$21))</f>
        <v>0.44827586206896552</v>
      </c>
      <c r="BG22">
        <v>3</v>
      </c>
      <c r="BH22">
        <v>117</v>
      </c>
      <c r="BI22">
        <f>($BH$26-$BH$23)/200</f>
        <v>7.4999999999999997E-2</v>
      </c>
      <c r="BT22">
        <f>1-(($AN$21-$AO$21)/($AO$22-$AO$21))</f>
        <v>0.44827586206896552</v>
      </c>
      <c r="BU22">
        <f>(($AP$20-$AO$21)/($AO$22-$AO$21))</f>
        <v>0.27586206896551724</v>
      </c>
      <c r="BV22">
        <f>(($AQ$21-$AO$21)/($AO$22-$AO$21))</f>
        <v>0.44827586206896552</v>
      </c>
    </row>
    <row r="23" spans="1:80" x14ac:dyDescent="0.25">
      <c r="A23">
        <v>22</v>
      </c>
      <c r="F23">
        <v>60.738124000000013</v>
      </c>
      <c r="G23" s="5">
        <v>3</v>
      </c>
      <c r="H23">
        <v>59.585174000000009</v>
      </c>
      <c r="I23" s="4">
        <v>4</v>
      </c>
      <c r="P23">
        <v>2</v>
      </c>
      <c r="Q23" t="str">
        <f>CONCATENATE(C23,E23,G23,I23)</f>
        <v>34</v>
      </c>
      <c r="R23">
        <v>2</v>
      </c>
      <c r="X23" t="s">
        <v>271</v>
      </c>
      <c r="Y23" t="s">
        <v>260</v>
      </c>
      <c r="AB23" t="s">
        <v>271</v>
      </c>
      <c r="AC23" t="str">
        <f>CONCATENATE($R23,$R24,$R25,$R26)</f>
        <v>2143</v>
      </c>
      <c r="AF23">
        <v>0</v>
      </c>
      <c r="AG23">
        <v>0</v>
      </c>
      <c r="AN23">
        <v>558</v>
      </c>
      <c r="AO23">
        <v>526</v>
      </c>
      <c r="AP23">
        <v>595</v>
      </c>
      <c r="AQ23">
        <v>566</v>
      </c>
      <c r="BG23">
        <v>2</v>
      </c>
      <c r="BH23">
        <v>128</v>
      </c>
      <c r="BI23">
        <f>($BH$27-$BH$24)/200</f>
        <v>0.09</v>
      </c>
    </row>
    <row r="24" spans="1:80" x14ac:dyDescent="0.25">
      <c r="A24">
        <v>23</v>
      </c>
      <c r="F24">
        <v>60.747284000000015</v>
      </c>
      <c r="G24" s="5">
        <v>3</v>
      </c>
      <c r="H24">
        <v>59.574123000000014</v>
      </c>
      <c r="I24" s="4">
        <v>4</v>
      </c>
      <c r="P24">
        <v>2</v>
      </c>
      <c r="Q24" t="str">
        <f>CONCATENATE(C24,E24,G24,I24)</f>
        <v>34</v>
      </c>
      <c r="R24">
        <v>1</v>
      </c>
      <c r="X24" t="s">
        <v>271</v>
      </c>
      <c r="Y24" t="s">
        <v>261</v>
      </c>
      <c r="AN24">
        <v>586</v>
      </c>
      <c r="AO24">
        <v>554</v>
      </c>
      <c r="AP24">
        <v>621</v>
      </c>
      <c r="AQ24">
        <v>592</v>
      </c>
      <c r="BG24">
        <v>1</v>
      </c>
      <c r="BH24">
        <v>131</v>
      </c>
      <c r="BI24">
        <f>($BH$28-$BH$25)/200</f>
        <v>0.08</v>
      </c>
    </row>
    <row r="25" spans="1:80" x14ac:dyDescent="0.25">
      <c r="A25">
        <v>24</v>
      </c>
      <c r="F25">
        <v>60.703662000000016</v>
      </c>
      <c r="G25" s="5">
        <v>3</v>
      </c>
      <c r="H25">
        <v>59.593433000000012</v>
      </c>
      <c r="I25" s="4">
        <v>4</v>
      </c>
      <c r="P25">
        <v>2</v>
      </c>
      <c r="Q25" t="str">
        <f>CONCATENATE(C25,E25,G25,I25)</f>
        <v>34</v>
      </c>
      <c r="R25">
        <v>4</v>
      </c>
      <c r="X25" t="s">
        <v>271</v>
      </c>
      <c r="Y25" t="s">
        <v>262</v>
      </c>
      <c r="AN25">
        <v>613</v>
      </c>
      <c r="AO25">
        <v>578</v>
      </c>
      <c r="AP25">
        <v>646</v>
      </c>
      <c r="AQ25">
        <v>619</v>
      </c>
      <c r="AT25">
        <f>(($AO$24-$AN$22)/($AN$23-$AN$22))</f>
        <v>0.86206896551724133</v>
      </c>
      <c r="AU25">
        <f>(($AP$21-$AN$22)/($AN$23-$AN$22))</f>
        <v>0.41379310344827586</v>
      </c>
      <c r="AV25">
        <f>(($AQ$22-$AN$22)/($AN$23-$AN$22))</f>
        <v>0.34482758620689657</v>
      </c>
      <c r="AW25">
        <f>(($AN$22-$AO$23)/($AO$24-$AO$23))</f>
        <v>0.10714285714285714</v>
      </c>
      <c r="AX25">
        <f>(($AP$21-$AO$23)/($AO$24-$AO$23))</f>
        <v>0.5357142857142857</v>
      </c>
      <c r="AY25">
        <f>(($AQ$22-$AO$23)/($AO$24-$AO$23))</f>
        <v>0.4642857142857143</v>
      </c>
      <c r="AZ25">
        <f>(($AN$23-$AP$21)/($AP$22-$AP$21))</f>
        <v>0.6071428571428571</v>
      </c>
      <c r="BA25">
        <f>(($AO$24-$AP$21)/($AP$22-$AP$21))</f>
        <v>0.4642857142857143</v>
      </c>
      <c r="BB25">
        <f>(($AQ$23-$AP$21)/($AP$22-$AP$21))</f>
        <v>0.8928571428571429</v>
      </c>
      <c r="BC25">
        <f>(($AN$23-$AQ$22)/($AQ$23-$AQ$22))</f>
        <v>0.70370370370370372</v>
      </c>
      <c r="BD25">
        <f>(($AO$24-$AQ$22)/($AQ$23-$AQ$22))</f>
        <v>0.55555555555555558</v>
      </c>
      <c r="BE25">
        <f>(($AP$21-$AQ$22)/($AQ$23-$AQ$22))</f>
        <v>7.407407407407407E-2</v>
      </c>
      <c r="BG25">
        <v>4</v>
      </c>
      <c r="BH25">
        <v>141</v>
      </c>
      <c r="BI25">
        <f>($BH$29-$BH$26)/200</f>
        <v>0.105</v>
      </c>
      <c r="BQ25">
        <f>1-(($AO$24-$AN$22)/($AN$23-$AN$22))</f>
        <v>0.13793103448275867</v>
      </c>
      <c r="BR25">
        <f>(($AP$21-$AN$22)/($AN$23-$AN$22))</f>
        <v>0.41379310344827586</v>
      </c>
      <c r="BS25">
        <f>(($AQ$22-$AN$22)/($AN$23-$AN$22))</f>
        <v>0.34482758620689657</v>
      </c>
      <c r="BT25">
        <f>(($AN$22-$AO$23)/($AO$24-$AO$23))</f>
        <v>0.10714285714285714</v>
      </c>
      <c r="BU25">
        <f>1-(($AP$21-$AO$23)/($AO$24-$AO$23))</f>
        <v>0.4642857142857143</v>
      </c>
      <c r="BV25">
        <f>(($AQ$22-$AO$23)/($AO$24-$AO$23))</f>
        <v>0.4642857142857143</v>
      </c>
      <c r="BW25">
        <f>1-(($AN$23-$AP$21)/($AP$22-$AP$21))</f>
        <v>0.3928571428571429</v>
      </c>
      <c r="BX25">
        <f>(($AO$24-$AP$21)/($AP$22-$AP$21))</f>
        <v>0.4642857142857143</v>
      </c>
      <c r="BY25">
        <f>1-(($AQ$23-$AP$21)/($AP$22-$AP$21))</f>
        <v>0.1071428571428571</v>
      </c>
      <c r="BZ25">
        <f>1-(($AN$23-$AQ$22)/($AQ$23-$AQ$22))</f>
        <v>0.29629629629629628</v>
      </c>
      <c r="CA25">
        <f>1-(($AO$24-$AQ$22)/($AQ$23-$AQ$22))</f>
        <v>0.44444444444444442</v>
      </c>
      <c r="CB25">
        <f>(($AP$21-$AQ$22)/($AQ$23-$AQ$22))</f>
        <v>7.407407407407407E-2</v>
      </c>
    </row>
    <row r="26" spans="1:80" x14ac:dyDescent="0.25">
      <c r="A26">
        <v>25</v>
      </c>
      <c r="F26">
        <v>60.701294000000011</v>
      </c>
      <c r="G26" s="5">
        <v>3</v>
      </c>
      <c r="H26">
        <v>59.620849000000014</v>
      </c>
      <c r="I26" s="4">
        <v>4</v>
      </c>
      <c r="P26">
        <v>2</v>
      </c>
      <c r="Q26" t="str">
        <f>CONCATENATE(C26,E26,G26,I26)</f>
        <v>34</v>
      </c>
      <c r="R26">
        <v>3</v>
      </c>
      <c r="X26" t="s">
        <v>271</v>
      </c>
      <c r="Y26" t="s">
        <v>259</v>
      </c>
      <c r="AN26">
        <v>637</v>
      </c>
      <c r="AO26">
        <v>606</v>
      </c>
      <c r="AP26">
        <v>673</v>
      </c>
      <c r="AQ26">
        <v>644</v>
      </c>
      <c r="AT26">
        <f>(($AO$25-$AN$23)/($AN$24-$AN$23))</f>
        <v>0.7142857142857143</v>
      </c>
      <c r="AU26">
        <f>(($AP$22-$AN$23)/($AN$24-$AN$23))</f>
        <v>0.39285714285714285</v>
      </c>
      <c r="AV26">
        <f>(($AQ$23-$AN$23)/($AN$24-$AN$23))</f>
        <v>0.2857142857142857</v>
      </c>
      <c r="AW26">
        <f>(($AN$23-$AO$24)/($AO$25-$AO$24))</f>
        <v>0.16666666666666666</v>
      </c>
      <c r="AX26">
        <f>(($AP$22-$AO$24)/($AO$25-$AO$24))</f>
        <v>0.625</v>
      </c>
      <c r="AY26">
        <f>(($AQ$23-$AO$24)/($AO$25-$AO$24))</f>
        <v>0.5</v>
      </c>
      <c r="AZ26">
        <f>(($AN$24-$AP$22)/($AP$23-$AP$22))</f>
        <v>0.65384615384615385</v>
      </c>
      <c r="BA26">
        <f>(($AO$25-$AP$22)/($AP$23-$AP$22))</f>
        <v>0.34615384615384615</v>
      </c>
      <c r="BB26">
        <f>(($AQ$24-$AP$22)/($AP$23-$AP$22))</f>
        <v>0.88461538461538458</v>
      </c>
      <c r="BC26">
        <f>(($AN$24-$AQ$23)/($AQ$24-$AQ$23))</f>
        <v>0.76923076923076927</v>
      </c>
      <c r="BD26">
        <f>(($AO$25-$AQ$23)/($AQ$24-$AQ$23))</f>
        <v>0.46153846153846156</v>
      </c>
      <c r="BE26">
        <f>(($AP$22-$AQ$23)/($AQ$24-$AQ$23))</f>
        <v>0.11538461538461539</v>
      </c>
      <c r="BG26">
        <v>3</v>
      </c>
      <c r="BH26">
        <v>143</v>
      </c>
      <c r="BI26">
        <f>($BH$30-$BH$27)/200</f>
        <v>0.09</v>
      </c>
      <c r="BQ26">
        <f>1-(($AO$25-$AN$23)/($AN$24-$AN$23))</f>
        <v>0.2857142857142857</v>
      </c>
      <c r="BR26">
        <f>(($AP$22-$AN$23)/($AN$24-$AN$23))</f>
        <v>0.39285714285714285</v>
      </c>
      <c r="BS26">
        <f>(($AQ$23-$AN$23)/($AN$24-$AN$23))</f>
        <v>0.2857142857142857</v>
      </c>
      <c r="BT26">
        <f>(($AN$23-$AO$24)/($AO$25-$AO$24))</f>
        <v>0.16666666666666666</v>
      </c>
      <c r="BU26">
        <f>1-(($AP$22-$AO$24)/($AO$25-$AO$24))</f>
        <v>0.375</v>
      </c>
      <c r="BV26">
        <f>(($AQ$23-$AO$24)/($AO$25-$AO$24))</f>
        <v>0.5</v>
      </c>
      <c r="BW26">
        <f>1-(($AN$24-$AP$22)/($AP$23-$AP$22))</f>
        <v>0.34615384615384615</v>
      </c>
      <c r="BX26">
        <f>(($AO$25-$AP$22)/($AP$23-$AP$22))</f>
        <v>0.34615384615384615</v>
      </c>
      <c r="BY26">
        <f>1-(($AQ$24-$AP$22)/($AP$23-$AP$22))</f>
        <v>0.11538461538461542</v>
      </c>
      <c r="BZ26">
        <f>1-(($AN$24-$AQ$23)/($AQ$24-$AQ$23))</f>
        <v>0.23076923076923073</v>
      </c>
      <c r="CA26">
        <f>(($AO$25-$AQ$23)/($AQ$24-$AQ$23))</f>
        <v>0.46153846153846156</v>
      </c>
      <c r="CB26">
        <f>(($AP$22-$AQ$23)/($AQ$24-$AQ$23))</f>
        <v>0.11538461538461539</v>
      </c>
    </row>
    <row r="27" spans="1:80" x14ac:dyDescent="0.25">
      <c r="A27">
        <v>26</v>
      </c>
      <c r="F27">
        <v>60.681034000000011</v>
      </c>
      <c r="G27" s="5">
        <v>3</v>
      </c>
      <c r="H27">
        <v>59.606376000000012</v>
      </c>
      <c r="I27" s="4">
        <v>4</v>
      </c>
      <c r="P27">
        <v>2</v>
      </c>
      <c r="Q27" t="str">
        <f>CONCATENATE(C27,E27,G27,I27)</f>
        <v>34</v>
      </c>
      <c r="R27">
        <v>2</v>
      </c>
      <c r="X27" t="s">
        <v>271</v>
      </c>
      <c r="Y27" t="s">
        <v>260</v>
      </c>
      <c r="AB27" t="s">
        <v>271</v>
      </c>
      <c r="AC27" t="str">
        <f>CONCATENATE($R27,$R28,$R29,$R30)</f>
        <v>2143</v>
      </c>
      <c r="AN27">
        <v>664</v>
      </c>
      <c r="AO27">
        <v>629</v>
      </c>
      <c r="AP27">
        <v>698</v>
      </c>
      <c r="AQ27">
        <v>671</v>
      </c>
      <c r="AT27">
        <f>(($AO$26-$AN$24)/($AN$25-$AN$24))</f>
        <v>0.7407407407407407</v>
      </c>
      <c r="AU27">
        <f>(($AP$23-$AN$24)/($AN$25-$AN$24))</f>
        <v>0.33333333333333331</v>
      </c>
      <c r="AV27">
        <f>(($AQ$24-$AN$24)/($AN$25-$AN$24))</f>
        <v>0.22222222222222221</v>
      </c>
      <c r="AW27">
        <f>(($AN$24-$AO$25)/($AO$26-$AO$25))</f>
        <v>0.2857142857142857</v>
      </c>
      <c r="AX27">
        <f>(($AP$23-$AO$25)/($AO$26-$AO$25))</f>
        <v>0.6071428571428571</v>
      </c>
      <c r="AY27">
        <f>(($AQ$24-$AO$25)/($AO$26-$AO$25))</f>
        <v>0.5</v>
      </c>
      <c r="AZ27">
        <f>(($AN$25-$AP$23)/($AP$24-$AP$23))</f>
        <v>0.69230769230769229</v>
      </c>
      <c r="BA27">
        <f>(($AO$26-$AP$23)/($AP$24-$AP$23))</f>
        <v>0.42307692307692307</v>
      </c>
      <c r="BB27">
        <f>(($AQ$25-$AP$23)/($AP$24-$AP$23))</f>
        <v>0.92307692307692313</v>
      </c>
      <c r="BC27">
        <f>(($AN$25-$AQ$24)/($AQ$25-$AQ$24))</f>
        <v>0.77777777777777779</v>
      </c>
      <c r="BD27">
        <f>(($AO$26-$AQ$24)/($AQ$25-$AQ$24))</f>
        <v>0.51851851851851849</v>
      </c>
      <c r="BE27">
        <f>(($AP$23-$AQ$24)/($AQ$25-$AQ$24))</f>
        <v>0.1111111111111111</v>
      </c>
      <c r="BG27">
        <v>2</v>
      </c>
      <c r="BH27">
        <v>149</v>
      </c>
      <c r="BI27">
        <f>($BH$31-$BH$28)/200</f>
        <v>0.105</v>
      </c>
      <c r="BQ27">
        <f>1-(($AO$26-$AN$24)/($AN$25-$AN$24))</f>
        <v>0.2592592592592593</v>
      </c>
      <c r="BR27">
        <f>(($AP$23-$AN$24)/($AN$25-$AN$24))</f>
        <v>0.33333333333333331</v>
      </c>
      <c r="BS27">
        <f>(($AQ$24-$AN$24)/($AN$25-$AN$24))</f>
        <v>0.22222222222222221</v>
      </c>
      <c r="BT27">
        <f>(($AN$24-$AO$25)/($AO$26-$AO$25))</f>
        <v>0.2857142857142857</v>
      </c>
      <c r="BU27">
        <f>1-(($AP$23-$AO$25)/($AO$26-$AO$25))</f>
        <v>0.3928571428571429</v>
      </c>
      <c r="BV27">
        <f>(($AQ$24-$AO$25)/($AO$26-$AO$25))</f>
        <v>0.5</v>
      </c>
      <c r="BW27">
        <f>1-(($AN$25-$AP$23)/($AP$24-$AP$23))</f>
        <v>0.30769230769230771</v>
      </c>
      <c r="BX27">
        <f>(($AO$26-$AP$23)/($AP$24-$AP$23))</f>
        <v>0.42307692307692307</v>
      </c>
      <c r="BY27">
        <f>1-(($AQ$25-$AP$23)/($AP$24-$AP$23))</f>
        <v>7.6923076923076872E-2</v>
      </c>
      <c r="BZ27">
        <f>1-(($AN$25-$AQ$24)/($AQ$25-$AQ$24))</f>
        <v>0.22222222222222221</v>
      </c>
      <c r="CA27">
        <f>1-(($AO$26-$AQ$24)/($AQ$25-$AQ$24))</f>
        <v>0.48148148148148151</v>
      </c>
      <c r="CB27">
        <f>(($AP$23-$AQ$24)/($AQ$25-$AQ$24))</f>
        <v>0.1111111111111111</v>
      </c>
    </row>
    <row r="28" spans="1:80" x14ac:dyDescent="0.25">
      <c r="A28">
        <v>27</v>
      </c>
      <c r="F28">
        <v>60.686668000000012</v>
      </c>
      <c r="G28" s="5">
        <v>3</v>
      </c>
      <c r="H28">
        <v>59.625637000000012</v>
      </c>
      <c r="I28" s="4">
        <v>4</v>
      </c>
      <c r="P28">
        <v>2</v>
      </c>
      <c r="Q28" t="str">
        <f>CONCATENATE(C28,E28,G28,I28)</f>
        <v>34</v>
      </c>
      <c r="R28">
        <v>1</v>
      </c>
      <c r="X28" t="s">
        <v>271</v>
      </c>
      <c r="Y28" t="s">
        <v>261</v>
      </c>
      <c r="AN28">
        <v>687</v>
      </c>
      <c r="AO28">
        <v>659</v>
      </c>
      <c r="AP28">
        <v>722</v>
      </c>
      <c r="AQ28">
        <v>697</v>
      </c>
      <c r="AT28">
        <f>(($AO$27-$AN$25)/($AN$26-$AN$25))</f>
        <v>0.66666666666666663</v>
      </c>
      <c r="AU28">
        <f>(($AP$24-$AN$25)/($AN$26-$AN$25))</f>
        <v>0.33333333333333331</v>
      </c>
      <c r="AV28">
        <f>(($AQ$25-$AN$25)/($AN$26-$AN$25))</f>
        <v>0.25</v>
      </c>
      <c r="AW28">
        <f>(($AN$25-$AO$26)/($AO$27-$AO$26))</f>
        <v>0.30434782608695654</v>
      </c>
      <c r="AX28">
        <f>(($AP$24-$AO$26)/($AO$27-$AO$26))</f>
        <v>0.65217391304347827</v>
      </c>
      <c r="AY28">
        <f>(($AQ$25-$AO$26)/($AO$27-$AO$26))</f>
        <v>0.56521739130434778</v>
      </c>
      <c r="AZ28">
        <f>(($AN$26-$AP$24)/($AP$25-$AP$24))</f>
        <v>0.64</v>
      </c>
      <c r="BA28">
        <f>(($AO$27-$AP$24)/($AP$25-$AP$24))</f>
        <v>0.32</v>
      </c>
      <c r="BB28">
        <f>(($AQ$26-$AP$24)/($AP$25-$AP$24))</f>
        <v>0.92</v>
      </c>
      <c r="BC28">
        <f>(($AN$26-$AQ$25)/($AQ$26-$AQ$25))</f>
        <v>0.72</v>
      </c>
      <c r="BD28">
        <f>(($AO$27-$AQ$25)/($AQ$26-$AQ$25))</f>
        <v>0.4</v>
      </c>
      <c r="BE28">
        <f>(($AP$24-$AQ$25)/($AQ$26-$AQ$25))</f>
        <v>0.08</v>
      </c>
      <c r="BG28">
        <v>1</v>
      </c>
      <c r="BH28">
        <v>157</v>
      </c>
      <c r="BI28">
        <f>($BH$32-$BH$29)/200</f>
        <v>9.5000000000000001E-2</v>
      </c>
      <c r="BQ28">
        <f>1-(($AO$27-$AN$25)/($AN$26-$AN$25))</f>
        <v>0.33333333333333337</v>
      </c>
      <c r="BR28">
        <f>(($AP$24-$AN$25)/($AN$26-$AN$25))</f>
        <v>0.33333333333333331</v>
      </c>
      <c r="BS28">
        <f>(($AQ$25-$AN$25)/($AN$26-$AN$25))</f>
        <v>0.25</v>
      </c>
      <c r="BT28">
        <f>(($AN$25-$AO$26)/($AO$27-$AO$26))</f>
        <v>0.30434782608695654</v>
      </c>
      <c r="BU28">
        <f>1-(($AP$24-$AO$26)/($AO$27-$AO$26))</f>
        <v>0.34782608695652173</v>
      </c>
      <c r="BV28">
        <f>1-(($AQ$25-$AO$26)/($AO$27-$AO$26))</f>
        <v>0.43478260869565222</v>
      </c>
      <c r="BW28">
        <f>1-(($AN$26-$AP$24)/($AP$25-$AP$24))</f>
        <v>0.36</v>
      </c>
      <c r="BX28">
        <f>(($AO$27-$AP$24)/($AP$25-$AP$24))</f>
        <v>0.32</v>
      </c>
      <c r="BY28">
        <f>1-(($AQ$26-$AP$24)/($AP$25-$AP$24))</f>
        <v>7.999999999999996E-2</v>
      </c>
      <c r="BZ28">
        <f>1-(($AN$26-$AQ$25)/($AQ$26-$AQ$25))</f>
        <v>0.28000000000000003</v>
      </c>
      <c r="CA28">
        <f>(($AO$27-$AQ$25)/($AQ$26-$AQ$25))</f>
        <v>0.4</v>
      </c>
      <c r="CB28">
        <f>(($AP$24-$AQ$25)/($AQ$26-$AQ$25))</f>
        <v>0.08</v>
      </c>
    </row>
    <row r="29" spans="1:80" x14ac:dyDescent="0.25">
      <c r="A29">
        <v>28</v>
      </c>
      <c r="F29">
        <v>60.661201000000013</v>
      </c>
      <c r="G29" s="5">
        <v>3</v>
      </c>
      <c r="H29">
        <v>59.541496000000009</v>
      </c>
      <c r="I29" s="4">
        <v>4</v>
      </c>
      <c r="P29">
        <v>2</v>
      </c>
      <c r="Q29" t="str">
        <f>CONCATENATE(C29,E29,G29,I29)</f>
        <v>34</v>
      </c>
      <c r="R29">
        <v>4</v>
      </c>
      <c r="X29" t="s">
        <v>271</v>
      </c>
      <c r="Y29" t="s">
        <v>262</v>
      </c>
      <c r="AN29">
        <v>711</v>
      </c>
      <c r="AO29">
        <v>686</v>
      </c>
      <c r="AP29">
        <v>749</v>
      </c>
      <c r="AQ29">
        <v>721</v>
      </c>
      <c r="AT29">
        <f>(($AO$28-$AN$26)/($AN$27-$AN$26))</f>
        <v>0.81481481481481477</v>
      </c>
      <c r="AU29">
        <f>(($AP$25-$AN$26)/($AN$27-$AN$26))</f>
        <v>0.33333333333333331</v>
      </c>
      <c r="AV29">
        <f>(($AQ$26-$AN$26)/($AN$27-$AN$26))</f>
        <v>0.25925925925925924</v>
      </c>
      <c r="AW29">
        <f>(($AN$26-$AO$27)/($AO$28-$AO$27))</f>
        <v>0.26666666666666666</v>
      </c>
      <c r="AX29">
        <f>(($AP$25-$AO$27)/($AO$28-$AO$27))</f>
        <v>0.56666666666666665</v>
      </c>
      <c r="AY29">
        <f>(($AQ$26-$AO$27)/($AO$28-$AO$27))</f>
        <v>0.5</v>
      </c>
      <c r="AZ29">
        <f>(($AN$27-$AP$25)/($AP$26-$AP$25))</f>
        <v>0.66666666666666663</v>
      </c>
      <c r="BA29">
        <f>(($AO$28-$AP$25)/($AP$26-$AP$25))</f>
        <v>0.48148148148148145</v>
      </c>
      <c r="BB29">
        <f>(($AQ$27-$AP$25)/($AP$26-$AP$25))</f>
        <v>0.92592592592592593</v>
      </c>
      <c r="BC29">
        <f>(($AN$27-$AQ$26)/($AQ$27-$AQ$26))</f>
        <v>0.7407407407407407</v>
      </c>
      <c r="BD29">
        <f>(($AO$28-$AQ$26)/($AQ$27-$AQ$26))</f>
        <v>0.55555555555555558</v>
      </c>
      <c r="BE29">
        <f>(($AP$25-$AQ$26)/($AQ$27-$AQ$26))</f>
        <v>7.407407407407407E-2</v>
      </c>
      <c r="BG29">
        <v>4</v>
      </c>
      <c r="BH29">
        <v>164</v>
      </c>
      <c r="BI29">
        <f>($BH$33-$BH$30)/200</f>
        <v>0.12</v>
      </c>
      <c r="BQ29">
        <f>1-(($AO$28-$AN$26)/($AN$27-$AN$26))</f>
        <v>0.18518518518518523</v>
      </c>
      <c r="BR29">
        <f>(($AP$25-$AN$26)/($AN$27-$AN$26))</f>
        <v>0.33333333333333331</v>
      </c>
      <c r="BS29">
        <f>(($AQ$26-$AN$26)/($AN$27-$AN$26))</f>
        <v>0.25925925925925924</v>
      </c>
      <c r="BT29">
        <f>(($AN$26-$AO$27)/($AO$28-$AO$27))</f>
        <v>0.26666666666666666</v>
      </c>
      <c r="BU29">
        <f>1-(($AP$25-$AO$27)/($AO$28-$AO$27))</f>
        <v>0.43333333333333335</v>
      </c>
      <c r="BV29">
        <f>(($AQ$26-$AO$27)/($AO$28-$AO$27))</f>
        <v>0.5</v>
      </c>
      <c r="BW29">
        <f>1-(($AN$27-$AP$25)/($AP$26-$AP$25))</f>
        <v>0.33333333333333337</v>
      </c>
      <c r="BX29">
        <f>(($AO$28-$AP$25)/($AP$26-$AP$25))</f>
        <v>0.48148148148148145</v>
      </c>
      <c r="BY29">
        <f>1-(($AQ$27-$AP$25)/($AP$26-$AP$25))</f>
        <v>7.407407407407407E-2</v>
      </c>
      <c r="BZ29">
        <f>1-(($AN$27-$AQ$26)/($AQ$27-$AQ$26))</f>
        <v>0.2592592592592593</v>
      </c>
      <c r="CA29">
        <f>1-(($AO$28-$AQ$26)/($AQ$27-$AQ$26))</f>
        <v>0.44444444444444442</v>
      </c>
      <c r="CB29">
        <f>(($AP$25-$AQ$26)/($AQ$27-$AQ$26))</f>
        <v>7.407407407407407E-2</v>
      </c>
    </row>
    <row r="30" spans="1:80" x14ac:dyDescent="0.25">
      <c r="A30">
        <v>29</v>
      </c>
      <c r="D30">
        <v>78.067394000000007</v>
      </c>
      <c r="E30" s="2">
        <v>2</v>
      </c>
      <c r="F30">
        <v>60.64598800000001</v>
      </c>
      <c r="G30" s="5">
        <v>3</v>
      </c>
      <c r="P30">
        <v>2</v>
      </c>
      <c r="Q30" t="str">
        <f>CONCATENATE(C30,E30,G30,I30)</f>
        <v>23</v>
      </c>
      <c r="R30">
        <v>3</v>
      </c>
      <c r="X30" t="s">
        <v>271</v>
      </c>
      <c r="Y30" t="s">
        <v>259</v>
      </c>
      <c r="AN30">
        <v>736</v>
      </c>
      <c r="AO30">
        <v>706</v>
      </c>
      <c r="AP30">
        <v>785</v>
      </c>
      <c r="AQ30">
        <v>744</v>
      </c>
      <c r="AT30">
        <f>(($AO$29-$AN$27)/($AN$28-$AN$27))</f>
        <v>0.95652173913043481</v>
      </c>
      <c r="AU30">
        <f>(($AP$26-$AN$27)/($AN$28-$AN$27))</f>
        <v>0.39130434782608697</v>
      </c>
      <c r="AV30">
        <f>(($AQ$27-$AN$27)/($AN$28-$AN$27))</f>
        <v>0.30434782608695654</v>
      </c>
      <c r="AW30">
        <f>(($AN$27-$AO$28)/($AO$29-$AO$28))</f>
        <v>0.18518518518518517</v>
      </c>
      <c r="AX30">
        <f>(($AP$26-$AO$28)/($AO$29-$AO$28))</f>
        <v>0.51851851851851849</v>
      </c>
      <c r="AY30">
        <f>(($AQ$27-$AO$28)/($AO$29-$AO$28))</f>
        <v>0.44444444444444442</v>
      </c>
      <c r="AZ30">
        <f>(($AN$28-$AP$26)/($AP$27-$AP$26))</f>
        <v>0.56000000000000005</v>
      </c>
      <c r="BA30">
        <f>(($AO$29-$AP$26)/($AP$27-$AP$26))</f>
        <v>0.52</v>
      </c>
      <c r="BB30">
        <f>(($AQ$28-$AP$26)/($AP$27-$AP$26))</f>
        <v>0.96</v>
      </c>
      <c r="BC30">
        <f>(($AN$28-$AQ$27)/($AQ$28-$AQ$27))</f>
        <v>0.61538461538461542</v>
      </c>
      <c r="BD30">
        <f>(($AO$29-$AQ$27)/($AQ$28-$AQ$27))</f>
        <v>0.57692307692307687</v>
      </c>
      <c r="BE30">
        <f>(($AP$26-$AQ$27)/($AQ$28-$AQ$27))</f>
        <v>7.6923076923076927E-2</v>
      </c>
      <c r="BG30">
        <v>3</v>
      </c>
      <c r="BH30">
        <v>167</v>
      </c>
      <c r="BI30">
        <f>($BH$34-$BH$31)/200</f>
        <v>0.09</v>
      </c>
      <c r="BQ30">
        <f>1-(($AO$29-$AN$27)/($AN$28-$AN$27))</f>
        <v>4.3478260869565188E-2</v>
      </c>
      <c r="BR30">
        <f>(($AP$26-$AN$27)/($AN$28-$AN$27))</f>
        <v>0.39130434782608697</v>
      </c>
      <c r="BS30">
        <f>(($AQ$27-$AN$27)/($AN$28-$AN$27))</f>
        <v>0.30434782608695654</v>
      </c>
      <c r="BT30">
        <f>(($AN$27-$AO$28)/($AO$29-$AO$28))</f>
        <v>0.18518518518518517</v>
      </c>
      <c r="BU30">
        <f>1-(($AP$26-$AO$28)/($AO$29-$AO$28))</f>
        <v>0.48148148148148151</v>
      </c>
      <c r="BV30">
        <f>(($AQ$27-$AO$28)/($AO$29-$AO$28))</f>
        <v>0.44444444444444442</v>
      </c>
      <c r="BW30">
        <f>1-(($AN$28-$AP$26)/($AP$27-$AP$26))</f>
        <v>0.43999999999999995</v>
      </c>
      <c r="BX30">
        <f>1-(($AO$29-$AP$26)/($AP$27-$AP$26))</f>
        <v>0.48</v>
      </c>
      <c r="BY30">
        <f>1-(($AQ$28-$AP$26)/($AP$27-$AP$26))</f>
        <v>4.0000000000000036E-2</v>
      </c>
      <c r="BZ30">
        <f>1-(($AN$28-$AQ$27)/($AQ$28-$AQ$27))</f>
        <v>0.38461538461538458</v>
      </c>
      <c r="CA30">
        <f>1-(($AO$29-$AQ$27)/($AQ$28-$AQ$27))</f>
        <v>0.42307692307692313</v>
      </c>
      <c r="CB30">
        <f>(($AP$26-$AQ$27)/($AQ$28-$AQ$27))</f>
        <v>7.6923076923076927E-2</v>
      </c>
    </row>
    <row r="31" spans="1:80" x14ac:dyDescent="0.25">
      <c r="A31">
        <v>30</v>
      </c>
      <c r="D31">
        <v>78.067394000000007</v>
      </c>
      <c r="E31" s="2">
        <v>2</v>
      </c>
      <c r="P31">
        <v>1</v>
      </c>
      <c r="Q31" t="str">
        <f>CONCATENATE(C31,E31,G31,I31)</f>
        <v>2</v>
      </c>
      <c r="R31">
        <v>2</v>
      </c>
      <c r="X31" t="s">
        <v>271</v>
      </c>
      <c r="Y31" t="s">
        <v>260</v>
      </c>
      <c r="AB31" t="s">
        <v>271</v>
      </c>
      <c r="AC31" t="str">
        <f>CONCATENATE($R31,$R32,$R33,$R34)</f>
        <v>2143</v>
      </c>
      <c r="AN31">
        <v>765</v>
      </c>
      <c r="AO31">
        <v>729</v>
      </c>
      <c r="AP31">
        <v>805</v>
      </c>
      <c r="AQ31">
        <v>773</v>
      </c>
      <c r="AT31">
        <f>(($AO$30-$AN$28)/($AN$29-$AN$28))</f>
        <v>0.79166666666666663</v>
      </c>
      <c r="AU31">
        <f>(($AP$27-$AN$28)/($AN$29-$AN$28))</f>
        <v>0.45833333333333331</v>
      </c>
      <c r="AV31">
        <f>(($AQ$28-$AN$28)/($AN$29-$AN$28))</f>
        <v>0.41666666666666669</v>
      </c>
      <c r="AW31">
        <f>(($AN$28-$AO$29)/($AO$30-$AO$29))</f>
        <v>0.05</v>
      </c>
      <c r="AX31">
        <f>(($AP$27-$AO$29)/($AO$30-$AO$29))</f>
        <v>0.6</v>
      </c>
      <c r="AY31">
        <f>(($AQ$28-$AO$29)/($AO$30-$AO$29))</f>
        <v>0.55000000000000004</v>
      </c>
      <c r="AZ31">
        <f>(($AN$29-$AP$27)/($AP$28-$AP$27))</f>
        <v>0.54166666666666663</v>
      </c>
      <c r="BA31">
        <f>(($AO$30-$AP$27)/($AP$28-$AP$27))</f>
        <v>0.33333333333333331</v>
      </c>
      <c r="BB31">
        <f>(($AQ$29-$AP$27)/($AP$28-$AP$27))</f>
        <v>0.95833333333333337</v>
      </c>
      <c r="BC31">
        <f>(($AN$29-$AQ$28)/($AQ$29-$AQ$28))</f>
        <v>0.58333333333333337</v>
      </c>
      <c r="BD31">
        <f>(($AO$30-$AQ$28)/($AQ$29-$AQ$28))</f>
        <v>0.375</v>
      </c>
      <c r="BE31">
        <f>(($AP$27-$AQ$28)/($AQ$29-$AQ$28))</f>
        <v>4.1666666666666664E-2</v>
      </c>
      <c r="BG31">
        <v>2</v>
      </c>
      <c r="BH31">
        <v>178</v>
      </c>
      <c r="BI31">
        <f>($BH$35-$BH$32)/200</f>
        <v>7.4999999999999997E-2</v>
      </c>
      <c r="BQ31">
        <f>1-(($AO$30-$AN$28)/($AN$29-$AN$28))</f>
        <v>0.20833333333333337</v>
      </c>
      <c r="BR31">
        <f>(($AP$27-$AN$28)/($AN$29-$AN$28))</f>
        <v>0.45833333333333331</v>
      </c>
      <c r="BS31">
        <f>(($AQ$28-$AN$28)/($AN$29-$AN$28))</f>
        <v>0.41666666666666669</v>
      </c>
      <c r="BT31">
        <f>(($AN$28-$AO$29)/($AO$30-$AO$29))</f>
        <v>0.05</v>
      </c>
      <c r="BU31">
        <f>1-(($AP$27-$AO$29)/($AO$30-$AO$29))</f>
        <v>0.4</v>
      </c>
      <c r="BV31">
        <f>1-(($AQ$28-$AO$29)/($AO$30-$AO$29))</f>
        <v>0.44999999999999996</v>
      </c>
      <c r="BW31">
        <f>1-(($AN$29-$AP$27)/($AP$28-$AP$27))</f>
        <v>0.45833333333333337</v>
      </c>
      <c r="BX31">
        <f>(($AO$30-$AP$27)/($AP$28-$AP$27))</f>
        <v>0.33333333333333331</v>
      </c>
      <c r="BY31">
        <f>1-(($AQ$29-$AP$27)/($AP$28-$AP$27))</f>
        <v>4.166666666666663E-2</v>
      </c>
      <c r="BZ31">
        <f>1-(($AN$29-$AQ$28)/($AQ$29-$AQ$28))</f>
        <v>0.41666666666666663</v>
      </c>
      <c r="CA31">
        <f>(($AO$30-$AQ$28)/($AQ$29-$AQ$28))</f>
        <v>0.375</v>
      </c>
      <c r="CB31">
        <f>(($AP$27-$AQ$28)/($AQ$29-$AQ$28))</f>
        <v>4.1666666666666664E-2</v>
      </c>
    </row>
    <row r="32" spans="1:80" x14ac:dyDescent="0.25">
      <c r="A32">
        <v>31</v>
      </c>
      <c r="D32">
        <v>78.037606000000011</v>
      </c>
      <c r="E32" s="2">
        <v>2</v>
      </c>
      <c r="P32">
        <v>1</v>
      </c>
      <c r="Q32" t="str">
        <f>CONCATENATE(C32,E32,G32,I32)</f>
        <v>2</v>
      </c>
      <c r="R32">
        <v>1</v>
      </c>
      <c r="X32" t="s">
        <v>271</v>
      </c>
      <c r="Y32" t="s">
        <v>261</v>
      </c>
      <c r="AN32">
        <v>817</v>
      </c>
      <c r="AO32">
        <v>754</v>
      </c>
      <c r="AP32">
        <v>833</v>
      </c>
      <c r="AQ32">
        <v>813</v>
      </c>
      <c r="AT32">
        <f>(($AO$31-$AN$29)/($AN$30-$AN$29))</f>
        <v>0.72</v>
      </c>
      <c r="AU32">
        <f>(($AP$28-$AN$29)/($AN$30-$AN$29))</f>
        <v>0.44</v>
      </c>
      <c r="AV32">
        <f>(($AQ$29-$AN$29)/($AN$30-$AN$29))</f>
        <v>0.4</v>
      </c>
      <c r="AW32">
        <f>(($AN$29-$AO$30)/($AO$31-$AO$30))</f>
        <v>0.21739130434782608</v>
      </c>
      <c r="AX32">
        <f>(($AP$28-$AO$30)/($AO$31-$AO$30))</f>
        <v>0.69565217391304346</v>
      </c>
      <c r="AY32">
        <f>(($AQ$29-$AO$30)/($AO$31-$AO$30))</f>
        <v>0.65217391304347827</v>
      </c>
      <c r="AZ32">
        <f>(($AN$30-$AP$28)/($AP$29-$AP$28))</f>
        <v>0.51851851851851849</v>
      </c>
      <c r="BA32">
        <f>(($AO$31-$AP$28)/($AP$29-$AP$28))</f>
        <v>0.25925925925925924</v>
      </c>
      <c r="BB32">
        <f>(($AQ$30-$AP$28)/($AP$29-$AP$28))</f>
        <v>0.81481481481481477</v>
      </c>
      <c r="BC32">
        <f>(($AN$30-$AQ$29)/($AQ$30-$AQ$29))</f>
        <v>0.65217391304347827</v>
      </c>
      <c r="BD32">
        <f>(($AO$31-$AQ$29)/($AQ$30-$AQ$29))</f>
        <v>0.34782608695652173</v>
      </c>
      <c r="BE32">
        <f>(($AP$28-$AQ$29)/($AQ$30-$AQ$29))</f>
        <v>4.3478260869565216E-2</v>
      </c>
      <c r="BG32">
        <v>1</v>
      </c>
      <c r="BH32">
        <v>183</v>
      </c>
      <c r="BI32">
        <f>($BH$36-$BH$33)/200</f>
        <v>0.11</v>
      </c>
      <c r="BQ32">
        <f>1-(($AO$31-$AN$29)/($AN$30-$AN$29))</f>
        <v>0.28000000000000003</v>
      </c>
      <c r="BR32">
        <f>(($AP$28-$AN$29)/($AN$30-$AN$29))</f>
        <v>0.44</v>
      </c>
      <c r="BS32">
        <f>(($AQ$29-$AN$29)/($AN$30-$AN$29))</f>
        <v>0.4</v>
      </c>
      <c r="BT32">
        <f>(($AN$29-$AO$30)/($AO$31-$AO$30))</f>
        <v>0.21739130434782608</v>
      </c>
      <c r="BU32">
        <f>1-(($AP$28-$AO$30)/($AO$31-$AO$30))</f>
        <v>0.30434782608695654</v>
      </c>
      <c r="BV32">
        <f>1-(($AQ$29-$AO$30)/($AO$31-$AO$30))</f>
        <v>0.34782608695652173</v>
      </c>
      <c r="BW32">
        <f>1-(($AN$30-$AP$28)/($AP$29-$AP$28))</f>
        <v>0.48148148148148151</v>
      </c>
      <c r="BX32">
        <f>(($AO$31-$AP$28)/($AP$29-$AP$28))</f>
        <v>0.25925925925925924</v>
      </c>
      <c r="BY32">
        <f>1-(($AQ$30-$AP$28)/($AP$29-$AP$28))</f>
        <v>0.18518518518518523</v>
      </c>
      <c r="BZ32">
        <f>1-(($AN$30-$AQ$29)/($AQ$30-$AQ$29))</f>
        <v>0.34782608695652173</v>
      </c>
      <c r="CA32">
        <f>(($AO$31-$AQ$29)/($AQ$30-$AQ$29))</f>
        <v>0.34782608695652173</v>
      </c>
      <c r="CB32">
        <f>(($AP$28-$AQ$29)/($AQ$30-$AQ$29))</f>
        <v>4.3478260869565216E-2</v>
      </c>
    </row>
    <row r="33" spans="1:80" x14ac:dyDescent="0.25">
      <c r="A33">
        <v>32</v>
      </c>
      <c r="D33">
        <v>78.068671000000009</v>
      </c>
      <c r="E33" s="2">
        <v>2</v>
      </c>
      <c r="P33">
        <v>1</v>
      </c>
      <c r="Q33" t="str">
        <f>CONCATENATE(C33,E33,G33,I33)</f>
        <v>2</v>
      </c>
      <c r="R33">
        <v>4</v>
      </c>
      <c r="X33" t="s">
        <v>271</v>
      </c>
      <c r="Y33" t="s">
        <v>262</v>
      </c>
      <c r="AN33">
        <v>848</v>
      </c>
      <c r="AO33">
        <v>785</v>
      </c>
      <c r="AP33">
        <v>863</v>
      </c>
      <c r="AQ33">
        <v>838</v>
      </c>
      <c r="AT33">
        <f>(($AO$32-$AN$30)/($AN$31-$AN$30))</f>
        <v>0.62068965517241381</v>
      </c>
      <c r="AU33">
        <f>(($AP$29-$AN$30)/($AN$31-$AN$30))</f>
        <v>0.44827586206896552</v>
      </c>
      <c r="AV33">
        <f>(($AQ$30-$AN$30)/($AN$31-$AN$30))</f>
        <v>0.27586206896551724</v>
      </c>
      <c r="AW33">
        <f>(($AN$30-$AO$31)/($AO$32-$AO$31))</f>
        <v>0.28000000000000003</v>
      </c>
      <c r="AX33">
        <f>(($AP$29-$AO$31)/($AO$32-$AO$31))</f>
        <v>0.8</v>
      </c>
      <c r="AY33">
        <f>(($AQ$30-$AO$31)/($AO$32-$AO$31))</f>
        <v>0.6</v>
      </c>
      <c r="AZ33">
        <f>(($AN$31-$AP$29)/($AP$30-$AP$29))</f>
        <v>0.44444444444444442</v>
      </c>
      <c r="BA33">
        <f>(($AO$32-$AP$29)/($AP$30-$AP$29))</f>
        <v>0.1388888888888889</v>
      </c>
      <c r="BB33">
        <f>(($AQ$31-$AP$29)/($AP$30-$AP$29))</f>
        <v>0.66666666666666663</v>
      </c>
      <c r="BC33">
        <f>(($AN$31-$AQ$30)/($AQ$31-$AQ$30))</f>
        <v>0.72413793103448276</v>
      </c>
      <c r="BD33">
        <f>(($AO$32-$AQ$30)/($AQ$31-$AQ$30))</f>
        <v>0.34482758620689657</v>
      </c>
      <c r="BE33">
        <f>(($AP$29-$AQ$30)/($AQ$31-$AQ$30))</f>
        <v>0.17241379310344829</v>
      </c>
      <c r="BG33">
        <v>4</v>
      </c>
      <c r="BH33">
        <v>191</v>
      </c>
      <c r="BI33">
        <f>($BH$37-$BH$34)/200</f>
        <v>0.11</v>
      </c>
      <c r="BQ33">
        <f>1-(($AO$32-$AN$30)/($AN$31-$AN$30))</f>
        <v>0.37931034482758619</v>
      </c>
      <c r="BR33">
        <f>(($AP$29-$AN$30)/($AN$31-$AN$30))</f>
        <v>0.44827586206896552</v>
      </c>
      <c r="BS33">
        <f>(($AQ$30-$AN$30)/($AN$31-$AN$30))</f>
        <v>0.27586206896551724</v>
      </c>
      <c r="BT33">
        <f>(($AN$30-$AO$31)/($AO$32-$AO$31))</f>
        <v>0.28000000000000003</v>
      </c>
      <c r="BU33">
        <f>1-(($AP$29-$AO$31)/($AO$32-$AO$31))</f>
        <v>0.19999999999999996</v>
      </c>
      <c r="BV33">
        <f>1-(($AQ$30-$AO$31)/($AO$32-$AO$31))</f>
        <v>0.4</v>
      </c>
      <c r="BW33">
        <f>(($AN$31-$AP$29)/($AP$30-$AP$29))</f>
        <v>0.44444444444444442</v>
      </c>
      <c r="BX33">
        <f>(($AO$32-$AP$29)/($AP$30-$AP$29))</f>
        <v>0.1388888888888889</v>
      </c>
      <c r="BY33">
        <f>1-(($AQ$31-$AP$29)/($AP$30-$AP$29))</f>
        <v>0.33333333333333337</v>
      </c>
      <c r="BZ33">
        <f>1-(($AN$31-$AQ$30)/($AQ$31-$AQ$30))</f>
        <v>0.27586206896551724</v>
      </c>
      <c r="CA33">
        <f>(($AO$32-$AQ$30)/($AQ$31-$AQ$30))</f>
        <v>0.34482758620689657</v>
      </c>
      <c r="CB33">
        <f>(($AP$29-$AQ$30)/($AQ$31-$AQ$30))</f>
        <v>0.17241379310344829</v>
      </c>
    </row>
    <row r="34" spans="1:80" x14ac:dyDescent="0.25">
      <c r="A34">
        <v>33</v>
      </c>
      <c r="D34">
        <v>78.087128000000007</v>
      </c>
      <c r="E34" s="2">
        <v>2</v>
      </c>
      <c r="P34">
        <v>1</v>
      </c>
      <c r="Q34" t="str">
        <f>CONCATENATE(C34,E34,G34,I34)</f>
        <v>2</v>
      </c>
      <c r="R34">
        <v>3</v>
      </c>
      <c r="X34" t="s">
        <v>271</v>
      </c>
      <c r="Y34" t="s">
        <v>259</v>
      </c>
      <c r="AN34">
        <v>872</v>
      </c>
      <c r="AO34">
        <v>799</v>
      </c>
      <c r="AP34">
        <v>887</v>
      </c>
      <c r="AQ34">
        <v>863</v>
      </c>
      <c r="AW34">
        <f>(($AN$31-$AO$32)/($AO$33-$AO$32))</f>
        <v>0.35483870967741937</v>
      </c>
      <c r="AY34">
        <f>(($AQ$31-$AO$32)/($AO$33-$AO$32))</f>
        <v>0.61290322580645162</v>
      </c>
      <c r="BG34">
        <v>3</v>
      </c>
      <c r="BH34">
        <v>196</v>
      </c>
      <c r="BI34">
        <f>($BH$38-$BH$35)/200</f>
        <v>0.17499999999999999</v>
      </c>
      <c r="BT34">
        <f>(($AN$31-$AO$32)/($AO$33-$AO$32))</f>
        <v>0.35483870967741937</v>
      </c>
      <c r="BV34">
        <f>1-(($AQ$31-$AO$32)/($AO$33-$AO$32))</f>
        <v>0.38709677419354838</v>
      </c>
    </row>
    <row r="35" spans="1:80" x14ac:dyDescent="0.25">
      <c r="A35">
        <v>34</v>
      </c>
      <c r="D35">
        <v>78.039468000000014</v>
      </c>
      <c r="E35" s="2">
        <v>2</v>
      </c>
      <c r="P35">
        <v>1</v>
      </c>
      <c r="Q35" t="str">
        <f>CONCATENATE(C35,E35,G35,I35)</f>
        <v>2</v>
      </c>
      <c r="R35">
        <v>2</v>
      </c>
      <c r="X35" t="s">
        <v>271</v>
      </c>
      <c r="Y35" t="s">
        <v>260</v>
      </c>
      <c r="AB35" t="s">
        <v>271</v>
      </c>
      <c r="AC35" t="str">
        <f>CONCATENATE($R35,$R36,$R37,$R38)</f>
        <v>2143</v>
      </c>
      <c r="AN35">
        <v>901</v>
      </c>
      <c r="AO35">
        <v>826</v>
      </c>
      <c r="AP35">
        <v>913</v>
      </c>
      <c r="AQ35">
        <v>889</v>
      </c>
      <c r="BG35">
        <v>2</v>
      </c>
      <c r="BH35">
        <v>198</v>
      </c>
      <c r="BI35">
        <f>($BH$39-$BH$36)/200</f>
        <v>0.105</v>
      </c>
    </row>
    <row r="36" spans="1:80" x14ac:dyDescent="0.25">
      <c r="A36">
        <v>35</v>
      </c>
      <c r="B36">
        <v>82.316489000000004</v>
      </c>
      <c r="C36" s="3">
        <v>1</v>
      </c>
      <c r="D36">
        <v>78.075691000000006</v>
      </c>
      <c r="E36" s="2">
        <v>2</v>
      </c>
      <c r="P36">
        <v>2</v>
      </c>
      <c r="Q36" t="str">
        <f>CONCATENATE(C36,E36,G36,I36)</f>
        <v>12</v>
      </c>
      <c r="R36">
        <v>1</v>
      </c>
      <c r="X36" t="s">
        <v>271</v>
      </c>
      <c r="Y36" t="s">
        <v>261</v>
      </c>
      <c r="AN36">
        <v>925</v>
      </c>
      <c r="AO36">
        <v>851</v>
      </c>
      <c r="AP36">
        <v>939</v>
      </c>
      <c r="AQ36">
        <v>915</v>
      </c>
      <c r="BG36">
        <v>1</v>
      </c>
      <c r="BH36">
        <v>213</v>
      </c>
      <c r="BI36">
        <f>($BH$40-$BH$37)/200</f>
        <v>0.18</v>
      </c>
    </row>
    <row r="37" spans="1:80" x14ac:dyDescent="0.25">
      <c r="A37">
        <v>36</v>
      </c>
      <c r="B37">
        <v>82.374096000000009</v>
      </c>
      <c r="C37" s="3">
        <v>1</v>
      </c>
      <c r="D37">
        <v>78.127074000000007</v>
      </c>
      <c r="E37" s="2">
        <v>2</v>
      </c>
      <c r="P37">
        <v>2</v>
      </c>
      <c r="Q37" t="str">
        <f>CONCATENATE(C37,E37,G37,I37)</f>
        <v>12</v>
      </c>
      <c r="R37">
        <v>4</v>
      </c>
      <c r="X37" t="s">
        <v>271</v>
      </c>
      <c r="Y37" t="s">
        <v>262</v>
      </c>
      <c r="AN37">
        <v>953</v>
      </c>
      <c r="AO37">
        <v>878</v>
      </c>
      <c r="AP37">
        <v>966</v>
      </c>
      <c r="AQ37">
        <v>940</v>
      </c>
      <c r="AT37">
        <f>(($AO$35-$AN$32)/($AN$33-$AN$32))</f>
        <v>0.29032258064516131</v>
      </c>
      <c r="AU37">
        <f>(($AP$32-$AN$32)/($AN$33-$AN$32))</f>
        <v>0.5161290322580645</v>
      </c>
      <c r="AV37">
        <f>(($AQ$33-$AN$32)/($AN$33-$AN$32))</f>
        <v>0.67741935483870963</v>
      </c>
      <c r="AW37">
        <f>(($AN$32-$AO$34)/($AO$35-$AO$34))</f>
        <v>0.66666666666666663</v>
      </c>
      <c r="AX37">
        <f>(($AP$31-$AO$34)/($AO$35-$AO$34))</f>
        <v>0.22222222222222221</v>
      </c>
      <c r="AY37">
        <f>(($AQ$32-$AO$34)/($AO$35-$AO$34))</f>
        <v>0.51851851851851849</v>
      </c>
      <c r="AZ37">
        <f>(($AN$32-$AP$31)/($AP$32-$AP$31))</f>
        <v>0.42857142857142855</v>
      </c>
      <c r="BA37">
        <f>(($AO$35-$AP$31)/($AP$32-$AP$31))</f>
        <v>0.75</v>
      </c>
      <c r="BB37">
        <f>(($AQ$32-$AP$31)/($AP$32-$AP$31))</f>
        <v>0.2857142857142857</v>
      </c>
      <c r="BC37">
        <f>(($AN$32-$AQ$32)/($AQ$33-$AQ$32))</f>
        <v>0.16</v>
      </c>
      <c r="BD37">
        <f>(($AO$35-$AQ$32)/($AQ$33-$AQ$32))</f>
        <v>0.52</v>
      </c>
      <c r="BE37">
        <f>(($AP$32-$AQ$32)/($AQ$33-$AQ$32))</f>
        <v>0.8</v>
      </c>
      <c r="BG37">
        <v>4</v>
      </c>
      <c r="BH37">
        <v>218</v>
      </c>
      <c r="BI37">
        <f>($BH$41-$BH$38)/200</f>
        <v>0.105</v>
      </c>
      <c r="BQ37">
        <f>(($AO$35-$AN$32)/($AN$33-$AN$32))</f>
        <v>0.29032258064516131</v>
      </c>
      <c r="BR37">
        <f>1-(($AP$32-$AN$32)/($AN$33-$AN$32))</f>
        <v>0.4838709677419355</v>
      </c>
      <c r="BS37">
        <f>1-(($AQ$33-$AN$32)/($AN$33-$AN$32))</f>
        <v>0.32258064516129037</v>
      </c>
      <c r="BT37">
        <f>1-(($AN$32-$AO$34)/($AO$35-$AO$34))</f>
        <v>0.33333333333333337</v>
      </c>
      <c r="BU37">
        <f>(($AP$31-$AO$34)/($AO$35-$AO$34))</f>
        <v>0.22222222222222221</v>
      </c>
      <c r="BV37">
        <f>1-(($AQ$32-$AO$34)/($AO$35-$AO$34))</f>
        <v>0.48148148148148151</v>
      </c>
      <c r="BW37">
        <f>(($AN$32-$AP$31)/($AP$32-$AP$31))</f>
        <v>0.42857142857142855</v>
      </c>
      <c r="BX37">
        <f>1-(($AO$35-$AP$31)/($AP$32-$AP$31))</f>
        <v>0.25</v>
      </c>
      <c r="BY37">
        <f>(($AQ$32-$AP$31)/($AP$32-$AP$31))</f>
        <v>0.2857142857142857</v>
      </c>
      <c r="BZ37">
        <f>(($AN$32-$AQ$32)/($AQ$33-$AQ$32))</f>
        <v>0.16</v>
      </c>
      <c r="CA37">
        <f>1-(($AO$35-$AQ$32)/($AQ$33-$AQ$32))</f>
        <v>0.48</v>
      </c>
      <c r="CB37">
        <f>1-(($AP$32-$AQ$32)/($AQ$33-$AQ$32))</f>
        <v>0.19999999999999996</v>
      </c>
    </row>
    <row r="38" spans="1:80" x14ac:dyDescent="0.25">
      <c r="A38">
        <v>37</v>
      </c>
      <c r="B38">
        <v>82.342020000000005</v>
      </c>
      <c r="C38" s="3">
        <v>1</v>
      </c>
      <c r="D38">
        <v>78.121170000000006</v>
      </c>
      <c r="E38" s="2">
        <v>2</v>
      </c>
      <c r="P38">
        <v>2</v>
      </c>
      <c r="Q38" t="str">
        <f>CONCATENATE(C38,E38,G38,I38)</f>
        <v>12</v>
      </c>
      <c r="R38">
        <v>3</v>
      </c>
      <c r="X38" t="s">
        <v>272</v>
      </c>
      <c r="Y38" t="s">
        <v>263</v>
      </c>
      <c r="AN38">
        <v>974</v>
      </c>
      <c r="AO38">
        <v>904</v>
      </c>
      <c r="AP38">
        <v>990</v>
      </c>
      <c r="AQ38">
        <v>967</v>
      </c>
      <c r="AT38">
        <f>(($AO$36-$AN$33)/($AN$34-$AN$33))</f>
        <v>0.125</v>
      </c>
      <c r="AU38">
        <f>(($AP$33-$AN$33)/($AN$34-$AN$33))</f>
        <v>0.625</v>
      </c>
      <c r="AV38">
        <f>(($AQ$34-$AN$33)/($AN$34-$AN$33))</f>
        <v>0.625</v>
      </c>
      <c r="AW38">
        <f>(($AN$33-$AO$35)/($AO$36-$AO$35))</f>
        <v>0.88</v>
      </c>
      <c r="AX38">
        <f>(($AP$32-$AO$35)/($AO$36-$AO$35))</f>
        <v>0.28000000000000003</v>
      </c>
      <c r="AY38">
        <f>(($AQ$33-$AO$35)/($AO$36-$AO$35))</f>
        <v>0.48</v>
      </c>
      <c r="AZ38">
        <f>(($AN$33-$AP$32)/($AP$33-$AP$32))</f>
        <v>0.5</v>
      </c>
      <c r="BA38">
        <f>(($AO$36-$AP$32)/($AP$33-$AP$32))</f>
        <v>0.6</v>
      </c>
      <c r="BB38">
        <f>(($AQ$33-$AP$32)/($AP$33-$AP$32))</f>
        <v>0.16666666666666666</v>
      </c>
      <c r="BC38">
        <f>(($AN$33-$AQ$33)/($AQ$34-$AQ$33))</f>
        <v>0.4</v>
      </c>
      <c r="BD38">
        <f>(($AO$36-$AQ$33)/($AQ$34-$AQ$33))</f>
        <v>0.52</v>
      </c>
      <c r="BE38">
        <f>(($AP$33-$AQ$34)/($AQ$35-$AQ$34))</f>
        <v>0</v>
      </c>
      <c r="BG38">
        <v>3</v>
      </c>
      <c r="BH38">
        <v>233</v>
      </c>
      <c r="BI38">
        <f>($BH$47-$BH$44)/200</f>
        <v>0.1</v>
      </c>
      <c r="BQ38">
        <f>(($AO$36-$AN$33)/($AN$34-$AN$33))</f>
        <v>0.125</v>
      </c>
      <c r="BR38">
        <f>1-(($AP$33-$AN$33)/($AN$34-$AN$33))</f>
        <v>0.375</v>
      </c>
      <c r="BS38">
        <f>1-(($AQ$34-$AN$33)/($AN$34-$AN$33))</f>
        <v>0.375</v>
      </c>
      <c r="BT38">
        <f>1-(($AN$33-$AO$35)/($AO$36-$AO$35))</f>
        <v>0.12</v>
      </c>
      <c r="BU38">
        <f>(($AP$32-$AO$35)/($AO$36-$AO$35))</f>
        <v>0.28000000000000003</v>
      </c>
      <c r="BV38">
        <f>(($AQ$33-$AO$35)/($AO$36-$AO$35))</f>
        <v>0.48</v>
      </c>
      <c r="BW38">
        <f>(($AN$33-$AP$32)/($AP$33-$AP$32))</f>
        <v>0.5</v>
      </c>
      <c r="BX38">
        <f>1-(($AO$36-$AP$32)/($AP$33-$AP$32))</f>
        <v>0.4</v>
      </c>
      <c r="BY38">
        <f>(($AQ$33-$AP$32)/($AP$33-$AP$32))</f>
        <v>0.16666666666666666</v>
      </c>
      <c r="BZ38">
        <f>(($AN$33-$AQ$33)/($AQ$34-$AQ$33))</f>
        <v>0.4</v>
      </c>
      <c r="CA38">
        <f>1-(($AO$36-$AQ$33)/($AQ$34-$AQ$33))</f>
        <v>0.48</v>
      </c>
      <c r="CB38">
        <f>(($AP$33-$AQ$34)/($AQ$35-$AQ$34))</f>
        <v>0</v>
      </c>
    </row>
    <row r="39" spans="1:80" x14ac:dyDescent="0.25">
      <c r="A39">
        <v>38</v>
      </c>
      <c r="B39">
        <v>82.360691000000003</v>
      </c>
      <c r="C39" s="3">
        <v>1</v>
      </c>
      <c r="D39">
        <v>78.067394000000007</v>
      </c>
      <c r="E39" s="2">
        <v>2</v>
      </c>
      <c r="P39">
        <v>2</v>
      </c>
      <c r="Q39" t="str">
        <f>CONCATENATE(C39,E39,G39,I39)</f>
        <v>12</v>
      </c>
      <c r="R39">
        <v>2</v>
      </c>
      <c r="X39" t="s">
        <v>272</v>
      </c>
      <c r="Y39" t="s">
        <v>264</v>
      </c>
      <c r="AN39">
        <v>997</v>
      </c>
      <c r="AO39">
        <v>930</v>
      </c>
      <c r="AP39">
        <v>1013</v>
      </c>
      <c r="AQ39">
        <v>993</v>
      </c>
      <c r="AT39">
        <f>(($AO$37-$AN$34)/($AN$35-$AN$34))</f>
        <v>0.20689655172413793</v>
      </c>
      <c r="AU39">
        <f>(($AP$34-$AN$34)/($AN$35-$AN$34))</f>
        <v>0.51724137931034486</v>
      </c>
      <c r="AV39">
        <f>(($AQ$35-$AN$34)/($AN$35-$AN$34))</f>
        <v>0.58620689655172409</v>
      </c>
      <c r="AW39">
        <f>(($AN$34-$AO$36)/($AO$37-$AO$36))</f>
        <v>0.77777777777777779</v>
      </c>
      <c r="AX39">
        <f>(($AP$33-$AO$36)/($AO$37-$AO$36))</f>
        <v>0.44444444444444442</v>
      </c>
      <c r="AY39">
        <f>(($AQ$34-$AO$36)/($AO$37-$AO$36))</f>
        <v>0.44444444444444442</v>
      </c>
      <c r="AZ39">
        <f>(($AN$34-$AP$33)/($AP$34-$AP$33))</f>
        <v>0.375</v>
      </c>
      <c r="BA39">
        <f>(($AO$37-$AP$33)/($AP$34-$AP$33))</f>
        <v>0.625</v>
      </c>
      <c r="BB39">
        <f>(($AQ$34-$AP$33)/($AP$34-$AP$33))</f>
        <v>0</v>
      </c>
      <c r="BC39">
        <f>(($AN$34-$AQ$34)/($AQ$35-$AQ$34))</f>
        <v>0.34615384615384615</v>
      </c>
      <c r="BD39">
        <f>(($AO$37-$AQ$34)/($AQ$35-$AQ$34))</f>
        <v>0.57692307692307687</v>
      </c>
      <c r="BE39">
        <f>(($AP$34-$AQ$34)/($AQ$35-$AQ$34))</f>
        <v>0.92307692307692313</v>
      </c>
      <c r="BG39">
        <v>2</v>
      </c>
      <c r="BH39">
        <v>234</v>
      </c>
      <c r="BI39">
        <f>($BH$48-$BH$45)/200</f>
        <v>0.15</v>
      </c>
      <c r="BQ39">
        <f>(($AO$37-$AN$34)/($AN$35-$AN$34))</f>
        <v>0.20689655172413793</v>
      </c>
      <c r="BR39">
        <f>1-(($AP$34-$AN$34)/($AN$35-$AN$34))</f>
        <v>0.48275862068965514</v>
      </c>
      <c r="BS39">
        <f>1-(($AQ$35-$AN$34)/($AN$35-$AN$34))</f>
        <v>0.41379310344827591</v>
      </c>
      <c r="BT39">
        <f>1-(($AN$34-$AO$36)/($AO$37-$AO$36))</f>
        <v>0.22222222222222221</v>
      </c>
      <c r="BU39">
        <f>(($AP$33-$AO$36)/($AO$37-$AO$36))</f>
        <v>0.44444444444444442</v>
      </c>
      <c r="BV39">
        <f>(($AQ$34-$AO$36)/($AO$37-$AO$36))</f>
        <v>0.44444444444444442</v>
      </c>
      <c r="BW39">
        <f>(($AN$34-$AP$33)/($AP$34-$AP$33))</f>
        <v>0.375</v>
      </c>
      <c r="BX39">
        <f>1-(($AO$37-$AP$33)/($AP$34-$AP$33))</f>
        <v>0.375</v>
      </c>
      <c r="BY39">
        <f>(($AQ$34-$AP$33)/($AP$34-$AP$33))</f>
        <v>0</v>
      </c>
      <c r="BZ39">
        <f>(($AN$34-$AQ$34)/($AQ$35-$AQ$34))</f>
        <v>0.34615384615384615</v>
      </c>
      <c r="CA39">
        <f>1-(($AO$37-$AQ$34)/($AQ$35-$AQ$34))</f>
        <v>0.42307692307692313</v>
      </c>
      <c r="CB39">
        <f>1-(($AP$34-$AQ$34)/($AQ$35-$AQ$34))</f>
        <v>7.6923076923076872E-2</v>
      </c>
    </row>
    <row r="40" spans="1:80" x14ac:dyDescent="0.25">
      <c r="A40">
        <v>39</v>
      </c>
      <c r="B40">
        <v>82.36287200000001</v>
      </c>
      <c r="C40" s="3">
        <v>1</v>
      </c>
      <c r="P40">
        <v>1</v>
      </c>
      <c r="Q40" t="str">
        <f>CONCATENATE(C40,E40,G40,I40)</f>
        <v>1</v>
      </c>
      <c r="R40">
        <v>1</v>
      </c>
      <c r="X40" t="s">
        <v>272</v>
      </c>
      <c r="Y40" t="s">
        <v>265</v>
      </c>
      <c r="AN40">
        <v>1023</v>
      </c>
      <c r="AO40">
        <v>956</v>
      </c>
      <c r="AP40">
        <v>1042</v>
      </c>
      <c r="AQ40">
        <v>1021</v>
      </c>
      <c r="AT40">
        <f>(($AO$38-$AN$35)/($AN$36-$AN$35))</f>
        <v>0.125</v>
      </c>
      <c r="AU40">
        <f>(($AP$35-$AN$35)/($AN$36-$AN$35))</f>
        <v>0.5</v>
      </c>
      <c r="AV40">
        <f>(($AQ$36-$AN$35)/($AN$36-$AN$35))</f>
        <v>0.58333333333333337</v>
      </c>
      <c r="AW40">
        <f>(($AN$35-$AO$37)/($AO$38-$AO$37))</f>
        <v>0.88461538461538458</v>
      </c>
      <c r="AX40">
        <f>(($AP$34-$AO$37)/($AO$38-$AO$37))</f>
        <v>0.34615384615384615</v>
      </c>
      <c r="AY40">
        <f>(($AQ$35-$AO$37)/($AO$38-$AO$37))</f>
        <v>0.42307692307692307</v>
      </c>
      <c r="AZ40">
        <f>(($AN$35-$AP$34)/($AP$35-$AP$34))</f>
        <v>0.53846153846153844</v>
      </c>
      <c r="BA40">
        <f>(($AO$38-$AP$34)/($AP$35-$AP$34))</f>
        <v>0.65384615384615385</v>
      </c>
      <c r="BB40">
        <f>(($AQ$35-$AP$34)/($AP$35-$AP$34))</f>
        <v>7.6923076923076927E-2</v>
      </c>
      <c r="BC40">
        <f>(($AN$35-$AQ$35)/($AQ$36-$AQ$35))</f>
        <v>0.46153846153846156</v>
      </c>
      <c r="BD40">
        <f>(($AO$38-$AQ$35)/($AQ$36-$AQ$35))</f>
        <v>0.57692307692307687</v>
      </c>
      <c r="BE40">
        <f>(($AP$35-$AQ$35)/($AQ$36-$AQ$35))</f>
        <v>0.92307692307692313</v>
      </c>
      <c r="BG40">
        <v>1</v>
      </c>
      <c r="BH40">
        <v>254</v>
      </c>
      <c r="BI40">
        <f>($BH$49-$BH$46)/200</f>
        <v>0.105</v>
      </c>
      <c r="BQ40">
        <f>(($AO$38-$AN$35)/($AN$36-$AN$35))</f>
        <v>0.125</v>
      </c>
      <c r="BR40">
        <f>(($AP$35-$AN$35)/($AN$36-$AN$35))</f>
        <v>0.5</v>
      </c>
      <c r="BS40">
        <f>1-(($AQ$36-$AN$35)/($AN$36-$AN$35))</f>
        <v>0.41666666666666663</v>
      </c>
      <c r="BT40">
        <f>1-(($AN$35-$AO$37)/($AO$38-$AO$37))</f>
        <v>0.11538461538461542</v>
      </c>
      <c r="BU40">
        <f>(($AP$34-$AO$37)/($AO$38-$AO$37))</f>
        <v>0.34615384615384615</v>
      </c>
      <c r="BV40">
        <f>(($AQ$35-$AO$37)/($AO$38-$AO$37))</f>
        <v>0.42307692307692307</v>
      </c>
      <c r="BW40">
        <f>1-(($AN$35-$AP$34)/($AP$35-$AP$34))</f>
        <v>0.46153846153846156</v>
      </c>
      <c r="BX40">
        <f>1-(($AO$38-$AP$34)/($AP$35-$AP$34))</f>
        <v>0.34615384615384615</v>
      </c>
      <c r="BY40">
        <f>(($AQ$35-$AP$34)/($AP$35-$AP$34))</f>
        <v>7.6923076923076927E-2</v>
      </c>
      <c r="BZ40">
        <f>(($AN$35-$AQ$35)/($AQ$36-$AQ$35))</f>
        <v>0.46153846153846156</v>
      </c>
      <c r="CA40">
        <f>1-(($AO$38-$AQ$35)/($AQ$36-$AQ$35))</f>
        <v>0.42307692307692313</v>
      </c>
      <c r="CB40">
        <f>1-(($AP$35-$AQ$35)/($AQ$36-$AQ$35))</f>
        <v>7.6923076923076872E-2</v>
      </c>
    </row>
    <row r="41" spans="1:80" x14ac:dyDescent="0.25">
      <c r="A41">
        <v>40</v>
      </c>
      <c r="B41">
        <v>82.336648000000011</v>
      </c>
      <c r="C41" s="3">
        <v>1</v>
      </c>
      <c r="P41">
        <v>1</v>
      </c>
      <c r="Q41" t="str">
        <f>CONCATENATE(C41,E41,G41,I41)</f>
        <v>1</v>
      </c>
      <c r="R41">
        <v>4</v>
      </c>
      <c r="X41" t="s">
        <v>272</v>
      </c>
      <c r="Y41" t="s">
        <v>266</v>
      </c>
      <c r="AN41">
        <v>1049</v>
      </c>
      <c r="AO41">
        <v>980</v>
      </c>
      <c r="AQ41">
        <v>1051</v>
      </c>
      <c r="AT41">
        <f>(($AO$39-$AN$36)/($AN$37-$AN$36))</f>
        <v>0.17857142857142858</v>
      </c>
      <c r="AU41">
        <f>(($AP$36-$AN$36)/($AN$37-$AN$36))</f>
        <v>0.5</v>
      </c>
      <c r="AV41">
        <f>(($AQ$37-$AN$36)/($AN$37-$AN$36))</f>
        <v>0.5357142857142857</v>
      </c>
      <c r="AW41">
        <f>(($AN$36-$AO$38)/($AO$39-$AO$38))</f>
        <v>0.80769230769230771</v>
      </c>
      <c r="AX41">
        <f>(($AP$35-$AO$38)/($AO$39-$AO$38))</f>
        <v>0.34615384615384615</v>
      </c>
      <c r="AY41">
        <f>(($AQ$36-$AO$38)/($AO$39-$AO$38))</f>
        <v>0.42307692307692307</v>
      </c>
      <c r="AZ41">
        <f>(($AN$36-$AP$35)/($AP$36-$AP$35))</f>
        <v>0.46153846153846156</v>
      </c>
      <c r="BA41">
        <f>(($AO$39-$AP$35)/($AP$36-$AP$35))</f>
        <v>0.65384615384615385</v>
      </c>
      <c r="BB41">
        <f>(($AQ$36-$AP$35)/($AP$36-$AP$35))</f>
        <v>7.6923076923076927E-2</v>
      </c>
      <c r="BC41">
        <f>(($AN$36-$AQ$36)/($AQ$37-$AQ$36))</f>
        <v>0.4</v>
      </c>
      <c r="BD41">
        <f>(($AO$39-$AQ$36)/($AQ$37-$AQ$36))</f>
        <v>0.6</v>
      </c>
      <c r="BE41">
        <f>(($AP$36-$AQ$36)/($AQ$37-$AQ$36))</f>
        <v>0.96</v>
      </c>
      <c r="BG41">
        <v>4</v>
      </c>
      <c r="BH41">
        <v>254</v>
      </c>
      <c r="BI41">
        <f>($BH$50-$BH$47)/200</f>
        <v>0.125</v>
      </c>
      <c r="BQ41">
        <f>(($AO$39-$AN$36)/($AN$37-$AN$36))</f>
        <v>0.17857142857142858</v>
      </c>
      <c r="BR41">
        <f>(($AP$36-$AN$36)/($AN$37-$AN$36))</f>
        <v>0.5</v>
      </c>
      <c r="BS41">
        <f>1-(($AQ$37-$AN$36)/($AN$37-$AN$36))</f>
        <v>0.4642857142857143</v>
      </c>
      <c r="BT41">
        <f>1-(($AN$36-$AO$38)/($AO$39-$AO$38))</f>
        <v>0.19230769230769229</v>
      </c>
      <c r="BU41">
        <f>(($AP$35-$AO$38)/($AO$39-$AO$38))</f>
        <v>0.34615384615384615</v>
      </c>
      <c r="BV41">
        <f>(($AQ$36-$AO$38)/($AO$39-$AO$38))</f>
        <v>0.42307692307692307</v>
      </c>
      <c r="BW41">
        <f>(($AN$36-$AP$35)/($AP$36-$AP$35))</f>
        <v>0.46153846153846156</v>
      </c>
      <c r="BX41">
        <f>1-(($AO$39-$AP$35)/($AP$36-$AP$35))</f>
        <v>0.34615384615384615</v>
      </c>
      <c r="BY41">
        <f>(($AQ$36-$AP$35)/($AP$36-$AP$35))</f>
        <v>7.6923076923076927E-2</v>
      </c>
      <c r="BZ41">
        <f>(($AN$36-$AQ$36)/($AQ$37-$AQ$36))</f>
        <v>0.4</v>
      </c>
      <c r="CA41">
        <f>1-(($AO$39-$AQ$36)/($AQ$37-$AQ$36))</f>
        <v>0.4</v>
      </c>
      <c r="CB41">
        <f>1-(($AP$36-$AQ$36)/($AQ$37-$AQ$36))</f>
        <v>4.0000000000000036E-2</v>
      </c>
    </row>
    <row r="42" spans="1:80" x14ac:dyDescent="0.25">
      <c r="A42">
        <v>41</v>
      </c>
      <c r="B42">
        <v>82.341223000000014</v>
      </c>
      <c r="C42" s="3">
        <v>1</v>
      </c>
      <c r="P42">
        <v>1</v>
      </c>
      <c r="Q42" t="str">
        <f>CONCATENATE(C42,E42,G42,I42)</f>
        <v>1</v>
      </c>
      <c r="R42" t="s">
        <v>22</v>
      </c>
      <c r="X42" t="s">
        <v>272</v>
      </c>
      <c r="Y42" t="s">
        <v>263</v>
      </c>
      <c r="AO42">
        <v>1007</v>
      </c>
      <c r="AT42">
        <f>(($AO$40-$AN$37)/($AN$38-$AN$37))</f>
        <v>0.14285714285714285</v>
      </c>
      <c r="AU42">
        <f>(($AP$37-$AN$37)/($AN$38-$AN$37))</f>
        <v>0.61904761904761907</v>
      </c>
      <c r="AV42">
        <f>(($AQ$38-$AN$37)/($AN$38-$AN$37))</f>
        <v>0.66666666666666663</v>
      </c>
      <c r="AW42">
        <f>(($AN$37-$AO$39)/($AO$40-$AO$39))</f>
        <v>0.88461538461538458</v>
      </c>
      <c r="AX42">
        <f>(($AP$36-$AO$39)/($AO$40-$AO$39))</f>
        <v>0.34615384615384615</v>
      </c>
      <c r="AY42">
        <f>(($AQ$37-$AO$39)/($AO$40-$AO$39))</f>
        <v>0.38461538461538464</v>
      </c>
      <c r="AZ42">
        <f>(($AN$37-$AP$36)/($AP$37-$AP$36))</f>
        <v>0.51851851851851849</v>
      </c>
      <c r="BA42">
        <f>(($AO$40-$AP$36)/($AP$37-$AP$36))</f>
        <v>0.62962962962962965</v>
      </c>
      <c r="BB42">
        <f>(($AQ$37-$AP$36)/($AP$37-$AP$36))</f>
        <v>3.7037037037037035E-2</v>
      </c>
      <c r="BC42">
        <f>(($AN$37-$AQ$37)/($AQ$38-$AQ$37))</f>
        <v>0.48148148148148145</v>
      </c>
      <c r="BD42">
        <f>(($AO$40-$AQ$37)/($AQ$38-$AQ$37))</f>
        <v>0.59259259259259256</v>
      </c>
      <c r="BE42">
        <f>(($AP$37-$AQ$37)/($AQ$38-$AQ$37))</f>
        <v>0.96296296296296291</v>
      </c>
      <c r="BG42" t="s">
        <v>22</v>
      </c>
      <c r="BH42">
        <v>258</v>
      </c>
      <c r="BI42">
        <f>($BH$51-$BH$48)/200</f>
        <v>0.08</v>
      </c>
      <c r="BQ42">
        <f>(($AO$40-$AN$37)/($AN$38-$AN$37))</f>
        <v>0.14285714285714285</v>
      </c>
      <c r="BR42">
        <f>1-(($AP$37-$AN$37)/($AN$38-$AN$37))</f>
        <v>0.38095238095238093</v>
      </c>
      <c r="BS42">
        <f>1-(($AQ$38-$AN$37)/($AN$38-$AN$37))</f>
        <v>0.33333333333333337</v>
      </c>
      <c r="BT42">
        <f>1-(($AN$37-$AO$39)/($AO$40-$AO$39))</f>
        <v>0.11538461538461542</v>
      </c>
      <c r="BU42">
        <f>(($AP$36-$AO$39)/($AO$40-$AO$39))</f>
        <v>0.34615384615384615</v>
      </c>
      <c r="BV42">
        <f>(($AQ$37-$AO$39)/($AO$40-$AO$39))</f>
        <v>0.38461538461538464</v>
      </c>
      <c r="BW42">
        <f>1-(($AN$37-$AP$36)/($AP$37-$AP$36))</f>
        <v>0.48148148148148151</v>
      </c>
      <c r="BX42">
        <f>1-(($AO$40-$AP$36)/($AP$37-$AP$36))</f>
        <v>0.37037037037037035</v>
      </c>
      <c r="BY42">
        <f>(($AQ$37-$AP$36)/($AP$37-$AP$36))</f>
        <v>3.7037037037037035E-2</v>
      </c>
      <c r="BZ42">
        <f>(($AN$37-$AQ$37)/($AQ$38-$AQ$37))</f>
        <v>0.48148148148148145</v>
      </c>
      <c r="CA42">
        <f>1-(($AO$40-$AQ$37)/($AQ$38-$AQ$37))</f>
        <v>0.40740740740740744</v>
      </c>
      <c r="CB42">
        <f>1-(($AP$37-$AQ$37)/($AQ$38-$AQ$37))</f>
        <v>3.703703703703709E-2</v>
      </c>
    </row>
    <row r="43" spans="1:80" x14ac:dyDescent="0.25">
      <c r="A43">
        <v>42</v>
      </c>
      <c r="B43">
        <v>82.316489000000004</v>
      </c>
      <c r="C43" s="3">
        <v>1</v>
      </c>
      <c r="P43">
        <v>1</v>
      </c>
      <c r="Q43" t="str">
        <f>CONCATENATE(C43,E43,G43,I43)</f>
        <v>1</v>
      </c>
      <c r="R43" t="s">
        <v>22</v>
      </c>
      <c r="X43" t="s">
        <v>272</v>
      </c>
      <c r="Y43" t="s">
        <v>264</v>
      </c>
      <c r="AO43">
        <v>1033</v>
      </c>
      <c r="AT43">
        <f>(($AO$41-$AN$38)/($AN$39-$AN$38))</f>
        <v>0.2608695652173913</v>
      </c>
      <c r="AU43">
        <f>(($AP$38-$AN$38)/($AN$39-$AN$38))</f>
        <v>0.69565217391304346</v>
      </c>
      <c r="AV43">
        <f>(($AQ$39-$AN$38)/($AN$39-$AN$38))</f>
        <v>0.82608695652173914</v>
      </c>
      <c r="AW43">
        <f>(($AN$38-$AO$40)/($AO$41-$AO$40))</f>
        <v>0.75</v>
      </c>
      <c r="AX43">
        <f>(($AP$37-$AO$40)/($AO$41-$AO$40))</f>
        <v>0.41666666666666669</v>
      </c>
      <c r="AY43">
        <f>(($AQ$38-$AO$40)/($AO$41-$AO$40))</f>
        <v>0.45833333333333331</v>
      </c>
      <c r="AZ43">
        <f>(($AN$38-$AP$37)/($AP$38-$AP$37))</f>
        <v>0.33333333333333331</v>
      </c>
      <c r="BA43">
        <f>(($AO$41-$AP$37)/($AP$38-$AP$37))</f>
        <v>0.58333333333333337</v>
      </c>
      <c r="BB43">
        <f>(($AQ$38-$AP$37)/($AP$38-$AP$37))</f>
        <v>4.1666666666666664E-2</v>
      </c>
      <c r="BC43">
        <f>(($AN$38-$AQ$38)/($AQ$39-$AQ$38))</f>
        <v>0.26923076923076922</v>
      </c>
      <c r="BD43">
        <f>(($AO$41-$AQ$38)/($AQ$39-$AQ$38))</f>
        <v>0.5</v>
      </c>
      <c r="BE43">
        <f>(($AP$38-$AQ$38)/($AQ$39-$AQ$38))</f>
        <v>0.88461538461538458</v>
      </c>
      <c r="BG43" t="s">
        <v>22</v>
      </c>
      <c r="BH43">
        <v>260</v>
      </c>
      <c r="BI43">
        <f>($BH$52-$BH$49)/200</f>
        <v>0.11</v>
      </c>
      <c r="BQ43">
        <f>(($AO$41-$AN$38)/($AN$39-$AN$38))</f>
        <v>0.2608695652173913</v>
      </c>
      <c r="BR43">
        <f>1-(($AP$38-$AN$38)/($AN$39-$AN$38))</f>
        <v>0.30434782608695654</v>
      </c>
      <c r="BS43">
        <f>1-(($AQ$39-$AN$38)/($AN$39-$AN$38))</f>
        <v>0.17391304347826086</v>
      </c>
      <c r="BT43">
        <f>1-(($AN$38-$AO$40)/($AO$41-$AO$40))</f>
        <v>0.25</v>
      </c>
      <c r="BU43">
        <f>(($AP$37-$AO$40)/($AO$41-$AO$40))</f>
        <v>0.41666666666666669</v>
      </c>
      <c r="BV43">
        <f>(($AQ$38-$AO$40)/($AO$41-$AO$40))</f>
        <v>0.45833333333333331</v>
      </c>
      <c r="BW43">
        <f>(($AN$38-$AP$37)/($AP$38-$AP$37))</f>
        <v>0.33333333333333331</v>
      </c>
      <c r="BX43">
        <f>1-(($AO$41-$AP$37)/($AP$38-$AP$37))</f>
        <v>0.41666666666666663</v>
      </c>
      <c r="BY43">
        <f>(($AQ$38-$AP$37)/($AP$38-$AP$37))</f>
        <v>4.1666666666666664E-2</v>
      </c>
      <c r="BZ43">
        <f>(($AN$38-$AQ$38)/($AQ$39-$AQ$38))</f>
        <v>0.26923076923076922</v>
      </c>
      <c r="CA43">
        <f>(($AO$41-$AQ$38)/($AQ$39-$AQ$38))</f>
        <v>0.5</v>
      </c>
      <c r="CB43">
        <f>1-(($AP$38-$AQ$38)/($AQ$39-$AQ$38))</f>
        <v>0.11538461538461542</v>
      </c>
    </row>
    <row r="44" spans="1:80" x14ac:dyDescent="0.25">
      <c r="A44">
        <v>43</v>
      </c>
      <c r="B44">
        <v>82.316489000000004</v>
      </c>
      <c r="C44" s="3">
        <v>1</v>
      </c>
      <c r="P44">
        <v>1</v>
      </c>
      <c r="Q44" t="str">
        <f>CONCATENATE(C44,E44,G44,I44)</f>
        <v>1</v>
      </c>
      <c r="R44">
        <v>2</v>
      </c>
      <c r="X44" t="s">
        <v>272</v>
      </c>
      <c r="Y44" t="s">
        <v>265</v>
      </c>
      <c r="AB44" t="s">
        <v>272</v>
      </c>
      <c r="AC44" t="str">
        <f>CONCATENATE($R44,$R45,$R46,$R47)</f>
        <v>2341</v>
      </c>
      <c r="AT44">
        <f>(($AO$42-$AN$39)/($AN$40-$AN$39))</f>
        <v>0.38461538461538464</v>
      </c>
      <c r="AU44">
        <f>(($AP$39-$AN$39)/($AN$40-$AN$39))</f>
        <v>0.61538461538461542</v>
      </c>
      <c r="AV44">
        <f>(($AQ$40-$AN$39)/($AN$40-$AN$39))</f>
        <v>0.92307692307692313</v>
      </c>
      <c r="AW44">
        <f>(($AN$39-$AO$41)/($AO$42-$AO$41))</f>
        <v>0.62962962962962965</v>
      </c>
      <c r="AX44">
        <f>(($AP$38-$AO$41)/($AO$42-$AO$41))</f>
        <v>0.37037037037037035</v>
      </c>
      <c r="AY44">
        <f>(($AQ$39-$AO$41)/($AO$42-$AO$41))</f>
        <v>0.48148148148148145</v>
      </c>
      <c r="AZ44">
        <f>(($AN$39-$AP$38)/($AP$39-$AP$38))</f>
        <v>0.30434782608695654</v>
      </c>
      <c r="BA44">
        <f>(($AO$42-$AP$38)/($AP$39-$AP$38))</f>
        <v>0.73913043478260865</v>
      </c>
      <c r="BB44">
        <f>(($AQ$39-$AP$38)/($AP$39-$AP$38))</f>
        <v>0.13043478260869565</v>
      </c>
      <c r="BC44">
        <f>(($AN$39-$AQ$39)/($AQ$40-$AQ$39))</f>
        <v>0.14285714285714285</v>
      </c>
      <c r="BD44">
        <f>(($AO$42-$AQ$39)/($AQ$40-$AQ$39))</f>
        <v>0.5</v>
      </c>
      <c r="BE44">
        <f>(($AP$39-$AQ$39)/($AQ$40-$AQ$39))</f>
        <v>0.7142857142857143</v>
      </c>
      <c r="BG44">
        <v>2</v>
      </c>
      <c r="BH44">
        <v>261</v>
      </c>
      <c r="BI44">
        <f>($BH$53-$BH$50)/200</f>
        <v>9.5000000000000001E-2</v>
      </c>
      <c r="BQ44">
        <f>(($AO$42-$AN$39)/($AN$40-$AN$39))</f>
        <v>0.38461538461538464</v>
      </c>
      <c r="BR44">
        <f>1-(($AP$39-$AN$39)/($AN$40-$AN$39))</f>
        <v>0.38461538461538458</v>
      </c>
      <c r="BS44">
        <f>1-(($AQ$40-$AN$39)/($AN$40-$AN$39))</f>
        <v>7.6923076923076872E-2</v>
      </c>
      <c r="BT44">
        <f>1-(($AN$39-$AO$41)/($AO$42-$AO$41))</f>
        <v>0.37037037037037035</v>
      </c>
      <c r="BU44">
        <f>(($AP$38-$AO$41)/($AO$42-$AO$41))</f>
        <v>0.37037037037037035</v>
      </c>
      <c r="BV44">
        <f>(($AQ$39-$AO$41)/($AO$42-$AO$41))</f>
        <v>0.48148148148148145</v>
      </c>
      <c r="BW44">
        <f>(($AN$39-$AP$38)/($AP$39-$AP$38))</f>
        <v>0.30434782608695654</v>
      </c>
      <c r="BX44">
        <f>1-(($AO$42-$AP$38)/($AP$39-$AP$38))</f>
        <v>0.26086956521739135</v>
      </c>
      <c r="BY44">
        <f>(($AQ$39-$AP$38)/($AP$39-$AP$38))</f>
        <v>0.13043478260869565</v>
      </c>
      <c r="BZ44">
        <f>(($AN$39-$AQ$39)/($AQ$40-$AQ$39))</f>
        <v>0.14285714285714285</v>
      </c>
      <c r="CA44">
        <f>(($AO$42-$AQ$39)/($AQ$40-$AQ$39))</f>
        <v>0.5</v>
      </c>
      <c r="CB44">
        <f>1-(($AP$39-$AQ$39)/($AQ$40-$AQ$39))</f>
        <v>0.2857142857142857</v>
      </c>
    </row>
    <row r="45" spans="1:80" x14ac:dyDescent="0.25">
      <c r="A45">
        <v>44</v>
      </c>
      <c r="H45">
        <v>81.994840000000011</v>
      </c>
      <c r="I45" s="4">
        <v>4</v>
      </c>
      <c r="P45">
        <v>1</v>
      </c>
      <c r="Q45" t="str">
        <f>CONCATENATE(C45,E45,G45,I45)</f>
        <v>4</v>
      </c>
      <c r="R45">
        <v>3</v>
      </c>
      <c r="X45" t="s">
        <v>272</v>
      </c>
      <c r="Y45" t="s">
        <v>266</v>
      </c>
      <c r="AT45">
        <f>(($AO$43-$AN$40)/($AN$41-$AN$40))</f>
        <v>0.38461538461538464</v>
      </c>
      <c r="AU45">
        <f>(($AP$40-$AN$40)/($AN$41-$AN$40))</f>
        <v>0.73076923076923073</v>
      </c>
      <c r="AW45">
        <f>(($AN$40-$AO$42)/($AO$43-$AO$42))</f>
        <v>0.61538461538461542</v>
      </c>
      <c r="AX45">
        <f>(($AP$39-$AO$42)/($AO$43-$AO$42))</f>
        <v>0.23076923076923078</v>
      </c>
      <c r="AY45">
        <f>(($AQ$40-$AO$42)/($AO$43-$AO$42))</f>
        <v>0.53846153846153844</v>
      </c>
      <c r="AZ45">
        <f>(($AN$40-$AP$39)/($AP$40-$AP$39))</f>
        <v>0.34482758620689657</v>
      </c>
      <c r="BA45">
        <f>(($AO$43-$AP$39)/($AP$40-$AP$39))</f>
        <v>0.68965517241379315</v>
      </c>
      <c r="BB45">
        <f>(($AQ$40-$AP$39)/($AP$40-$AP$39))</f>
        <v>0.27586206896551724</v>
      </c>
      <c r="BC45">
        <f>(($AN$40-$AQ$40)/($AQ$41-$AQ$40))</f>
        <v>6.6666666666666666E-2</v>
      </c>
      <c r="BD45">
        <f>(($AO$43-$AQ$40)/($AQ$41-$AQ$40))</f>
        <v>0.4</v>
      </c>
      <c r="BE45">
        <f>(($AP$40-$AQ$40)/($AQ$41-$AQ$40))</f>
        <v>0.7</v>
      </c>
      <c r="BG45">
        <v>3</v>
      </c>
      <c r="BH45">
        <v>263</v>
      </c>
      <c r="BI45">
        <f>($BH$54-$BH$51)/200</f>
        <v>0.105</v>
      </c>
      <c r="BQ45">
        <f>(($AO$43-$AN$40)/($AN$41-$AN$40))</f>
        <v>0.38461538461538464</v>
      </c>
      <c r="BR45">
        <f>1-(($AP$40-$AN$40)/($AN$41-$AN$40))</f>
        <v>0.26923076923076927</v>
      </c>
      <c r="BT45">
        <f>1-(($AN$40-$AO$42)/($AO$43-$AO$42))</f>
        <v>0.38461538461538458</v>
      </c>
      <c r="BU45">
        <f>(($AP$39-$AO$42)/($AO$43-$AO$42))</f>
        <v>0.23076923076923078</v>
      </c>
      <c r="BV45">
        <f>1-(($AQ$40-$AO$42)/($AO$43-$AO$42))</f>
        <v>0.46153846153846156</v>
      </c>
      <c r="BW45">
        <f>(($AN$40-$AP$39)/($AP$40-$AP$39))</f>
        <v>0.34482758620689657</v>
      </c>
      <c r="BX45">
        <f>1-(($AO$43-$AP$39)/($AP$40-$AP$39))</f>
        <v>0.31034482758620685</v>
      </c>
      <c r="BY45">
        <f>(($AQ$40-$AP$39)/($AP$40-$AP$39))</f>
        <v>0.27586206896551724</v>
      </c>
      <c r="BZ45">
        <f>(($AN$40-$AQ$40)/($AQ$41-$AQ$40))</f>
        <v>6.6666666666666666E-2</v>
      </c>
      <c r="CA45">
        <f>(($AO$43-$AQ$40)/($AQ$41-$AQ$40))</f>
        <v>0.4</v>
      </c>
      <c r="CB45">
        <f>1-(($AP$40-$AQ$40)/($AQ$41-$AQ$40))</f>
        <v>0.30000000000000004</v>
      </c>
    </row>
    <row r="46" spans="1:80" x14ac:dyDescent="0.25">
      <c r="A46">
        <v>45</v>
      </c>
      <c r="F46">
        <v>83.537287000000006</v>
      </c>
      <c r="G46" s="5">
        <v>3</v>
      </c>
      <c r="H46">
        <v>82.026116999999999</v>
      </c>
      <c r="I46" s="4">
        <v>4</v>
      </c>
      <c r="P46">
        <v>2</v>
      </c>
      <c r="Q46" t="str">
        <f>CONCATENATE(C46,E46,G46,I46)</f>
        <v>34</v>
      </c>
      <c r="R46">
        <v>4</v>
      </c>
      <c r="X46" t="s">
        <v>272</v>
      </c>
      <c r="Y46" t="s">
        <v>263</v>
      </c>
      <c r="BC46">
        <f>(($AN$41-$AQ$40)/($AQ$41-$AQ$40))</f>
        <v>0.93333333333333335</v>
      </c>
      <c r="BG46">
        <v>4</v>
      </c>
      <c r="BH46">
        <v>276</v>
      </c>
      <c r="BI46">
        <f>($BH$55-$BH$52)/200</f>
        <v>0.1</v>
      </c>
      <c r="BZ46">
        <f>1-(($AN$41-$AQ$40)/($AQ$41-$AQ$40))</f>
        <v>6.6666666666666652E-2</v>
      </c>
    </row>
    <row r="47" spans="1:80" x14ac:dyDescent="0.25">
      <c r="A47">
        <v>46</v>
      </c>
      <c r="F47">
        <v>83.525744000000003</v>
      </c>
      <c r="G47" s="5">
        <v>3</v>
      </c>
      <c r="H47">
        <v>81.974947000000014</v>
      </c>
      <c r="I47" s="4">
        <v>4</v>
      </c>
      <c r="P47">
        <v>2</v>
      </c>
      <c r="Q47" t="str">
        <f>CONCATENATE(C47,E47,G47,I47)</f>
        <v>34</v>
      </c>
      <c r="R47">
        <v>1</v>
      </c>
      <c r="X47" t="s">
        <v>272</v>
      </c>
      <c r="Y47" t="s">
        <v>264</v>
      </c>
      <c r="BG47">
        <v>1</v>
      </c>
      <c r="BH47">
        <v>281</v>
      </c>
      <c r="BI47">
        <f>($BH$56-$BH$53)/200</f>
        <v>0.1</v>
      </c>
    </row>
    <row r="48" spans="1:80" x14ac:dyDescent="0.25">
      <c r="A48">
        <v>47</v>
      </c>
      <c r="F48">
        <v>83.493244000000004</v>
      </c>
      <c r="G48" s="5">
        <v>3</v>
      </c>
      <c r="H48">
        <v>81.979946000000012</v>
      </c>
      <c r="I48" s="4">
        <v>4</v>
      </c>
      <c r="P48">
        <v>2</v>
      </c>
      <c r="Q48" t="str">
        <f>CONCATENATE(C48,E48,G48,I48)</f>
        <v>34</v>
      </c>
      <c r="R48">
        <v>2</v>
      </c>
      <c r="X48" t="s">
        <v>272</v>
      </c>
      <c r="Y48" t="s">
        <v>265</v>
      </c>
      <c r="AB48" t="s">
        <v>272</v>
      </c>
      <c r="AC48" t="str">
        <f>CONCATENATE($R48,$R49,$R50,$R51)</f>
        <v>2341</v>
      </c>
      <c r="BG48">
        <v>2</v>
      </c>
      <c r="BH48">
        <v>293</v>
      </c>
      <c r="BI48">
        <f>($BH$57-$BH$54)/200</f>
        <v>0.115</v>
      </c>
    </row>
    <row r="49" spans="1:61" x14ac:dyDescent="0.25">
      <c r="A49">
        <v>48</v>
      </c>
      <c r="F49">
        <v>83.506276000000014</v>
      </c>
      <c r="G49" s="5">
        <v>3</v>
      </c>
      <c r="H49">
        <v>81.941967000000005</v>
      </c>
      <c r="I49" s="4">
        <v>4</v>
      </c>
      <c r="P49">
        <v>2</v>
      </c>
      <c r="Q49" t="str">
        <f>CONCATENATE(C49,E49,G49,I49)</f>
        <v>34</v>
      </c>
      <c r="R49">
        <v>3</v>
      </c>
      <c r="X49" t="s">
        <v>272</v>
      </c>
      <c r="Y49" t="s">
        <v>266</v>
      </c>
      <c r="BG49">
        <v>3</v>
      </c>
      <c r="BH49">
        <v>297</v>
      </c>
      <c r="BI49">
        <f>($BH$58-$BH$55)/200</f>
        <v>7.4999999999999997E-2</v>
      </c>
    </row>
    <row r="50" spans="1:61" x14ac:dyDescent="0.25">
      <c r="A50">
        <v>49</v>
      </c>
      <c r="F50">
        <v>83.472606000000013</v>
      </c>
      <c r="G50" s="5">
        <v>3</v>
      </c>
      <c r="H50">
        <v>81.872073999999998</v>
      </c>
      <c r="I50" s="4">
        <v>4</v>
      </c>
      <c r="P50">
        <v>2</v>
      </c>
      <c r="Q50" t="str">
        <f>CONCATENATE(C50,E50,G50,I50)</f>
        <v>34</v>
      </c>
      <c r="R50">
        <v>4</v>
      </c>
      <c r="X50" t="s">
        <v>272</v>
      </c>
      <c r="Y50" t="s">
        <v>263</v>
      </c>
      <c r="BG50">
        <v>4</v>
      </c>
      <c r="BH50">
        <v>306</v>
      </c>
      <c r="BI50">
        <f>($BH$59-$BH$56)/200</f>
        <v>0.1</v>
      </c>
    </row>
    <row r="51" spans="1:61" x14ac:dyDescent="0.25">
      <c r="A51">
        <v>50</v>
      </c>
      <c r="F51">
        <v>83.449840000000009</v>
      </c>
      <c r="G51" s="5">
        <v>3</v>
      </c>
      <c r="H51">
        <v>81.925957000000011</v>
      </c>
      <c r="I51" s="4">
        <v>4</v>
      </c>
      <c r="P51">
        <v>2</v>
      </c>
      <c r="Q51" t="str">
        <f>CONCATENATE(C51,E51,G51,I51)</f>
        <v>34</v>
      </c>
      <c r="R51">
        <v>1</v>
      </c>
      <c r="X51" t="s">
        <v>272</v>
      </c>
      <c r="Y51" t="s">
        <v>264</v>
      </c>
      <c r="BG51">
        <v>1</v>
      </c>
      <c r="BH51">
        <v>309</v>
      </c>
      <c r="BI51">
        <f>($BH$60-$BH$57)/200</f>
        <v>0.08</v>
      </c>
    </row>
    <row r="52" spans="1:61" x14ac:dyDescent="0.25">
      <c r="A52">
        <v>51</v>
      </c>
      <c r="F52">
        <v>83.488404000000003</v>
      </c>
      <c r="G52" s="5">
        <v>3</v>
      </c>
      <c r="H52">
        <v>81.99340500000001</v>
      </c>
      <c r="I52" s="4">
        <v>4</v>
      </c>
      <c r="P52">
        <v>2</v>
      </c>
      <c r="Q52" t="str">
        <f>CONCATENATE(C52,E52,G52,I52)</f>
        <v>34</v>
      </c>
      <c r="R52">
        <v>2</v>
      </c>
      <c r="X52" t="s">
        <v>272</v>
      </c>
      <c r="Y52" t="s">
        <v>265</v>
      </c>
      <c r="AB52" t="s">
        <v>272</v>
      </c>
      <c r="AC52" t="str">
        <f>CONCATENATE($R52,$R53,$R54,$R55)</f>
        <v>2341</v>
      </c>
      <c r="BG52">
        <v>2</v>
      </c>
      <c r="BH52">
        <v>319</v>
      </c>
      <c r="BI52">
        <f>($BH$61-$BH$58)/200</f>
        <v>0.115</v>
      </c>
    </row>
    <row r="53" spans="1:61" x14ac:dyDescent="0.25">
      <c r="A53">
        <v>52</v>
      </c>
      <c r="D53">
        <v>99.177711000000002</v>
      </c>
      <c r="E53" s="2">
        <v>2</v>
      </c>
      <c r="F53">
        <v>83.507925</v>
      </c>
      <c r="G53" s="5">
        <v>3</v>
      </c>
      <c r="H53">
        <v>81.99340500000001</v>
      </c>
      <c r="I53" s="4">
        <v>4</v>
      </c>
      <c r="P53">
        <v>3</v>
      </c>
      <c r="Q53" t="str">
        <f>CONCATENATE(C53,E53,G53,I53)</f>
        <v>234</v>
      </c>
      <c r="R53">
        <v>3</v>
      </c>
      <c r="X53" t="s">
        <v>272</v>
      </c>
      <c r="Y53" t="s">
        <v>266</v>
      </c>
      <c r="BG53">
        <v>3</v>
      </c>
      <c r="BH53">
        <v>325</v>
      </c>
      <c r="BI53">
        <f>($BH$62-$BH$59)/200</f>
        <v>7.0000000000000007E-2</v>
      </c>
    </row>
    <row r="54" spans="1:61" x14ac:dyDescent="0.25">
      <c r="A54">
        <v>53</v>
      </c>
      <c r="D54">
        <v>99.079200000000014</v>
      </c>
      <c r="E54" s="2">
        <v>2</v>
      </c>
      <c r="F54">
        <v>83.49164900000001</v>
      </c>
      <c r="G54" s="5">
        <v>3</v>
      </c>
      <c r="P54">
        <v>2</v>
      </c>
      <c r="Q54" t="str">
        <f>CONCATENATE(C54,E54,G54,I54)</f>
        <v>23</v>
      </c>
      <c r="R54">
        <v>4</v>
      </c>
      <c r="X54" t="s">
        <v>272</v>
      </c>
      <c r="Y54" t="s">
        <v>263</v>
      </c>
      <c r="BG54">
        <v>4</v>
      </c>
      <c r="BH54">
        <v>330</v>
      </c>
      <c r="BI54">
        <f>($BH$63-$BH$60)/200</f>
        <v>0.09</v>
      </c>
    </row>
    <row r="55" spans="1:61" x14ac:dyDescent="0.25">
      <c r="A55">
        <v>54</v>
      </c>
      <c r="D55">
        <v>99.073243000000005</v>
      </c>
      <c r="E55" s="2">
        <v>2</v>
      </c>
      <c r="P55">
        <v>1</v>
      </c>
      <c r="Q55" t="str">
        <f>CONCATENATE(C55,E55,G55,I55)</f>
        <v>2</v>
      </c>
      <c r="R55">
        <v>1</v>
      </c>
      <c r="X55" t="s">
        <v>272</v>
      </c>
      <c r="Y55" t="s">
        <v>264</v>
      </c>
      <c r="BG55">
        <v>1</v>
      </c>
      <c r="BH55">
        <v>339</v>
      </c>
      <c r="BI55">
        <f>($BH$64-$BH$61)/200</f>
        <v>0.08</v>
      </c>
    </row>
    <row r="56" spans="1:61" x14ac:dyDescent="0.25">
      <c r="A56">
        <v>55</v>
      </c>
      <c r="D56">
        <v>99.087924000000015</v>
      </c>
      <c r="E56" s="2">
        <v>2</v>
      </c>
      <c r="P56">
        <v>1</v>
      </c>
      <c r="Q56" t="str">
        <f>CONCATENATE(C56,E56,G56,I56)</f>
        <v>2</v>
      </c>
      <c r="R56">
        <v>2</v>
      </c>
      <c r="X56" t="s">
        <v>272</v>
      </c>
      <c r="Y56" t="s">
        <v>265</v>
      </c>
      <c r="AB56" t="s">
        <v>272</v>
      </c>
      <c r="AC56" t="str">
        <f>CONCATENATE($R56,$R57,$R58,$R59)</f>
        <v>2341</v>
      </c>
      <c r="BG56">
        <v>2</v>
      </c>
      <c r="BH56">
        <v>345</v>
      </c>
      <c r="BI56">
        <f>($BH$65-$BH$62)/200</f>
        <v>0.115</v>
      </c>
    </row>
    <row r="57" spans="1:61" x14ac:dyDescent="0.25">
      <c r="A57">
        <v>56</v>
      </c>
      <c r="D57">
        <v>99.087980000000016</v>
      </c>
      <c r="E57" s="2">
        <v>2</v>
      </c>
      <c r="P57">
        <v>1</v>
      </c>
      <c r="Q57" t="str">
        <f>CONCATENATE(C57,E57,G57,I57)</f>
        <v>2</v>
      </c>
      <c r="R57">
        <v>3</v>
      </c>
      <c r="X57" t="s">
        <v>272</v>
      </c>
      <c r="Y57" t="s">
        <v>266</v>
      </c>
      <c r="BG57">
        <v>3</v>
      </c>
      <c r="BH57">
        <v>353</v>
      </c>
      <c r="BI57">
        <f>($BH$66-$BH$63)/200</f>
        <v>8.5000000000000006E-2</v>
      </c>
    </row>
    <row r="58" spans="1:61" x14ac:dyDescent="0.25">
      <c r="A58">
        <v>57</v>
      </c>
      <c r="D58">
        <v>99.090797000000009</v>
      </c>
      <c r="E58" s="2">
        <v>2</v>
      </c>
      <c r="P58">
        <v>1</v>
      </c>
      <c r="Q58" t="str">
        <f>CONCATENATE(C58,E58,G58,I58)</f>
        <v>2</v>
      </c>
      <c r="R58">
        <v>4</v>
      </c>
      <c r="X58" t="s">
        <v>272</v>
      </c>
      <c r="Y58" t="s">
        <v>263</v>
      </c>
      <c r="BG58">
        <v>4</v>
      </c>
      <c r="BH58">
        <v>354</v>
      </c>
      <c r="BI58">
        <f>($BH$67-$BH$64)/200</f>
        <v>0.1</v>
      </c>
    </row>
    <row r="59" spans="1:61" x14ac:dyDescent="0.25">
      <c r="A59">
        <v>58</v>
      </c>
      <c r="D59">
        <v>99.102712000000011</v>
      </c>
      <c r="E59" s="2">
        <v>2</v>
      </c>
      <c r="P59">
        <v>1</v>
      </c>
      <c r="Q59" t="str">
        <f>CONCATENATE(C59,E59,G59,I59)</f>
        <v>2</v>
      </c>
      <c r="R59">
        <v>1</v>
      </c>
      <c r="X59" t="s">
        <v>272</v>
      </c>
      <c r="Y59" t="s">
        <v>264</v>
      </c>
      <c r="BG59">
        <v>1</v>
      </c>
      <c r="BH59">
        <v>365</v>
      </c>
      <c r="BI59">
        <f>($BH$68-$BH$65)/200</f>
        <v>0.08</v>
      </c>
    </row>
    <row r="60" spans="1:61" x14ac:dyDescent="0.25">
      <c r="A60">
        <v>59</v>
      </c>
      <c r="B60">
        <v>106.137765</v>
      </c>
      <c r="C60" s="3">
        <v>1</v>
      </c>
      <c r="D60">
        <v>99.129308000000009</v>
      </c>
      <c r="E60" s="2">
        <v>2</v>
      </c>
      <c r="P60">
        <v>2</v>
      </c>
      <c r="Q60" t="str">
        <f>CONCATENATE(C60,E60,G60,I60)</f>
        <v>12</v>
      </c>
      <c r="R60">
        <v>2</v>
      </c>
      <c r="X60" t="s">
        <v>272</v>
      </c>
      <c r="Y60" t="s">
        <v>265</v>
      </c>
      <c r="AB60" t="s">
        <v>272</v>
      </c>
      <c r="AC60" t="str">
        <f>CONCATENATE($R60,$R61,$R62,$R63)</f>
        <v>2341</v>
      </c>
      <c r="BG60">
        <v>2</v>
      </c>
      <c r="BH60">
        <v>369</v>
      </c>
      <c r="BI60">
        <f>($BH$69-$BH$66)/200</f>
        <v>0.115</v>
      </c>
    </row>
    <row r="61" spans="1:61" x14ac:dyDescent="0.25">
      <c r="A61">
        <v>60</v>
      </c>
      <c r="B61">
        <v>106.16324400000001</v>
      </c>
      <c r="C61" s="3">
        <v>1</v>
      </c>
      <c r="D61">
        <v>99.158189000000007</v>
      </c>
      <c r="E61" s="2">
        <v>2</v>
      </c>
      <c r="P61">
        <v>2</v>
      </c>
      <c r="Q61" t="str">
        <f>CONCATENATE(C61,E61,G61,I61)</f>
        <v>12</v>
      </c>
      <c r="R61">
        <v>3</v>
      </c>
      <c r="X61" t="s">
        <v>272</v>
      </c>
      <c r="Y61" t="s">
        <v>266</v>
      </c>
      <c r="BG61">
        <v>3</v>
      </c>
      <c r="BH61">
        <v>377</v>
      </c>
      <c r="BI61">
        <f>($BH$70-$BH$67)/200</f>
        <v>7.4999999999999997E-2</v>
      </c>
    </row>
    <row r="62" spans="1:61" x14ac:dyDescent="0.25">
      <c r="A62">
        <v>61</v>
      </c>
      <c r="B62">
        <v>106.14632900000001</v>
      </c>
      <c r="C62" s="3">
        <v>1</v>
      </c>
      <c r="D62">
        <v>99.158189000000007</v>
      </c>
      <c r="E62" s="2">
        <v>2</v>
      </c>
      <c r="P62">
        <v>2</v>
      </c>
      <c r="Q62" t="str">
        <f>CONCATENATE(C62,E62,G62,I62)</f>
        <v>12</v>
      </c>
      <c r="R62">
        <v>4</v>
      </c>
      <c r="X62" t="s">
        <v>272</v>
      </c>
      <c r="Y62" t="s">
        <v>263</v>
      </c>
      <c r="BG62">
        <v>4</v>
      </c>
      <c r="BH62">
        <v>379</v>
      </c>
      <c r="BI62">
        <f>($BH$71-$BH$68)/200</f>
        <v>9.5000000000000001E-2</v>
      </c>
    </row>
    <row r="63" spans="1:61" x14ac:dyDescent="0.25">
      <c r="A63">
        <v>62</v>
      </c>
      <c r="B63">
        <v>106.15601100000001</v>
      </c>
      <c r="C63" s="3">
        <v>1</v>
      </c>
      <c r="P63">
        <v>1</v>
      </c>
      <c r="Q63" t="str">
        <f>CONCATENATE(C63,E63,G63,I63)</f>
        <v>1</v>
      </c>
      <c r="R63">
        <v>1</v>
      </c>
      <c r="X63" t="s">
        <v>272</v>
      </c>
      <c r="Y63" t="s">
        <v>264</v>
      </c>
      <c r="BG63">
        <v>1</v>
      </c>
      <c r="BH63">
        <v>387</v>
      </c>
      <c r="BI63">
        <f>($BH$72-$BH$69)/200</f>
        <v>7.4999999999999997E-2</v>
      </c>
    </row>
    <row r="64" spans="1:61" x14ac:dyDescent="0.25">
      <c r="A64">
        <v>63</v>
      </c>
      <c r="B64">
        <v>106.15569000000001</v>
      </c>
      <c r="C64" s="3">
        <v>1</v>
      </c>
      <c r="P64">
        <v>1</v>
      </c>
      <c r="Q64" t="str">
        <f>CONCATENATE(C64,E64,G64,I64)</f>
        <v>1</v>
      </c>
      <c r="R64">
        <v>2</v>
      </c>
      <c r="X64" t="s">
        <v>272</v>
      </c>
      <c r="Y64" t="s">
        <v>265</v>
      </c>
      <c r="AB64" t="s">
        <v>272</v>
      </c>
      <c r="AC64" t="str">
        <f>CONCATENATE($R64,$R65,$R66,$R67)</f>
        <v>2341</v>
      </c>
      <c r="BG64">
        <v>2</v>
      </c>
      <c r="BH64">
        <v>393</v>
      </c>
      <c r="BI64">
        <f>($BH$73-$BH$70)/200</f>
        <v>0.12</v>
      </c>
    </row>
    <row r="65" spans="1:61" x14ac:dyDescent="0.25">
      <c r="A65">
        <v>64</v>
      </c>
      <c r="B65">
        <v>106.15223400000001</v>
      </c>
      <c r="C65" s="3">
        <v>1</v>
      </c>
      <c r="P65">
        <v>1</v>
      </c>
      <c r="Q65" t="str">
        <f>CONCATENATE(C65,E65,G65,I65)</f>
        <v>1</v>
      </c>
      <c r="R65">
        <v>3</v>
      </c>
      <c r="X65" t="s">
        <v>272</v>
      </c>
      <c r="Y65" t="s">
        <v>266</v>
      </c>
      <c r="BG65">
        <v>3</v>
      </c>
      <c r="BH65">
        <v>402</v>
      </c>
      <c r="BI65">
        <f>($BH$74-$BH$71)/200</f>
        <v>7.4999999999999997E-2</v>
      </c>
    </row>
    <row r="66" spans="1:61" x14ac:dyDescent="0.25">
      <c r="A66">
        <v>65</v>
      </c>
      <c r="B66">
        <v>106.18467800000001</v>
      </c>
      <c r="C66" s="3">
        <v>1</v>
      </c>
      <c r="P66">
        <v>1</v>
      </c>
      <c r="Q66" t="str">
        <f>CONCATENATE(C66,E66,G66,I66)</f>
        <v>1</v>
      </c>
      <c r="R66">
        <v>4</v>
      </c>
      <c r="X66" t="s">
        <v>272</v>
      </c>
      <c r="Y66" t="s">
        <v>263</v>
      </c>
      <c r="BG66">
        <v>4</v>
      </c>
      <c r="BH66">
        <v>404</v>
      </c>
      <c r="BI66">
        <f>($BH$75-$BH$72)/200</f>
        <v>0.08</v>
      </c>
    </row>
    <row r="67" spans="1:61" x14ac:dyDescent="0.25">
      <c r="A67">
        <v>66</v>
      </c>
      <c r="B67">
        <v>106.12510400000001</v>
      </c>
      <c r="C67" s="3">
        <v>1</v>
      </c>
      <c r="P67">
        <v>1</v>
      </c>
      <c r="Q67" t="str">
        <f>CONCATENATE(C67,E67,G67,I67)</f>
        <v>1</v>
      </c>
      <c r="R67">
        <v>1</v>
      </c>
      <c r="X67" t="s">
        <v>272</v>
      </c>
      <c r="Y67" t="s">
        <v>264</v>
      </c>
      <c r="BG67">
        <v>1</v>
      </c>
      <c r="BH67">
        <v>413</v>
      </c>
      <c r="BI67">
        <f>($BH$76-$BH$73)/200</f>
        <v>6.5000000000000002E-2</v>
      </c>
    </row>
    <row r="68" spans="1:61" x14ac:dyDescent="0.25">
      <c r="A68">
        <v>67</v>
      </c>
      <c r="B68">
        <v>106.201913</v>
      </c>
      <c r="C68" s="3">
        <v>1</v>
      </c>
      <c r="P68">
        <v>1</v>
      </c>
      <c r="Q68" t="str">
        <f>CONCATENATE(C68,E68,G68,I68)</f>
        <v>1</v>
      </c>
      <c r="R68">
        <v>2</v>
      </c>
      <c r="X68" t="s">
        <v>272</v>
      </c>
      <c r="Y68" t="s">
        <v>265</v>
      </c>
      <c r="AB68" t="s">
        <v>272</v>
      </c>
      <c r="AC68" t="str">
        <f>CONCATENATE($R68,$R69,$R70,$R71)</f>
        <v>2341</v>
      </c>
      <c r="BG68">
        <v>2</v>
      </c>
      <c r="BH68">
        <v>418</v>
      </c>
      <c r="BI68">
        <f>($BH$77-$BH$74)/200</f>
        <v>0.11</v>
      </c>
    </row>
    <row r="69" spans="1:61" x14ac:dyDescent="0.25">
      <c r="A69">
        <v>68</v>
      </c>
      <c r="H69">
        <v>105.517019</v>
      </c>
      <c r="I69" s="4">
        <v>4</v>
      </c>
      <c r="P69">
        <v>1</v>
      </c>
      <c r="Q69" t="str">
        <f>CONCATENATE(C69,E69,G69,I69)</f>
        <v>4</v>
      </c>
      <c r="R69">
        <v>3</v>
      </c>
      <c r="X69" t="s">
        <v>272</v>
      </c>
      <c r="Y69" t="s">
        <v>266</v>
      </c>
      <c r="BG69">
        <v>3</v>
      </c>
      <c r="BH69">
        <v>427</v>
      </c>
      <c r="BI69">
        <f>($BH$78-$BH$75)/200</f>
        <v>0.09</v>
      </c>
    </row>
    <row r="70" spans="1:61" x14ac:dyDescent="0.25">
      <c r="A70">
        <v>69</v>
      </c>
      <c r="H70">
        <v>105.517019</v>
      </c>
      <c r="I70" s="4">
        <v>4</v>
      </c>
      <c r="P70">
        <v>1</v>
      </c>
      <c r="Q70" t="str">
        <f>CONCATENATE(C70,E70,G70,I70)</f>
        <v>4</v>
      </c>
      <c r="R70">
        <v>4</v>
      </c>
      <c r="X70" t="s">
        <v>272</v>
      </c>
      <c r="Y70" t="s">
        <v>263</v>
      </c>
      <c r="BG70">
        <v>4</v>
      </c>
      <c r="BH70">
        <v>428</v>
      </c>
      <c r="BI70">
        <f>($BH$79-$BH$76)/200</f>
        <v>0.09</v>
      </c>
    </row>
    <row r="71" spans="1:61" x14ac:dyDescent="0.25">
      <c r="A71">
        <v>70</v>
      </c>
      <c r="F71">
        <v>107.20313400000001</v>
      </c>
      <c r="G71" s="5">
        <v>3</v>
      </c>
      <c r="H71">
        <v>105.501329</v>
      </c>
      <c r="I71" s="4">
        <v>4</v>
      </c>
      <c r="P71">
        <v>2</v>
      </c>
      <c r="Q71" t="str">
        <f>CONCATENATE(C71,E71,G71,I71)</f>
        <v>34</v>
      </c>
      <c r="R71">
        <v>1</v>
      </c>
      <c r="X71" t="s">
        <v>272</v>
      </c>
      <c r="Y71" t="s">
        <v>264</v>
      </c>
      <c r="BG71">
        <v>1</v>
      </c>
      <c r="BH71">
        <v>437</v>
      </c>
      <c r="BI71">
        <f>($BH$80-$BH$77)/200</f>
        <v>0.08</v>
      </c>
    </row>
    <row r="72" spans="1:61" x14ac:dyDescent="0.25">
      <c r="A72">
        <v>71</v>
      </c>
      <c r="F72">
        <v>107.24175400000001</v>
      </c>
      <c r="G72" s="5">
        <v>3</v>
      </c>
      <c r="H72">
        <v>105.51744600000001</v>
      </c>
      <c r="I72" s="4">
        <v>4</v>
      </c>
      <c r="P72">
        <v>2</v>
      </c>
      <c r="Q72" t="str">
        <f>CONCATENATE(C72,E72,G72,I72)</f>
        <v>34</v>
      </c>
      <c r="R72">
        <v>2</v>
      </c>
      <c r="X72" t="s">
        <v>272</v>
      </c>
      <c r="Y72" t="s">
        <v>265</v>
      </c>
      <c r="AB72" t="s">
        <v>272</v>
      </c>
      <c r="AC72" t="str">
        <f>CONCATENATE($R72,$R73,$R74,$R75)</f>
        <v>2341</v>
      </c>
      <c r="BG72">
        <v>2</v>
      </c>
      <c r="BH72">
        <v>442</v>
      </c>
      <c r="BI72">
        <f>($BH$81-$BH$78)/200</f>
        <v>0.11</v>
      </c>
    </row>
    <row r="73" spans="1:61" x14ac:dyDescent="0.25">
      <c r="A73">
        <v>72</v>
      </c>
      <c r="F73">
        <v>107.20723100000001</v>
      </c>
      <c r="G73" s="5">
        <v>3</v>
      </c>
      <c r="H73">
        <v>105.51574400000001</v>
      </c>
      <c r="I73" s="4">
        <v>4</v>
      </c>
      <c r="P73">
        <v>2</v>
      </c>
      <c r="Q73" t="str">
        <f>CONCATENATE(C73,E73,G73,I73)</f>
        <v>34</v>
      </c>
      <c r="R73">
        <v>3</v>
      </c>
      <c r="X73" t="s">
        <v>272</v>
      </c>
      <c r="Y73" t="s">
        <v>266</v>
      </c>
      <c r="BG73">
        <v>3</v>
      </c>
      <c r="BH73">
        <v>452</v>
      </c>
      <c r="BI73">
        <f>($BH$82-$BH$79)/200</f>
        <v>0.1</v>
      </c>
    </row>
    <row r="74" spans="1:61" x14ac:dyDescent="0.25">
      <c r="A74">
        <v>73</v>
      </c>
      <c r="F74">
        <v>107.232553</v>
      </c>
      <c r="G74" s="5">
        <v>3</v>
      </c>
      <c r="H74">
        <v>105.53016</v>
      </c>
      <c r="I74" s="4">
        <v>4</v>
      </c>
      <c r="P74">
        <v>2</v>
      </c>
      <c r="Q74" t="str">
        <f>CONCATENATE(C74,E74,G74,I74)</f>
        <v>34</v>
      </c>
      <c r="R74">
        <v>4</v>
      </c>
      <c r="X74" t="s">
        <v>272</v>
      </c>
      <c r="Y74" t="s">
        <v>263</v>
      </c>
      <c r="BG74">
        <v>4</v>
      </c>
      <c r="BH74">
        <v>452</v>
      </c>
      <c r="BI74">
        <f>($BH$83-$BH$80)/200</f>
        <v>0.08</v>
      </c>
    </row>
    <row r="75" spans="1:61" x14ac:dyDescent="0.25">
      <c r="A75">
        <v>74</v>
      </c>
      <c r="F75">
        <v>107.269998</v>
      </c>
      <c r="G75" s="5">
        <v>3</v>
      </c>
      <c r="H75">
        <v>105.575586</v>
      </c>
      <c r="I75" s="4">
        <v>4</v>
      </c>
      <c r="P75">
        <v>2</v>
      </c>
      <c r="Q75" t="str">
        <f>CONCATENATE(C75,E75,G75,I75)</f>
        <v>34</v>
      </c>
      <c r="R75">
        <v>1</v>
      </c>
      <c r="X75" t="s">
        <v>272</v>
      </c>
      <c r="Y75" t="s">
        <v>264</v>
      </c>
      <c r="BG75">
        <v>1</v>
      </c>
      <c r="BH75">
        <v>458</v>
      </c>
      <c r="BI75">
        <f>($BH$84-$BH$81)/200</f>
        <v>0.105</v>
      </c>
    </row>
    <row r="76" spans="1:61" x14ac:dyDescent="0.25">
      <c r="A76">
        <v>75</v>
      </c>
      <c r="D76">
        <v>123.75686</v>
      </c>
      <c r="E76" s="2">
        <v>2</v>
      </c>
      <c r="F76">
        <v>107.267499</v>
      </c>
      <c r="G76" s="5">
        <v>3</v>
      </c>
      <c r="H76">
        <v>105.59936300000001</v>
      </c>
      <c r="I76" s="4">
        <v>4</v>
      </c>
      <c r="P76">
        <v>3</v>
      </c>
      <c r="Q76" t="str">
        <f>CONCATENATE(C76,E76,G76,I76)</f>
        <v>234</v>
      </c>
      <c r="R76">
        <v>2</v>
      </c>
      <c r="X76" t="s">
        <v>271</v>
      </c>
      <c r="Y76" t="s">
        <v>259</v>
      </c>
      <c r="AB76" t="s">
        <v>272</v>
      </c>
      <c r="AC76" t="str">
        <f>CONCATENATE($R76,$R77,$R78,$R79)</f>
        <v>2341</v>
      </c>
      <c r="BG76">
        <v>2</v>
      </c>
      <c r="BH76">
        <v>465</v>
      </c>
      <c r="BI76">
        <f>($BH$90-$BH$87)/200</f>
        <v>7.4999999999999997E-2</v>
      </c>
    </row>
    <row r="77" spans="1:61" x14ac:dyDescent="0.25">
      <c r="A77">
        <v>76</v>
      </c>
      <c r="D77">
        <v>123.77749800000001</v>
      </c>
      <c r="E77" s="2">
        <v>2</v>
      </c>
      <c r="F77">
        <v>107.23191199999999</v>
      </c>
      <c r="G77" s="5">
        <v>3</v>
      </c>
      <c r="H77">
        <v>105.517019</v>
      </c>
      <c r="I77" s="4">
        <v>4</v>
      </c>
      <c r="P77">
        <v>3</v>
      </c>
      <c r="Q77" t="str">
        <f>CONCATENATE(C77,E77,G77,I77)</f>
        <v>234</v>
      </c>
      <c r="R77">
        <v>3</v>
      </c>
      <c r="X77" t="s">
        <v>271</v>
      </c>
      <c r="Y77" t="s">
        <v>260</v>
      </c>
      <c r="BG77">
        <v>3</v>
      </c>
      <c r="BH77">
        <v>474</v>
      </c>
      <c r="BI77">
        <f>($BH$91-$BH$88)/200</f>
        <v>0.125</v>
      </c>
    </row>
    <row r="78" spans="1:61" x14ac:dyDescent="0.25">
      <c r="A78">
        <v>77</v>
      </c>
      <c r="D78">
        <v>123.779573</v>
      </c>
      <c r="E78" s="2">
        <v>2</v>
      </c>
      <c r="F78">
        <v>107.15079600000001</v>
      </c>
      <c r="G78" s="5">
        <v>3</v>
      </c>
      <c r="P78">
        <v>2</v>
      </c>
      <c r="Q78" t="str">
        <f>CONCATENATE(C78,E78,G78,I78)</f>
        <v>23</v>
      </c>
      <c r="R78">
        <v>4</v>
      </c>
      <c r="X78" t="s">
        <v>271</v>
      </c>
      <c r="Y78" t="s">
        <v>261</v>
      </c>
      <c r="BG78">
        <v>4</v>
      </c>
      <c r="BH78">
        <v>476</v>
      </c>
      <c r="BI78">
        <f>($BH$92-$BH$89)/200</f>
        <v>9.5000000000000001E-2</v>
      </c>
    </row>
    <row r="79" spans="1:61" x14ac:dyDescent="0.25">
      <c r="A79">
        <v>78</v>
      </c>
      <c r="D79">
        <v>123.78202200000001</v>
      </c>
      <c r="E79" s="2">
        <v>2</v>
      </c>
      <c r="F79">
        <v>107.20313400000001</v>
      </c>
      <c r="G79" s="5">
        <v>3</v>
      </c>
      <c r="P79">
        <v>2</v>
      </c>
      <c r="Q79" t="str">
        <f>CONCATENATE(C79,E79,G79,I79)</f>
        <v>23</v>
      </c>
      <c r="R79">
        <v>1</v>
      </c>
      <c r="X79" t="s">
        <v>271</v>
      </c>
      <c r="Y79" t="s">
        <v>262</v>
      </c>
      <c r="BG79">
        <v>1</v>
      </c>
      <c r="BH79">
        <v>483</v>
      </c>
      <c r="BI79">
        <f>($BH$93-$BH$90)/200</f>
        <v>0.125</v>
      </c>
    </row>
    <row r="80" spans="1:61" x14ac:dyDescent="0.25">
      <c r="A80">
        <v>79</v>
      </c>
      <c r="D80">
        <v>123.744252</v>
      </c>
      <c r="E80" s="2">
        <v>2</v>
      </c>
      <c r="P80">
        <v>1</v>
      </c>
      <c r="Q80" t="str">
        <f>CONCATENATE(C80,E80,G80,I80)</f>
        <v>2</v>
      </c>
      <c r="R80">
        <v>2</v>
      </c>
      <c r="X80" t="s">
        <v>271</v>
      </c>
      <c r="Y80" t="s">
        <v>259</v>
      </c>
      <c r="AB80" t="s">
        <v>272</v>
      </c>
      <c r="AC80" t="str">
        <f>CONCATENATE($R80,$R81,$R82,$R83)</f>
        <v>2341</v>
      </c>
      <c r="BG80">
        <v>2</v>
      </c>
      <c r="BH80">
        <v>490</v>
      </c>
      <c r="BI80">
        <f>($BH$94-$BH$91)/200</f>
        <v>7.4999999999999997E-2</v>
      </c>
    </row>
    <row r="81" spans="1:61" x14ac:dyDescent="0.25">
      <c r="A81">
        <v>80</v>
      </c>
      <c r="D81">
        <v>123.753511</v>
      </c>
      <c r="E81" s="2">
        <v>2</v>
      </c>
      <c r="P81">
        <v>1</v>
      </c>
      <c r="Q81" t="str">
        <f>CONCATENATE(C81,E81,G81,I81)</f>
        <v>2</v>
      </c>
      <c r="R81">
        <v>3</v>
      </c>
      <c r="X81" t="s">
        <v>271</v>
      </c>
      <c r="Y81" t="s">
        <v>260</v>
      </c>
      <c r="BG81">
        <v>3</v>
      </c>
      <c r="BH81">
        <v>498</v>
      </c>
      <c r="BI81">
        <f>($BH$95-$BH$92)/200</f>
        <v>0.1</v>
      </c>
    </row>
    <row r="82" spans="1:61" x14ac:dyDescent="0.25">
      <c r="A82">
        <v>81</v>
      </c>
      <c r="D82">
        <v>123.77015800000001</v>
      </c>
      <c r="E82" s="2">
        <v>2</v>
      </c>
      <c r="P82">
        <v>1</v>
      </c>
      <c r="Q82" t="str">
        <f>CONCATENATE(C82,E82,G82,I82)</f>
        <v>2</v>
      </c>
      <c r="R82">
        <v>4</v>
      </c>
      <c r="X82" t="s">
        <v>271</v>
      </c>
      <c r="Y82" t="s">
        <v>261</v>
      </c>
      <c r="BG82">
        <v>4</v>
      </c>
      <c r="BH82">
        <v>503</v>
      </c>
      <c r="BI82">
        <f>($BH$96-$BH$93)/200</f>
        <v>0.1</v>
      </c>
    </row>
    <row r="83" spans="1:61" x14ac:dyDescent="0.25">
      <c r="A83">
        <v>82</v>
      </c>
      <c r="B83">
        <v>130.380639</v>
      </c>
      <c r="C83" s="3">
        <v>1</v>
      </c>
      <c r="D83">
        <v>123.81467900000001</v>
      </c>
      <c r="E83" s="2">
        <v>2</v>
      </c>
      <c r="P83">
        <v>2</v>
      </c>
      <c r="Q83" t="str">
        <f>CONCATENATE(C83,E83,G83,I83)</f>
        <v>12</v>
      </c>
      <c r="R83">
        <v>1</v>
      </c>
      <c r="X83" t="s">
        <v>271</v>
      </c>
      <c r="Y83" t="s">
        <v>262</v>
      </c>
      <c r="BG83">
        <v>1</v>
      </c>
      <c r="BH83">
        <v>506</v>
      </c>
      <c r="BI83">
        <f>($BH$97-$BH$94)/200</f>
        <v>0.115</v>
      </c>
    </row>
    <row r="84" spans="1:61" x14ac:dyDescent="0.25">
      <c r="A84">
        <v>83</v>
      </c>
      <c r="B84">
        <v>130.380639</v>
      </c>
      <c r="C84" s="3">
        <v>1</v>
      </c>
      <c r="D84">
        <v>123.86457200000001</v>
      </c>
      <c r="E84" s="2">
        <v>2</v>
      </c>
      <c r="P84">
        <v>2</v>
      </c>
      <c r="Q84" t="str">
        <f>CONCATENATE(C84,E84,G84,I84)</f>
        <v>12</v>
      </c>
      <c r="R84">
        <v>2</v>
      </c>
      <c r="X84" t="s">
        <v>271</v>
      </c>
      <c r="Y84" t="s">
        <v>259</v>
      </c>
      <c r="BG84">
        <v>2</v>
      </c>
      <c r="BH84">
        <v>519</v>
      </c>
      <c r="BI84">
        <f>($BH$98-$BH$95)/200</f>
        <v>8.5000000000000006E-2</v>
      </c>
    </row>
    <row r="85" spans="1:61" x14ac:dyDescent="0.25">
      <c r="A85">
        <v>84</v>
      </c>
      <c r="B85">
        <v>130.40393599999999</v>
      </c>
      <c r="C85" s="3">
        <v>1</v>
      </c>
      <c r="D85">
        <v>123.89084700000001</v>
      </c>
      <c r="E85" s="2">
        <v>2</v>
      </c>
      <c r="P85">
        <v>2</v>
      </c>
      <c r="Q85" t="str">
        <f>CONCATENATE(C85,E85,G85,I85)</f>
        <v>12</v>
      </c>
      <c r="R85" t="s">
        <v>22</v>
      </c>
      <c r="X85" t="s">
        <v>271</v>
      </c>
      <c r="Y85" t="s">
        <v>260</v>
      </c>
      <c r="BG85" t="s">
        <v>22</v>
      </c>
      <c r="BH85">
        <v>523</v>
      </c>
      <c r="BI85">
        <f>($BH$99-$BH$96)/200</f>
        <v>0.1</v>
      </c>
    </row>
    <row r="86" spans="1:61" x14ac:dyDescent="0.25">
      <c r="A86">
        <v>85</v>
      </c>
      <c r="B86">
        <v>130.36472800000001</v>
      </c>
      <c r="C86" s="3">
        <v>1</v>
      </c>
      <c r="D86">
        <v>123.75686</v>
      </c>
      <c r="E86" s="2">
        <v>2</v>
      </c>
      <c r="P86">
        <v>2</v>
      </c>
      <c r="Q86" t="str">
        <f>CONCATENATE(C86,E86,G86,I86)</f>
        <v>12</v>
      </c>
      <c r="R86" t="s">
        <v>22</v>
      </c>
      <c r="X86" t="s">
        <v>271</v>
      </c>
      <c r="Y86" t="s">
        <v>261</v>
      </c>
      <c r="BG86" t="s">
        <v>22</v>
      </c>
      <c r="BH86">
        <v>525</v>
      </c>
      <c r="BI86">
        <f>($BH$100-$BH$97)/200</f>
        <v>0.105</v>
      </c>
    </row>
    <row r="87" spans="1:61" x14ac:dyDescent="0.25">
      <c r="A87">
        <v>86</v>
      </c>
      <c r="B87">
        <v>130.36472800000001</v>
      </c>
      <c r="C87" s="3">
        <v>1</v>
      </c>
      <c r="P87">
        <v>1</v>
      </c>
      <c r="Q87" t="str">
        <f>CONCATENATE(C87,E87,G87,I87)</f>
        <v>1</v>
      </c>
      <c r="R87">
        <v>2</v>
      </c>
      <c r="X87" t="s">
        <v>271</v>
      </c>
      <c r="Y87" t="s">
        <v>262</v>
      </c>
      <c r="AB87" t="s">
        <v>271</v>
      </c>
      <c r="AC87" t="str">
        <f>CONCATENATE($R87,$R88,$R89,$R90)</f>
        <v>2143</v>
      </c>
      <c r="BG87">
        <v>2</v>
      </c>
      <c r="BH87">
        <v>526</v>
      </c>
      <c r="BI87">
        <f>($BH$101-$BH$98)/200</f>
        <v>0.12</v>
      </c>
    </row>
    <row r="88" spans="1:61" x14ac:dyDescent="0.25">
      <c r="A88">
        <v>87</v>
      </c>
      <c r="B88">
        <v>130.38015899999999</v>
      </c>
      <c r="C88" s="3">
        <v>1</v>
      </c>
      <c r="P88">
        <v>1</v>
      </c>
      <c r="Q88" t="str">
        <f>CONCATENATE(C88,E88,G88,I88)</f>
        <v>1</v>
      </c>
      <c r="R88">
        <v>1</v>
      </c>
      <c r="X88" t="s">
        <v>271</v>
      </c>
      <c r="Y88" t="s">
        <v>259</v>
      </c>
      <c r="BG88">
        <v>1</v>
      </c>
      <c r="BH88">
        <v>529</v>
      </c>
      <c r="BI88">
        <f>($BH$102-$BH$99)/200</f>
        <v>7.4999999999999997E-2</v>
      </c>
    </row>
    <row r="89" spans="1:61" x14ac:dyDescent="0.25">
      <c r="A89">
        <v>88</v>
      </c>
      <c r="B89">
        <v>130.36834500000001</v>
      </c>
      <c r="C89" s="3">
        <v>1</v>
      </c>
      <c r="P89">
        <v>1</v>
      </c>
      <c r="Q89" t="str">
        <f>CONCATENATE(C89,E89,G89,I89)</f>
        <v>1</v>
      </c>
      <c r="R89">
        <v>4</v>
      </c>
      <c r="X89" t="s">
        <v>271</v>
      </c>
      <c r="Y89" t="s">
        <v>260</v>
      </c>
      <c r="BG89">
        <v>4</v>
      </c>
      <c r="BH89">
        <v>539</v>
      </c>
      <c r="BI89">
        <f>($BH$103-$BH$100)/200</f>
        <v>0.08</v>
      </c>
    </row>
    <row r="90" spans="1:61" x14ac:dyDescent="0.25">
      <c r="A90">
        <v>89</v>
      </c>
      <c r="B90">
        <v>130.39308700000001</v>
      </c>
      <c r="C90" s="3">
        <v>1</v>
      </c>
      <c r="P90">
        <v>1</v>
      </c>
      <c r="Q90" t="str">
        <f>CONCATENATE(C90,E90,G90,I90)</f>
        <v>1</v>
      </c>
      <c r="R90">
        <v>3</v>
      </c>
      <c r="X90" t="s">
        <v>271</v>
      </c>
      <c r="Y90" t="s">
        <v>261</v>
      </c>
      <c r="BG90">
        <v>3</v>
      </c>
      <c r="BH90">
        <v>541</v>
      </c>
      <c r="BI90">
        <f>($BH$104-$BH$101)/200</f>
        <v>0.09</v>
      </c>
    </row>
    <row r="91" spans="1:61" x14ac:dyDescent="0.25">
      <c r="A91">
        <v>90</v>
      </c>
      <c r="B91">
        <v>130.40696800000001</v>
      </c>
      <c r="C91" s="3">
        <v>1</v>
      </c>
      <c r="P91">
        <v>1</v>
      </c>
      <c r="Q91" t="str">
        <f>CONCATENATE(C91,E91,G91,I91)</f>
        <v>1</v>
      </c>
      <c r="R91">
        <v>2</v>
      </c>
      <c r="X91" t="s">
        <v>271</v>
      </c>
      <c r="Y91" t="s">
        <v>262</v>
      </c>
      <c r="AB91" t="s">
        <v>271</v>
      </c>
      <c r="AC91" t="str">
        <f>CONCATENATE($R91,$R92,$R93,$R94)</f>
        <v>2143</v>
      </c>
      <c r="BG91">
        <v>2</v>
      </c>
      <c r="BH91">
        <v>554</v>
      </c>
      <c r="BI91">
        <f>($BH$105-$BH$102)/200</f>
        <v>0.115</v>
      </c>
    </row>
    <row r="92" spans="1:61" x14ac:dyDescent="0.25">
      <c r="A92">
        <v>91</v>
      </c>
      <c r="B92">
        <v>130.380639</v>
      </c>
      <c r="C92" s="3">
        <v>1</v>
      </c>
      <c r="H92">
        <v>129.01744200000002</v>
      </c>
      <c r="I92" s="4">
        <v>4</v>
      </c>
      <c r="P92">
        <v>2</v>
      </c>
      <c r="Q92" t="str">
        <f>CONCATENATE(C92,E92,G92,I92)</f>
        <v>14</v>
      </c>
      <c r="R92">
        <v>1</v>
      </c>
      <c r="X92" t="s">
        <v>271</v>
      </c>
      <c r="Y92" t="s">
        <v>259</v>
      </c>
      <c r="BG92">
        <v>1</v>
      </c>
      <c r="BH92">
        <v>558</v>
      </c>
      <c r="BI92">
        <f>($BH$106-$BH$103)/200</f>
        <v>8.5000000000000006E-2</v>
      </c>
    </row>
    <row r="93" spans="1:61" x14ac:dyDescent="0.25">
      <c r="A93">
        <v>92</v>
      </c>
      <c r="H93">
        <v>129.033086</v>
      </c>
      <c r="I93" s="4">
        <v>4</v>
      </c>
      <c r="P93">
        <v>1</v>
      </c>
      <c r="Q93" t="str">
        <f>CONCATENATE(C93,E93,G93,I93)</f>
        <v>4</v>
      </c>
      <c r="R93">
        <v>4</v>
      </c>
      <c r="X93" t="s">
        <v>271</v>
      </c>
      <c r="Y93" t="s">
        <v>260</v>
      </c>
      <c r="BG93">
        <v>4</v>
      </c>
      <c r="BH93">
        <v>566</v>
      </c>
      <c r="BI93">
        <f>($BH$107-$BH$104)/200</f>
        <v>0.11</v>
      </c>
    </row>
    <row r="94" spans="1:61" x14ac:dyDescent="0.25">
      <c r="A94">
        <v>93</v>
      </c>
      <c r="F94">
        <v>130.64138200000002</v>
      </c>
      <c r="G94" s="5">
        <v>3</v>
      </c>
      <c r="H94">
        <v>129.00095899999999</v>
      </c>
      <c r="I94" s="4">
        <v>4</v>
      </c>
      <c r="P94">
        <v>2</v>
      </c>
      <c r="Q94" t="str">
        <f>CONCATENATE(C94,E94,G94,I94)</f>
        <v>34</v>
      </c>
      <c r="R94">
        <v>3</v>
      </c>
      <c r="X94" t="s">
        <v>271</v>
      </c>
      <c r="Y94" t="s">
        <v>261</v>
      </c>
      <c r="BG94">
        <v>3</v>
      </c>
      <c r="BH94">
        <v>569</v>
      </c>
      <c r="BI94">
        <f>($BH$108-$BH$105)/200</f>
        <v>0.1</v>
      </c>
    </row>
    <row r="95" spans="1:61" x14ac:dyDescent="0.25">
      <c r="A95">
        <v>94</v>
      </c>
      <c r="F95">
        <v>130.636064</v>
      </c>
      <c r="G95" s="5">
        <v>3</v>
      </c>
      <c r="H95">
        <v>128.967603</v>
      </c>
      <c r="I95" s="4">
        <v>4</v>
      </c>
      <c r="P95">
        <v>2</v>
      </c>
      <c r="Q95" t="str">
        <f>CONCATENATE(C95,E95,G95,I95)</f>
        <v>34</v>
      </c>
      <c r="R95">
        <v>2</v>
      </c>
      <c r="X95" t="s">
        <v>271</v>
      </c>
      <c r="Y95" t="s">
        <v>262</v>
      </c>
      <c r="AB95" t="s">
        <v>271</v>
      </c>
      <c r="AC95" t="str">
        <f>CONCATENATE($R95,$R96,$R97,$R98)</f>
        <v>2143</v>
      </c>
      <c r="BG95">
        <v>2</v>
      </c>
      <c r="BH95">
        <v>578</v>
      </c>
      <c r="BI95">
        <f>($BH$109-$BH$106)/200</f>
        <v>0.125</v>
      </c>
    </row>
    <row r="96" spans="1:61" x14ac:dyDescent="0.25">
      <c r="A96">
        <v>95</v>
      </c>
      <c r="F96">
        <v>130.624357</v>
      </c>
      <c r="G96" s="5">
        <v>3</v>
      </c>
      <c r="H96">
        <v>128.95797899999999</v>
      </c>
      <c r="I96" s="4">
        <v>4</v>
      </c>
      <c r="P96">
        <v>2</v>
      </c>
      <c r="Q96" t="str">
        <f>CONCATENATE(C96,E96,G96,I96)</f>
        <v>34</v>
      </c>
      <c r="R96">
        <v>1</v>
      </c>
      <c r="X96" t="s">
        <v>271</v>
      </c>
      <c r="Y96" t="s">
        <v>259</v>
      </c>
      <c r="BG96">
        <v>1</v>
      </c>
      <c r="BH96">
        <v>586</v>
      </c>
      <c r="BI96">
        <f>($BH$110-$BH$107)/200</f>
        <v>7.0000000000000007E-2</v>
      </c>
    </row>
    <row r="97" spans="1:61" x14ac:dyDescent="0.25">
      <c r="A97">
        <v>96</v>
      </c>
      <c r="F97">
        <v>130.675264</v>
      </c>
      <c r="G97" s="5">
        <v>3</v>
      </c>
      <c r="H97">
        <v>129.01079300000001</v>
      </c>
      <c r="I97" s="4">
        <v>4</v>
      </c>
      <c r="P97">
        <v>2</v>
      </c>
      <c r="Q97" t="str">
        <f>CONCATENATE(C97,E97,G97,I97)</f>
        <v>34</v>
      </c>
      <c r="R97">
        <v>4</v>
      </c>
      <c r="X97" t="s">
        <v>271</v>
      </c>
      <c r="Y97" t="s">
        <v>260</v>
      </c>
      <c r="BG97">
        <v>4</v>
      </c>
      <c r="BH97">
        <v>592</v>
      </c>
      <c r="BI97">
        <f>($BH$111-$BH$108)/200</f>
        <v>0.11</v>
      </c>
    </row>
    <row r="98" spans="1:61" x14ac:dyDescent="0.25">
      <c r="A98">
        <v>97</v>
      </c>
      <c r="F98">
        <v>130.62138100000001</v>
      </c>
      <c r="G98" s="5">
        <v>3</v>
      </c>
      <c r="H98">
        <v>129.010209</v>
      </c>
      <c r="I98" s="4">
        <v>4</v>
      </c>
      <c r="P98">
        <v>2</v>
      </c>
      <c r="Q98" t="str">
        <f>CONCATENATE(C98,E98,G98,I98)</f>
        <v>34</v>
      </c>
      <c r="R98">
        <v>3</v>
      </c>
      <c r="X98" t="s">
        <v>271</v>
      </c>
      <c r="Y98" t="s">
        <v>261</v>
      </c>
      <c r="BG98">
        <v>3</v>
      </c>
      <c r="BH98">
        <v>595</v>
      </c>
      <c r="BI98">
        <f>($BH$112-$BH$109)/200</f>
        <v>0.08</v>
      </c>
    </row>
    <row r="99" spans="1:61" x14ac:dyDescent="0.25">
      <c r="A99">
        <v>98</v>
      </c>
      <c r="F99">
        <v>130.651433</v>
      </c>
      <c r="G99" s="5">
        <v>3</v>
      </c>
      <c r="H99">
        <v>129.00260700000001</v>
      </c>
      <c r="I99" s="4">
        <v>4</v>
      </c>
      <c r="P99">
        <v>2</v>
      </c>
      <c r="Q99" t="str">
        <f>CONCATENATE(C99,E99,G99,I99)</f>
        <v>34</v>
      </c>
      <c r="R99">
        <v>2</v>
      </c>
      <c r="X99" t="s">
        <v>271</v>
      </c>
      <c r="Y99" t="s">
        <v>262</v>
      </c>
      <c r="AB99" t="s">
        <v>271</v>
      </c>
      <c r="AC99" t="str">
        <f>CONCATENATE($R99,$R100,$R101,$R102)</f>
        <v>2143</v>
      </c>
      <c r="BG99">
        <v>2</v>
      </c>
      <c r="BH99">
        <v>606</v>
      </c>
      <c r="BI99">
        <f>($BH$113-$BH$110)/200</f>
        <v>0.12</v>
      </c>
    </row>
    <row r="100" spans="1:61" x14ac:dyDescent="0.25">
      <c r="A100">
        <v>99</v>
      </c>
      <c r="F100">
        <v>130.697339</v>
      </c>
      <c r="G100" s="5">
        <v>3</v>
      </c>
      <c r="H100">
        <v>129.05000000000001</v>
      </c>
      <c r="I100" s="4">
        <v>4</v>
      </c>
      <c r="P100">
        <v>2</v>
      </c>
      <c r="Q100" t="str">
        <f>CONCATENATE(C100,E100,G100,I100)</f>
        <v>34</v>
      </c>
      <c r="R100">
        <v>1</v>
      </c>
      <c r="X100" t="s">
        <v>271</v>
      </c>
      <c r="Y100" t="s">
        <v>259</v>
      </c>
      <c r="BG100">
        <v>1</v>
      </c>
      <c r="BH100">
        <v>613</v>
      </c>
      <c r="BI100">
        <f>($BH$114-$BH$111)/200</f>
        <v>0.06</v>
      </c>
    </row>
    <row r="101" spans="1:61" x14ac:dyDescent="0.25">
      <c r="A101">
        <v>100</v>
      </c>
      <c r="D101">
        <v>153.09941799999999</v>
      </c>
      <c r="E101" s="2">
        <v>2</v>
      </c>
      <c r="F101">
        <v>130.72175300000001</v>
      </c>
      <c r="G101" s="5">
        <v>3</v>
      </c>
      <c r="H101">
        <v>129.01744200000002</v>
      </c>
      <c r="I101" s="4">
        <v>4</v>
      </c>
      <c r="P101">
        <v>3</v>
      </c>
      <c r="Q101" t="str">
        <f>CONCATENATE(C101,E101,G101,I101)</f>
        <v>234</v>
      </c>
      <c r="R101">
        <v>4</v>
      </c>
      <c r="X101" t="s">
        <v>271</v>
      </c>
      <c r="Y101" t="s">
        <v>260</v>
      </c>
      <c r="BG101">
        <v>4</v>
      </c>
      <c r="BH101">
        <v>619</v>
      </c>
      <c r="BI101">
        <f>($BH$115-$BH$112)/200</f>
        <v>9.5000000000000001E-2</v>
      </c>
    </row>
    <row r="102" spans="1:61" x14ac:dyDescent="0.25">
      <c r="A102">
        <v>101</v>
      </c>
      <c r="D102">
        <v>153.13004999999998</v>
      </c>
      <c r="E102" s="2">
        <v>2</v>
      </c>
      <c r="F102">
        <v>130.64138200000002</v>
      </c>
      <c r="G102" s="5">
        <v>3</v>
      </c>
      <c r="P102">
        <v>2</v>
      </c>
      <c r="Q102" t="str">
        <f>CONCATENATE(C102,E102,G102,I102)</f>
        <v>23</v>
      </c>
      <c r="R102">
        <v>3</v>
      </c>
      <c r="X102" t="s">
        <v>271</v>
      </c>
      <c r="Y102" t="s">
        <v>261</v>
      </c>
      <c r="BG102">
        <v>3</v>
      </c>
      <c r="BH102">
        <v>621</v>
      </c>
      <c r="BI102">
        <f>($BH$116-$BH$113)/200</f>
        <v>7.0000000000000007E-2</v>
      </c>
    </row>
    <row r="103" spans="1:61" x14ac:dyDescent="0.25">
      <c r="A103">
        <v>102</v>
      </c>
      <c r="D103">
        <v>153.165313</v>
      </c>
      <c r="E103" s="2">
        <v>2</v>
      </c>
      <c r="F103">
        <v>130.64138200000002</v>
      </c>
      <c r="G103" s="5">
        <v>3</v>
      </c>
      <c r="P103">
        <v>2</v>
      </c>
      <c r="Q103" t="str">
        <f>CONCATENATE(C103,E103,G103,I103)</f>
        <v>23</v>
      </c>
      <c r="R103">
        <v>2</v>
      </c>
      <c r="X103" t="s">
        <v>271</v>
      </c>
      <c r="Y103" t="s">
        <v>262</v>
      </c>
      <c r="AB103" t="s">
        <v>271</v>
      </c>
      <c r="AC103" t="str">
        <f>CONCATENATE($R103,$R104,$R105,$R106)</f>
        <v>2143</v>
      </c>
      <c r="BG103">
        <v>2</v>
      </c>
      <c r="BH103">
        <v>629</v>
      </c>
      <c r="BI103">
        <f>($BH$117-$BH$114)/200</f>
        <v>0.115</v>
      </c>
    </row>
    <row r="104" spans="1:61" x14ac:dyDescent="0.25">
      <c r="A104">
        <v>103</v>
      </c>
      <c r="D104">
        <v>153.18126000000001</v>
      </c>
      <c r="E104" s="2">
        <v>2</v>
      </c>
      <c r="P104">
        <v>1</v>
      </c>
      <c r="Q104" t="str">
        <f>CONCATENATE(C104,E104,G104,I104)</f>
        <v>2</v>
      </c>
      <c r="R104">
        <v>1</v>
      </c>
      <c r="X104" t="s">
        <v>271</v>
      </c>
      <c r="Y104" t="s">
        <v>259</v>
      </c>
      <c r="BG104">
        <v>1</v>
      </c>
      <c r="BH104">
        <v>637</v>
      </c>
      <c r="BI104">
        <f>($BH$118-$BH$115)/200</f>
        <v>0.08</v>
      </c>
    </row>
    <row r="105" spans="1:61" x14ac:dyDescent="0.25">
      <c r="A105">
        <v>104</v>
      </c>
      <c r="D105">
        <v>153.16325999999998</v>
      </c>
      <c r="E105" s="2">
        <v>2</v>
      </c>
      <c r="P105">
        <v>1</v>
      </c>
      <c r="Q105" t="str">
        <f>CONCATENATE(C105,E105,G105,I105)</f>
        <v>2</v>
      </c>
      <c r="R105">
        <v>4</v>
      </c>
      <c r="X105" t="s">
        <v>271</v>
      </c>
      <c r="Y105" t="s">
        <v>260</v>
      </c>
      <c r="BG105">
        <v>4</v>
      </c>
      <c r="BH105">
        <v>644</v>
      </c>
      <c r="BI105">
        <f>($BH$119-$BH$116)/200</f>
        <v>0.09</v>
      </c>
    </row>
    <row r="106" spans="1:61" x14ac:dyDescent="0.25">
      <c r="A106">
        <v>105</v>
      </c>
      <c r="D106">
        <v>153.14836600000001</v>
      </c>
      <c r="E106" s="2">
        <v>2</v>
      </c>
      <c r="P106">
        <v>1</v>
      </c>
      <c r="Q106" t="str">
        <f>CONCATENATE(C106,E106,G106,I106)</f>
        <v>2</v>
      </c>
      <c r="R106">
        <v>3</v>
      </c>
      <c r="X106" t="s">
        <v>271</v>
      </c>
      <c r="Y106" t="s">
        <v>261</v>
      </c>
      <c r="BG106">
        <v>3</v>
      </c>
      <c r="BH106">
        <v>646</v>
      </c>
      <c r="BI106">
        <f>($BH$120-$BH$117)/200</f>
        <v>7.4999999999999997E-2</v>
      </c>
    </row>
    <row r="107" spans="1:61" x14ac:dyDescent="0.25">
      <c r="A107">
        <v>106</v>
      </c>
      <c r="D107">
        <v>153.14110199999999</v>
      </c>
      <c r="E107" s="2">
        <v>2</v>
      </c>
      <c r="P107">
        <v>1</v>
      </c>
      <c r="Q107" t="str">
        <f>CONCATENATE(C107,E107,G107,I107)</f>
        <v>2</v>
      </c>
      <c r="R107">
        <v>2</v>
      </c>
      <c r="X107" t="s">
        <v>271</v>
      </c>
      <c r="Y107" t="s">
        <v>262</v>
      </c>
      <c r="AB107" t="s">
        <v>271</v>
      </c>
      <c r="AC107" t="str">
        <f>CONCATENATE($R107,$R108,$R109,$R110)</f>
        <v>2143</v>
      </c>
      <c r="BG107">
        <v>2</v>
      </c>
      <c r="BH107">
        <v>659</v>
      </c>
      <c r="BI107">
        <f>($BH$121-$BH$118)/200</f>
        <v>0.11</v>
      </c>
    </row>
    <row r="108" spans="1:61" x14ac:dyDescent="0.25">
      <c r="A108">
        <v>107</v>
      </c>
      <c r="D108">
        <v>153.137102</v>
      </c>
      <c r="E108" s="2">
        <v>2</v>
      </c>
      <c r="P108">
        <v>1</v>
      </c>
      <c r="Q108" t="str">
        <f>CONCATENATE(C108,E108,G108,I108)</f>
        <v>2</v>
      </c>
      <c r="R108">
        <v>1</v>
      </c>
      <c r="X108" t="s">
        <v>271</v>
      </c>
      <c r="Y108" t="s">
        <v>259</v>
      </c>
      <c r="BG108">
        <v>1</v>
      </c>
      <c r="BH108">
        <v>664</v>
      </c>
      <c r="BI108">
        <f>($BH$122-$BH$119)/200</f>
        <v>0.1</v>
      </c>
    </row>
    <row r="109" spans="1:61" x14ac:dyDescent="0.25">
      <c r="A109">
        <v>108</v>
      </c>
      <c r="B109">
        <v>158.391997</v>
      </c>
      <c r="C109" s="3">
        <v>1</v>
      </c>
      <c r="D109">
        <v>153.12004999999999</v>
      </c>
      <c r="E109" s="2">
        <v>2</v>
      </c>
      <c r="P109">
        <v>2</v>
      </c>
      <c r="Q109" t="str">
        <f>CONCATENATE(C109,E109,G109,I109)</f>
        <v>12</v>
      </c>
      <c r="R109">
        <v>4</v>
      </c>
      <c r="X109" t="s">
        <v>271</v>
      </c>
      <c r="Y109" t="s">
        <v>260</v>
      </c>
      <c r="BG109">
        <v>4</v>
      </c>
      <c r="BH109">
        <v>671</v>
      </c>
      <c r="BI109">
        <f>($BH$123-$BH$120)/200</f>
        <v>0.09</v>
      </c>
    </row>
    <row r="110" spans="1:61" x14ac:dyDescent="0.25">
      <c r="A110">
        <v>109</v>
      </c>
      <c r="B110">
        <v>158.38378599999999</v>
      </c>
      <c r="C110" s="3">
        <v>1</v>
      </c>
      <c r="D110">
        <v>153.12004999999999</v>
      </c>
      <c r="E110" s="2">
        <v>2</v>
      </c>
      <c r="P110">
        <v>2</v>
      </c>
      <c r="Q110" t="str">
        <f>CONCATENATE(C110,E110,G110,I110)</f>
        <v>12</v>
      </c>
      <c r="R110">
        <v>3</v>
      </c>
      <c r="X110" t="s">
        <v>271</v>
      </c>
      <c r="Y110" t="s">
        <v>261</v>
      </c>
      <c r="BG110">
        <v>3</v>
      </c>
      <c r="BH110">
        <v>673</v>
      </c>
      <c r="BI110">
        <f>($BH$124-$BH$121)/200</f>
        <v>0.105</v>
      </c>
    </row>
    <row r="111" spans="1:61" x14ac:dyDescent="0.25">
      <c r="A111">
        <v>110</v>
      </c>
      <c r="B111">
        <v>158.390997</v>
      </c>
      <c r="C111" s="3">
        <v>1</v>
      </c>
      <c r="P111">
        <v>1</v>
      </c>
      <c r="Q111" t="str">
        <f>CONCATENATE(C111,E111,G111,I111)</f>
        <v>1</v>
      </c>
      <c r="R111">
        <v>2</v>
      </c>
      <c r="X111" t="s">
        <v>271</v>
      </c>
      <c r="Y111" t="s">
        <v>262</v>
      </c>
      <c r="AB111" t="s">
        <v>271</v>
      </c>
      <c r="AC111" t="str">
        <f>CONCATENATE($R111,$R112,$R113,$R114)</f>
        <v>2143</v>
      </c>
      <c r="BG111">
        <v>2</v>
      </c>
      <c r="BH111">
        <v>686</v>
      </c>
      <c r="BI111">
        <f>($BH$125-$BH$122)/200</f>
        <v>0.12</v>
      </c>
    </row>
    <row r="112" spans="1:61" x14ac:dyDescent="0.25">
      <c r="A112">
        <v>111</v>
      </c>
      <c r="B112">
        <v>158.39546999999999</v>
      </c>
      <c r="C112" s="3">
        <v>1</v>
      </c>
      <c r="P112">
        <v>1</v>
      </c>
      <c r="Q112" t="str">
        <f>CONCATENATE(C112,E112,G112,I112)</f>
        <v>1</v>
      </c>
      <c r="R112">
        <v>1</v>
      </c>
      <c r="X112" t="s">
        <v>273</v>
      </c>
      <c r="Y112" t="s">
        <v>267</v>
      </c>
      <c r="BG112">
        <v>1</v>
      </c>
      <c r="BH112">
        <v>687</v>
      </c>
      <c r="BI112">
        <f>($BH$126-$BH$123)/200</f>
        <v>0.155</v>
      </c>
    </row>
    <row r="113" spans="1:61" x14ac:dyDescent="0.25">
      <c r="A113">
        <v>112</v>
      </c>
      <c r="B113">
        <v>158.406576</v>
      </c>
      <c r="C113" s="3">
        <v>1</v>
      </c>
      <c r="P113">
        <v>1</v>
      </c>
      <c r="Q113" t="str">
        <f>CONCATENATE(C113,E113,G113,I113)</f>
        <v>1</v>
      </c>
      <c r="R113">
        <v>4</v>
      </c>
      <c r="X113" t="s">
        <v>274</v>
      </c>
      <c r="Y113" t="s">
        <v>268</v>
      </c>
      <c r="BG113">
        <v>4</v>
      </c>
      <c r="BH113">
        <v>697</v>
      </c>
      <c r="BI113">
        <f>($BH$127-$BH$124)/200</f>
        <v>0.1</v>
      </c>
    </row>
    <row r="114" spans="1:61" x14ac:dyDescent="0.25">
      <c r="A114">
        <v>113</v>
      </c>
      <c r="B114">
        <v>158.383681</v>
      </c>
      <c r="C114" s="3">
        <v>1</v>
      </c>
      <c r="P114">
        <v>1</v>
      </c>
      <c r="Q114" t="str">
        <f>CONCATENATE(C114,E114,G114,I114)</f>
        <v>1</v>
      </c>
      <c r="R114">
        <v>3</v>
      </c>
      <c r="X114" t="s">
        <v>272</v>
      </c>
      <c r="Y114" t="s">
        <v>263</v>
      </c>
      <c r="BG114">
        <v>3</v>
      </c>
      <c r="BH114">
        <v>698</v>
      </c>
      <c r="BI114">
        <f>($BH$133-$BH$130)/200</f>
        <v>0.09</v>
      </c>
    </row>
    <row r="115" spans="1:61" x14ac:dyDescent="0.25">
      <c r="A115">
        <v>114</v>
      </c>
      <c r="B115">
        <v>158.369102</v>
      </c>
      <c r="C115" s="3">
        <v>1</v>
      </c>
      <c r="H115">
        <v>155.97768099999999</v>
      </c>
      <c r="I115" s="4">
        <v>4</v>
      </c>
      <c r="P115">
        <v>2</v>
      </c>
      <c r="Q115" t="str">
        <f>CONCATENATE(C115,E115,G115,I115)</f>
        <v>14</v>
      </c>
      <c r="R115">
        <v>2</v>
      </c>
      <c r="X115" t="s">
        <v>272</v>
      </c>
      <c r="Y115" t="s">
        <v>264</v>
      </c>
      <c r="AB115" t="s">
        <v>271</v>
      </c>
      <c r="AC115" t="str">
        <f>CONCATENATE($R115,$R116,$R117,$R118)</f>
        <v>2143</v>
      </c>
      <c r="BG115">
        <v>2</v>
      </c>
      <c r="BH115">
        <v>706</v>
      </c>
      <c r="BI115">
        <f>($BH$134-$BH$131)/200</f>
        <v>0.105</v>
      </c>
    </row>
    <row r="116" spans="1:61" x14ac:dyDescent="0.25">
      <c r="A116">
        <v>115</v>
      </c>
      <c r="B116">
        <v>158.391997</v>
      </c>
      <c r="C116" s="3">
        <v>1</v>
      </c>
      <c r="H116">
        <v>156.029313</v>
      </c>
      <c r="I116" s="4">
        <v>4</v>
      </c>
      <c r="P116">
        <v>2</v>
      </c>
      <c r="Q116" t="str">
        <f>CONCATENATE(C116,E116,G116,I116)</f>
        <v>14</v>
      </c>
      <c r="R116">
        <v>1</v>
      </c>
      <c r="X116" t="s">
        <v>272</v>
      </c>
      <c r="Y116" t="s">
        <v>265</v>
      </c>
      <c r="BG116">
        <v>1</v>
      </c>
      <c r="BH116">
        <v>711</v>
      </c>
      <c r="BI116">
        <f>($BH$135-$BH$132)/200</f>
        <v>0.1</v>
      </c>
    </row>
    <row r="117" spans="1:61" x14ac:dyDescent="0.25">
      <c r="A117">
        <v>116</v>
      </c>
      <c r="H117">
        <v>156.02820700000001</v>
      </c>
      <c r="I117" s="4">
        <v>4</v>
      </c>
      <c r="P117">
        <v>1</v>
      </c>
      <c r="Q117" t="str">
        <f>CONCATENATE(C117,E117,G117,I117)</f>
        <v>4</v>
      </c>
      <c r="R117">
        <v>4</v>
      </c>
      <c r="X117" t="s">
        <v>272</v>
      </c>
      <c r="Y117" t="s">
        <v>266</v>
      </c>
      <c r="BG117">
        <v>4</v>
      </c>
      <c r="BH117">
        <v>721</v>
      </c>
      <c r="BI117">
        <f>($BH$136-$BH$133)/200</f>
        <v>0.105</v>
      </c>
    </row>
    <row r="118" spans="1:61" x14ac:dyDescent="0.25">
      <c r="A118">
        <v>117</v>
      </c>
      <c r="F118">
        <v>158.26231200000001</v>
      </c>
      <c r="G118" s="5">
        <v>3</v>
      </c>
      <c r="H118">
        <v>156.00389200000001</v>
      </c>
      <c r="I118" s="4">
        <v>4</v>
      </c>
      <c r="P118">
        <v>2</v>
      </c>
      <c r="Q118" t="str">
        <f>CONCATENATE(C118,E118,G118,I118)</f>
        <v>34</v>
      </c>
      <c r="R118">
        <v>3</v>
      </c>
      <c r="X118" t="s">
        <v>272</v>
      </c>
      <c r="Y118" t="s">
        <v>263</v>
      </c>
      <c r="BG118">
        <v>3</v>
      </c>
      <c r="BH118">
        <v>722</v>
      </c>
      <c r="BI118">
        <f>($BH$137-$BH$134)/200</f>
        <v>0.11</v>
      </c>
    </row>
    <row r="119" spans="1:61" x14ac:dyDescent="0.25">
      <c r="A119">
        <v>118</v>
      </c>
      <c r="F119">
        <v>158.23936499999999</v>
      </c>
      <c r="G119" s="5">
        <v>3</v>
      </c>
      <c r="H119">
        <v>155.91862799999998</v>
      </c>
      <c r="I119" s="4">
        <v>4</v>
      </c>
      <c r="P119">
        <v>2</v>
      </c>
      <c r="Q119" t="str">
        <f>CONCATENATE(C119,E119,G119,I119)</f>
        <v>34</v>
      </c>
      <c r="R119">
        <v>2</v>
      </c>
      <c r="X119" t="s">
        <v>272</v>
      </c>
      <c r="Y119" t="s">
        <v>264</v>
      </c>
      <c r="AB119" t="s">
        <v>271</v>
      </c>
      <c r="AC119" t="str">
        <f>CONCATENATE($R119,$R120,$R121,$R122)</f>
        <v>2143</v>
      </c>
      <c r="BG119">
        <v>2</v>
      </c>
      <c r="BH119">
        <v>729</v>
      </c>
      <c r="BI119">
        <f>($BH$138-$BH$135)/200</f>
        <v>0.09</v>
      </c>
    </row>
    <row r="120" spans="1:61" x14ac:dyDescent="0.25">
      <c r="A120">
        <v>119</v>
      </c>
      <c r="F120">
        <v>158.21225999999999</v>
      </c>
      <c r="G120" s="5">
        <v>3</v>
      </c>
      <c r="H120">
        <v>155.90473299999999</v>
      </c>
      <c r="I120" s="4">
        <v>4</v>
      </c>
      <c r="P120">
        <v>2</v>
      </c>
      <c r="Q120" t="str">
        <f>CONCATENATE(C120,E120,G120,I120)</f>
        <v>34</v>
      </c>
      <c r="R120">
        <v>1</v>
      </c>
      <c r="X120" t="s">
        <v>272</v>
      </c>
      <c r="Y120" t="s">
        <v>265</v>
      </c>
      <c r="BG120">
        <v>1</v>
      </c>
      <c r="BH120">
        <v>736</v>
      </c>
      <c r="BI120">
        <f>($BH$139-$BH$136)/200</f>
        <v>0.125</v>
      </c>
    </row>
    <row r="121" spans="1:61" x14ac:dyDescent="0.25">
      <c r="A121">
        <v>120</v>
      </c>
      <c r="F121">
        <v>158.18568099999999</v>
      </c>
      <c r="G121" s="5">
        <v>3</v>
      </c>
      <c r="H121">
        <v>155.83704899999998</v>
      </c>
      <c r="I121" s="4">
        <v>4</v>
      </c>
      <c r="P121">
        <v>2</v>
      </c>
      <c r="Q121" t="str">
        <f>CONCATENATE(C121,E121,G121,I121)</f>
        <v>34</v>
      </c>
      <c r="R121">
        <v>4</v>
      </c>
      <c r="X121" t="s">
        <v>272</v>
      </c>
      <c r="Y121" t="s">
        <v>266</v>
      </c>
      <c r="BG121">
        <v>4</v>
      </c>
      <c r="BH121">
        <v>744</v>
      </c>
      <c r="BI121">
        <f>($BH$140-$BH$137)/200</f>
        <v>7.4999999999999997E-2</v>
      </c>
    </row>
    <row r="122" spans="1:61" x14ac:dyDescent="0.25">
      <c r="A122">
        <v>121</v>
      </c>
      <c r="F122">
        <v>158.17215499999998</v>
      </c>
      <c r="G122" s="5">
        <v>3</v>
      </c>
      <c r="H122">
        <v>155.99746999999999</v>
      </c>
      <c r="I122" s="4">
        <v>4</v>
      </c>
      <c r="P122">
        <v>2</v>
      </c>
      <c r="Q122" t="str">
        <f>CONCATENATE(C122,E122,G122,I122)</f>
        <v>34</v>
      </c>
      <c r="R122">
        <v>3</v>
      </c>
      <c r="X122" t="s">
        <v>272</v>
      </c>
      <c r="Y122" t="s">
        <v>263</v>
      </c>
      <c r="BG122">
        <v>3</v>
      </c>
      <c r="BH122">
        <v>749</v>
      </c>
      <c r="BI122">
        <f>($BH$141-$BH$138)/200</f>
        <v>0.105</v>
      </c>
    </row>
    <row r="123" spans="1:61" x14ac:dyDescent="0.25">
      <c r="A123">
        <v>122</v>
      </c>
      <c r="F123">
        <v>158.147944</v>
      </c>
      <c r="G123" s="5">
        <v>3</v>
      </c>
      <c r="H123">
        <v>155.99746999999999</v>
      </c>
      <c r="I123" s="4">
        <v>4</v>
      </c>
      <c r="P123">
        <v>2</v>
      </c>
      <c r="Q123" t="str">
        <f>CONCATENATE(C123,E123,G123,I123)</f>
        <v>34</v>
      </c>
      <c r="R123">
        <v>2</v>
      </c>
      <c r="X123" t="s">
        <v>272</v>
      </c>
      <c r="Y123" t="s">
        <v>264</v>
      </c>
      <c r="BG123">
        <v>2</v>
      </c>
      <c r="BH123">
        <v>754</v>
      </c>
      <c r="BI123">
        <f>($BH$142-$BH$139)/200</f>
        <v>7.4999999999999997E-2</v>
      </c>
    </row>
    <row r="124" spans="1:61" x14ac:dyDescent="0.25">
      <c r="A124">
        <v>123</v>
      </c>
      <c r="F124">
        <v>158.110838</v>
      </c>
      <c r="G124" s="5">
        <v>3</v>
      </c>
      <c r="H124">
        <v>155.99746999999999</v>
      </c>
      <c r="I124" s="4">
        <v>4</v>
      </c>
      <c r="P124">
        <v>2</v>
      </c>
      <c r="Q124" t="str">
        <f>CONCATENATE(C124,E124,G124,I124)</f>
        <v>34</v>
      </c>
      <c r="R124">
        <v>1</v>
      </c>
      <c r="X124" t="s">
        <v>272</v>
      </c>
      <c r="Y124" t="s">
        <v>265</v>
      </c>
      <c r="AB124" t="s">
        <v>274</v>
      </c>
      <c r="AC124" t="str">
        <f>CONCATENATE($R124,$R125,$R126,$R127)</f>
        <v>1423</v>
      </c>
      <c r="BG124">
        <v>1</v>
      </c>
      <c r="BH124">
        <v>765</v>
      </c>
      <c r="BI124">
        <f>($BH$143-$BH$140)/200</f>
        <v>0.12</v>
      </c>
    </row>
    <row r="125" spans="1:61" x14ac:dyDescent="0.25">
      <c r="A125">
        <v>124</v>
      </c>
      <c r="F125">
        <v>158.11499699999999</v>
      </c>
      <c r="G125" s="5">
        <v>3</v>
      </c>
      <c r="P125">
        <v>1</v>
      </c>
      <c r="Q125" t="str">
        <f>CONCATENATE(C125,E125,G125,I125)</f>
        <v>3</v>
      </c>
      <c r="R125">
        <v>4</v>
      </c>
      <c r="X125" t="s">
        <v>272</v>
      </c>
      <c r="Y125" t="s">
        <v>266</v>
      </c>
      <c r="BG125">
        <v>4</v>
      </c>
      <c r="BH125">
        <v>773</v>
      </c>
      <c r="BI125">
        <f>($BH$144-$BH$141)/200</f>
        <v>8.5000000000000006E-2</v>
      </c>
    </row>
    <row r="126" spans="1:61" x14ac:dyDescent="0.25">
      <c r="A126">
        <v>125</v>
      </c>
      <c r="F126">
        <v>158.26231200000001</v>
      </c>
      <c r="G126" s="5">
        <v>3</v>
      </c>
      <c r="P126">
        <v>1</v>
      </c>
      <c r="Q126" t="str">
        <f>CONCATENATE(C126,E126,G126,I126)</f>
        <v>3</v>
      </c>
      <c r="R126">
        <v>2</v>
      </c>
      <c r="X126" t="s">
        <v>272</v>
      </c>
      <c r="Y126" t="s">
        <v>263</v>
      </c>
      <c r="BG126">
        <v>2</v>
      </c>
      <c r="BH126">
        <v>785</v>
      </c>
      <c r="BI126">
        <f>($BH$145-$BH$142)/200</f>
        <v>0.115</v>
      </c>
    </row>
    <row r="127" spans="1:61" x14ac:dyDescent="0.25">
      <c r="A127">
        <v>126</v>
      </c>
      <c r="P127">
        <v>0</v>
      </c>
      <c r="Q127" t="str">
        <f>CONCATENATE(C127,E127,G127,I127)</f>
        <v/>
      </c>
      <c r="R127">
        <v>3</v>
      </c>
      <c r="X127" t="s">
        <v>272</v>
      </c>
      <c r="Y127" t="s">
        <v>264</v>
      </c>
      <c r="BG127">
        <v>3</v>
      </c>
      <c r="BH127">
        <v>785</v>
      </c>
      <c r="BI127">
        <f>($BH$146-$BH$143)/200</f>
        <v>8.5000000000000006E-2</v>
      </c>
    </row>
    <row r="128" spans="1:61" x14ac:dyDescent="0.25">
      <c r="A128">
        <v>127</v>
      </c>
      <c r="P128">
        <v>0</v>
      </c>
      <c r="Q128" t="str">
        <f>CONCATENATE(C128,E128,G128,I128)</f>
        <v/>
      </c>
      <c r="R128" t="s">
        <v>22</v>
      </c>
      <c r="X128" t="s">
        <v>272</v>
      </c>
      <c r="Y128" t="s">
        <v>265</v>
      </c>
      <c r="BG128" t="s">
        <v>22</v>
      </c>
      <c r="BH128">
        <v>796</v>
      </c>
      <c r="BI128">
        <f>($BH$147-$BH$144)/200</f>
        <v>0.12</v>
      </c>
    </row>
    <row r="129" spans="1:61" x14ac:dyDescent="0.25">
      <c r="A129">
        <v>128</v>
      </c>
      <c r="D129">
        <v>175.71289300000001</v>
      </c>
      <c r="E129" s="2">
        <v>2</v>
      </c>
      <c r="P129">
        <v>1</v>
      </c>
      <c r="Q129" t="str">
        <f>CONCATENATE(C129,E129,G129,I129)</f>
        <v>2</v>
      </c>
      <c r="R129" t="s">
        <v>22</v>
      </c>
      <c r="X129" t="s">
        <v>272</v>
      </c>
      <c r="Y129" t="s">
        <v>266</v>
      </c>
      <c r="BG129" t="s">
        <v>22</v>
      </c>
      <c r="BH129">
        <v>798</v>
      </c>
      <c r="BI129">
        <f>($BH$148-$BH$145)/200</f>
        <v>7.0000000000000007E-2</v>
      </c>
    </row>
    <row r="130" spans="1:61" x14ac:dyDescent="0.25">
      <c r="A130">
        <v>129</v>
      </c>
      <c r="D130">
        <v>175.67462599999999</v>
      </c>
      <c r="E130" s="2">
        <v>2</v>
      </c>
      <c r="P130">
        <v>1</v>
      </c>
      <c r="Q130" t="str">
        <f>CONCATENATE(C130,E130,G130,I130)</f>
        <v>2</v>
      </c>
      <c r="R130">
        <v>2</v>
      </c>
      <c r="X130" t="s">
        <v>272</v>
      </c>
      <c r="Y130" t="s">
        <v>263</v>
      </c>
      <c r="AB130" t="s">
        <v>272</v>
      </c>
      <c r="AC130" t="str">
        <f>CONCATENATE($R130,$R131,$R132,$R133)</f>
        <v>2341</v>
      </c>
      <c r="BG130">
        <v>2</v>
      </c>
      <c r="BH130">
        <v>799</v>
      </c>
      <c r="BI130">
        <f>($BH$149-$BH$146)/200</f>
        <v>0.105</v>
      </c>
    </row>
    <row r="131" spans="1:61" x14ac:dyDescent="0.25">
      <c r="A131">
        <v>130</v>
      </c>
      <c r="D131">
        <v>175.664681</v>
      </c>
      <c r="E131" s="2">
        <v>2</v>
      </c>
      <c r="P131">
        <v>1</v>
      </c>
      <c r="Q131" t="str">
        <f>CONCATENATE(C131,E131,G131,I131)</f>
        <v>2</v>
      </c>
      <c r="R131">
        <v>3</v>
      </c>
      <c r="X131" t="s">
        <v>272</v>
      </c>
      <c r="Y131" t="s">
        <v>264</v>
      </c>
      <c r="BG131">
        <v>3</v>
      </c>
      <c r="BH131">
        <v>805</v>
      </c>
      <c r="BI131">
        <f>($BH$150-$BH$147)/200</f>
        <v>8.5000000000000006E-2</v>
      </c>
    </row>
    <row r="132" spans="1:61" x14ac:dyDescent="0.25">
      <c r="A132">
        <v>131</v>
      </c>
      <c r="B132">
        <v>179.70720499999999</v>
      </c>
      <c r="C132" s="3">
        <v>1</v>
      </c>
      <c r="D132">
        <v>175.65594299999998</v>
      </c>
      <c r="E132" s="2">
        <v>2</v>
      </c>
      <c r="P132">
        <v>2</v>
      </c>
      <c r="Q132" t="str">
        <f>CONCATENATE(C132,E132,G132,I132)</f>
        <v>12</v>
      </c>
      <c r="R132">
        <v>4</v>
      </c>
      <c r="X132" t="s">
        <v>272</v>
      </c>
      <c r="Y132" t="s">
        <v>265</v>
      </c>
      <c r="BG132">
        <v>4</v>
      </c>
      <c r="BH132">
        <v>813</v>
      </c>
      <c r="BI132">
        <f>($BH$151-$BH$148)/200</f>
        <v>0.12</v>
      </c>
    </row>
    <row r="133" spans="1:61" x14ac:dyDescent="0.25">
      <c r="A133">
        <v>132</v>
      </c>
      <c r="B133">
        <v>179.78799699999999</v>
      </c>
      <c r="C133" s="3">
        <v>1</v>
      </c>
      <c r="D133">
        <v>175.67088899999999</v>
      </c>
      <c r="E133" s="2">
        <v>2</v>
      </c>
      <c r="P133">
        <v>2</v>
      </c>
      <c r="Q133" t="str">
        <f>CONCATENATE(C133,E133,G133,I133)</f>
        <v>12</v>
      </c>
      <c r="R133">
        <v>1</v>
      </c>
      <c r="X133" t="s">
        <v>272</v>
      </c>
      <c r="Y133" t="s">
        <v>266</v>
      </c>
      <c r="BG133">
        <v>1</v>
      </c>
      <c r="BH133">
        <v>817</v>
      </c>
      <c r="BI133">
        <f>($BH$152-$BH$149)/200</f>
        <v>7.4999999999999997E-2</v>
      </c>
    </row>
    <row r="134" spans="1:61" x14ac:dyDescent="0.25">
      <c r="A134">
        <v>133</v>
      </c>
      <c r="B134">
        <v>179.78294599999998</v>
      </c>
      <c r="C134" s="3">
        <v>1</v>
      </c>
      <c r="D134">
        <v>175.66115400000001</v>
      </c>
      <c r="E134" s="2">
        <v>2</v>
      </c>
      <c r="P134">
        <v>2</v>
      </c>
      <c r="Q134" t="str">
        <f>CONCATENATE(C134,E134,G134,I134)</f>
        <v>12</v>
      </c>
      <c r="R134">
        <v>2</v>
      </c>
      <c r="X134" t="s">
        <v>272</v>
      </c>
      <c r="Y134" t="s">
        <v>263</v>
      </c>
      <c r="AB134" t="s">
        <v>272</v>
      </c>
      <c r="AC134" t="str">
        <f>CONCATENATE($R134,$R135,$R136,$R137)</f>
        <v>2341</v>
      </c>
      <c r="BG134">
        <v>2</v>
      </c>
      <c r="BH134">
        <v>826</v>
      </c>
      <c r="BI134">
        <f>($BH$153-$BH$150)/200</f>
        <v>0.115</v>
      </c>
    </row>
    <row r="135" spans="1:61" x14ac:dyDescent="0.25">
      <c r="A135">
        <v>134</v>
      </c>
      <c r="B135">
        <v>179.78131299999998</v>
      </c>
      <c r="C135" s="3">
        <v>1</v>
      </c>
      <c r="D135">
        <v>175.69473299999999</v>
      </c>
      <c r="E135" s="2">
        <v>2</v>
      </c>
      <c r="P135">
        <v>2</v>
      </c>
      <c r="Q135" t="str">
        <f>CONCATENATE(C135,E135,G135,I135)</f>
        <v>12</v>
      </c>
      <c r="R135">
        <v>3</v>
      </c>
      <c r="X135" t="s">
        <v>272</v>
      </c>
      <c r="Y135" t="s">
        <v>264</v>
      </c>
      <c r="BG135">
        <v>3</v>
      </c>
      <c r="BH135">
        <v>833</v>
      </c>
      <c r="BI135">
        <f>($BH$154-$BH$151)/200</f>
        <v>8.5000000000000006E-2</v>
      </c>
    </row>
    <row r="136" spans="1:61" x14ac:dyDescent="0.25">
      <c r="A136">
        <v>135</v>
      </c>
      <c r="B136">
        <v>179.79736600000001</v>
      </c>
      <c r="C136" s="3">
        <v>1</v>
      </c>
      <c r="D136">
        <v>175.69473299999999</v>
      </c>
      <c r="E136" s="2">
        <v>2</v>
      </c>
      <c r="P136">
        <v>2</v>
      </c>
      <c r="Q136" t="str">
        <f>CONCATENATE(C136,E136,G136,I136)</f>
        <v>12</v>
      </c>
      <c r="R136">
        <v>4</v>
      </c>
      <c r="X136" t="s">
        <v>272</v>
      </c>
      <c r="Y136" t="s">
        <v>265</v>
      </c>
      <c r="BG136">
        <v>4</v>
      </c>
      <c r="BH136">
        <v>838</v>
      </c>
      <c r="BI136">
        <f>($BH$155-$BH$152)/200</f>
        <v>0.13</v>
      </c>
    </row>
    <row r="137" spans="1:61" x14ac:dyDescent="0.25">
      <c r="A137">
        <v>136</v>
      </c>
      <c r="B137">
        <v>179.812048</v>
      </c>
      <c r="C137" s="3">
        <v>1</v>
      </c>
      <c r="D137">
        <v>175.69473299999999</v>
      </c>
      <c r="E137" s="2">
        <v>2</v>
      </c>
      <c r="P137">
        <v>2</v>
      </c>
      <c r="Q137" t="str">
        <f>CONCATENATE(C137,E137,G137,I137)</f>
        <v>12</v>
      </c>
      <c r="R137">
        <v>1</v>
      </c>
      <c r="X137" t="s">
        <v>272</v>
      </c>
      <c r="Y137" t="s">
        <v>266</v>
      </c>
      <c r="BG137">
        <v>1</v>
      </c>
      <c r="BH137">
        <v>848</v>
      </c>
      <c r="BI137">
        <f>($BH$156-$BH$153)/200</f>
        <v>7.0000000000000007E-2</v>
      </c>
    </row>
    <row r="138" spans="1:61" x14ac:dyDescent="0.25">
      <c r="A138">
        <v>137</v>
      </c>
      <c r="B138">
        <v>179.838469</v>
      </c>
      <c r="C138" s="3">
        <v>1</v>
      </c>
      <c r="D138">
        <v>175.69473299999999</v>
      </c>
      <c r="E138" s="2">
        <v>2</v>
      </c>
      <c r="P138">
        <v>2</v>
      </c>
      <c r="Q138" t="str">
        <f>CONCATENATE(C138,E138,G138,I138)</f>
        <v>12</v>
      </c>
      <c r="R138">
        <v>2</v>
      </c>
      <c r="X138" t="s">
        <v>272</v>
      </c>
      <c r="Y138" t="s">
        <v>263</v>
      </c>
      <c r="AB138" t="s">
        <v>272</v>
      </c>
      <c r="AC138" t="str">
        <f>CONCATENATE($R138,$R139,$R140,$R141)</f>
        <v>2341</v>
      </c>
      <c r="BG138">
        <v>2</v>
      </c>
      <c r="BH138">
        <v>851</v>
      </c>
      <c r="BI138">
        <f>($BH$157-$BH$154)/200</f>
        <v>0.09</v>
      </c>
    </row>
    <row r="139" spans="1:61" x14ac:dyDescent="0.25">
      <c r="A139">
        <v>138</v>
      </c>
      <c r="B139">
        <v>179.83336499999999</v>
      </c>
      <c r="C139" s="3">
        <v>1</v>
      </c>
      <c r="P139">
        <v>1</v>
      </c>
      <c r="Q139" t="str">
        <f>CONCATENATE(C139,E139,G139,I139)</f>
        <v>1</v>
      </c>
      <c r="R139">
        <v>3</v>
      </c>
      <c r="X139" t="s">
        <v>272</v>
      </c>
      <c r="Y139" t="s">
        <v>264</v>
      </c>
      <c r="BG139">
        <v>3</v>
      </c>
      <c r="BH139">
        <v>863</v>
      </c>
      <c r="BI139">
        <f>($BH$158-$BH$155)/200</f>
        <v>7.0000000000000007E-2</v>
      </c>
    </row>
    <row r="140" spans="1:61" x14ac:dyDescent="0.25">
      <c r="A140">
        <v>139</v>
      </c>
      <c r="B140">
        <v>179.70720499999999</v>
      </c>
      <c r="C140" s="3">
        <v>1</v>
      </c>
      <c r="P140">
        <v>1</v>
      </c>
      <c r="Q140" t="str">
        <f>CONCATENATE(C140,E140,G140,I140)</f>
        <v>1</v>
      </c>
      <c r="R140">
        <v>4</v>
      </c>
      <c r="X140" t="s">
        <v>272</v>
      </c>
      <c r="Y140" t="s">
        <v>265</v>
      </c>
      <c r="BG140">
        <v>4</v>
      </c>
      <c r="BH140">
        <v>863</v>
      </c>
      <c r="BI140">
        <f>($BH$159-$BH$156)/200</f>
        <v>0.115</v>
      </c>
    </row>
    <row r="141" spans="1:61" x14ac:dyDescent="0.25">
      <c r="A141">
        <v>140</v>
      </c>
      <c r="B141">
        <v>179.70720499999999</v>
      </c>
      <c r="C141" s="3">
        <v>1</v>
      </c>
      <c r="P141">
        <v>1</v>
      </c>
      <c r="Q141" t="str">
        <f>CONCATENATE(C141,E141,G141,I141)</f>
        <v>1</v>
      </c>
      <c r="R141">
        <v>1</v>
      </c>
      <c r="X141" t="s">
        <v>272</v>
      </c>
      <c r="Y141" t="s">
        <v>266</v>
      </c>
      <c r="BG141">
        <v>1</v>
      </c>
      <c r="BH141">
        <v>872</v>
      </c>
      <c r="BI141">
        <f>($BH$160-$BH$157)/200</f>
        <v>9.5000000000000001E-2</v>
      </c>
    </row>
    <row r="142" spans="1:61" x14ac:dyDescent="0.25">
      <c r="A142">
        <v>141</v>
      </c>
      <c r="H142">
        <v>180.092997</v>
      </c>
      <c r="I142" s="4">
        <v>4</v>
      </c>
      <c r="P142">
        <v>1</v>
      </c>
      <c r="Q142" t="str">
        <f>CONCATENATE(C142,E142,G142,I142)</f>
        <v>4</v>
      </c>
      <c r="R142">
        <v>2</v>
      </c>
      <c r="X142" t="s">
        <v>272</v>
      </c>
      <c r="Y142" t="s">
        <v>263</v>
      </c>
      <c r="AB142" t="s">
        <v>272</v>
      </c>
      <c r="AC142" t="str">
        <f>CONCATENATE($R142,$R143,$R144,$R145)</f>
        <v>2341</v>
      </c>
      <c r="BG142">
        <v>2</v>
      </c>
      <c r="BH142">
        <v>878</v>
      </c>
      <c r="BI142">
        <f>($BH$161-$BH$158)/200</f>
        <v>8.5000000000000006E-2</v>
      </c>
    </row>
    <row r="143" spans="1:61" x14ac:dyDescent="0.25">
      <c r="A143">
        <v>142</v>
      </c>
      <c r="H143">
        <v>180.11509899999999</v>
      </c>
      <c r="I143" s="4">
        <v>4</v>
      </c>
      <c r="P143">
        <v>1</v>
      </c>
      <c r="Q143" t="str">
        <f>CONCATENATE(C143,E143,G143,I143)</f>
        <v>4</v>
      </c>
      <c r="R143">
        <v>3</v>
      </c>
      <c r="X143" t="s">
        <v>272</v>
      </c>
      <c r="Y143" t="s">
        <v>264</v>
      </c>
      <c r="BG143">
        <v>3</v>
      </c>
      <c r="BH143">
        <v>887</v>
      </c>
      <c r="BI143">
        <f>($BH$162-$BH$159)/200</f>
        <v>8.5000000000000006E-2</v>
      </c>
    </row>
    <row r="144" spans="1:61" x14ac:dyDescent="0.25">
      <c r="A144">
        <v>143</v>
      </c>
      <c r="F144">
        <v>181.25168099999999</v>
      </c>
      <c r="G144" s="5">
        <v>3</v>
      </c>
      <c r="H144">
        <v>180.089156</v>
      </c>
      <c r="I144" s="4">
        <v>4</v>
      </c>
      <c r="P144">
        <v>2</v>
      </c>
      <c r="Q144" t="str">
        <f>CONCATENATE(C144,E144,G144,I144)</f>
        <v>34</v>
      </c>
      <c r="R144">
        <v>4</v>
      </c>
      <c r="X144" t="s">
        <v>272</v>
      </c>
      <c r="Y144" t="s">
        <v>265</v>
      </c>
      <c r="BG144">
        <v>4</v>
      </c>
      <c r="BH144">
        <v>889</v>
      </c>
      <c r="BI144">
        <f>($BH$163-$BH$160)/200</f>
        <v>0.1</v>
      </c>
    </row>
    <row r="145" spans="1:61" x14ac:dyDescent="0.25">
      <c r="A145">
        <v>144</v>
      </c>
      <c r="F145">
        <v>181.29226199999999</v>
      </c>
      <c r="G145" s="5">
        <v>3</v>
      </c>
      <c r="H145">
        <v>180.114893</v>
      </c>
      <c r="I145" s="4">
        <v>4</v>
      </c>
      <c r="P145">
        <v>2</v>
      </c>
      <c r="Q145" t="str">
        <f>CONCATENATE(C145,E145,G145,I145)</f>
        <v>34</v>
      </c>
      <c r="R145">
        <v>1</v>
      </c>
      <c r="X145" t="s">
        <v>272</v>
      </c>
      <c r="Y145" t="s">
        <v>266</v>
      </c>
      <c r="BG145">
        <v>1</v>
      </c>
      <c r="BH145">
        <v>901</v>
      </c>
      <c r="BI145">
        <f>($BH$164-$BH$161)/200</f>
        <v>0.12</v>
      </c>
    </row>
    <row r="146" spans="1:61" x14ac:dyDescent="0.25">
      <c r="A146">
        <v>145</v>
      </c>
      <c r="F146">
        <v>181.284628</v>
      </c>
      <c r="G146" s="5">
        <v>3</v>
      </c>
      <c r="H146">
        <v>180.11799500000001</v>
      </c>
      <c r="I146" s="4">
        <v>4</v>
      </c>
      <c r="P146">
        <v>2</v>
      </c>
      <c r="Q146" t="str">
        <f>CONCATENATE(C146,E146,G146,I146)</f>
        <v>34</v>
      </c>
      <c r="R146">
        <v>2</v>
      </c>
      <c r="X146" t="s">
        <v>272</v>
      </c>
      <c r="Y146" t="s">
        <v>263</v>
      </c>
      <c r="AB146" t="s">
        <v>272</v>
      </c>
      <c r="AC146" t="str">
        <f>CONCATENATE($R146,$R147,$R148,$R149)</f>
        <v>2341</v>
      </c>
      <c r="BG146">
        <v>2</v>
      </c>
      <c r="BH146">
        <v>904</v>
      </c>
      <c r="BI146">
        <f>($BH$165-$BH$162)/200</f>
        <v>0.08</v>
      </c>
    </row>
    <row r="147" spans="1:61" x14ac:dyDescent="0.25">
      <c r="A147">
        <v>146</v>
      </c>
      <c r="F147">
        <v>181.243945</v>
      </c>
      <c r="G147" s="5">
        <v>3</v>
      </c>
      <c r="H147">
        <v>180.11289099999999</v>
      </c>
      <c r="I147" s="4">
        <v>4</v>
      </c>
      <c r="P147">
        <v>2</v>
      </c>
      <c r="Q147" t="str">
        <f>CONCATENATE(C147,E147,G147,I147)</f>
        <v>34</v>
      </c>
      <c r="R147">
        <v>3</v>
      </c>
      <c r="X147" t="s">
        <v>272</v>
      </c>
      <c r="Y147" t="s">
        <v>264</v>
      </c>
      <c r="BG147">
        <v>3</v>
      </c>
      <c r="BH147">
        <v>913</v>
      </c>
      <c r="BI147">
        <f>($BH$166-$BH$163)/200</f>
        <v>0.1</v>
      </c>
    </row>
    <row r="148" spans="1:61" x14ac:dyDescent="0.25">
      <c r="A148">
        <v>147</v>
      </c>
      <c r="F148">
        <v>181.25368</v>
      </c>
      <c r="G148" s="5">
        <v>3</v>
      </c>
      <c r="H148">
        <v>180.09546899999998</v>
      </c>
      <c r="I148" s="4">
        <v>4</v>
      </c>
      <c r="P148">
        <v>2</v>
      </c>
      <c r="Q148" t="str">
        <f>CONCATENATE(C148,E148,G148,I148)</f>
        <v>34</v>
      </c>
      <c r="R148">
        <v>4</v>
      </c>
      <c r="X148" t="s">
        <v>272</v>
      </c>
      <c r="Y148" t="s">
        <v>265</v>
      </c>
      <c r="BG148">
        <v>4</v>
      </c>
      <c r="BH148">
        <v>915</v>
      </c>
      <c r="BI148">
        <f>($BH$167-$BH$164)/200</f>
        <v>0.105</v>
      </c>
    </row>
    <row r="149" spans="1:61" x14ac:dyDescent="0.25">
      <c r="A149">
        <v>148</v>
      </c>
      <c r="F149">
        <v>181.29152199999999</v>
      </c>
      <c r="G149" s="5">
        <v>3</v>
      </c>
      <c r="H149">
        <v>180.06488999999999</v>
      </c>
      <c r="I149" s="4">
        <v>4</v>
      </c>
      <c r="P149">
        <v>2</v>
      </c>
      <c r="Q149" t="str">
        <f>CONCATENATE(C149,E149,G149,I149)</f>
        <v>34</v>
      </c>
      <c r="R149">
        <v>1</v>
      </c>
      <c r="X149" t="s">
        <v>273</v>
      </c>
      <c r="Y149" t="s">
        <v>269</v>
      </c>
      <c r="BG149">
        <v>1</v>
      </c>
      <c r="BH149">
        <v>925</v>
      </c>
      <c r="BI149">
        <f>($BH$168-$BH$165)/200</f>
        <v>0.13</v>
      </c>
    </row>
    <row r="150" spans="1:61" x14ac:dyDescent="0.25">
      <c r="A150">
        <v>149</v>
      </c>
      <c r="D150">
        <v>197.071944</v>
      </c>
      <c r="E150" s="2">
        <v>2</v>
      </c>
      <c r="F150">
        <v>181.30078800000001</v>
      </c>
      <c r="G150" s="5">
        <v>3</v>
      </c>
      <c r="H150">
        <v>180.124259</v>
      </c>
      <c r="I150" s="4">
        <v>4</v>
      </c>
      <c r="P150">
        <v>3</v>
      </c>
      <c r="Q150" t="str">
        <f>CONCATENATE(C150,E150,G150,I150)</f>
        <v>234</v>
      </c>
      <c r="R150">
        <v>2</v>
      </c>
      <c r="X150" t="s">
        <v>274</v>
      </c>
      <c r="Y150" t="s">
        <v>270</v>
      </c>
      <c r="AB150" t="s">
        <v>272</v>
      </c>
      <c r="AC150" t="str">
        <f>CONCATENATE($R150,$R151,$R152,$R153)</f>
        <v>2341</v>
      </c>
      <c r="BG150">
        <v>2</v>
      </c>
      <c r="BH150">
        <v>930</v>
      </c>
      <c r="BI150">
        <f>($BH$169-$BH$166)/200</f>
        <v>0.09</v>
      </c>
    </row>
    <row r="151" spans="1:61" x14ac:dyDescent="0.25">
      <c r="A151">
        <v>150</v>
      </c>
      <c r="D151">
        <v>197.071944</v>
      </c>
      <c r="E151" s="2">
        <v>2</v>
      </c>
      <c r="F151">
        <v>181.300524</v>
      </c>
      <c r="G151" s="5">
        <v>3</v>
      </c>
      <c r="H151">
        <v>180.15699599999999</v>
      </c>
      <c r="I151" s="4">
        <v>4</v>
      </c>
      <c r="P151">
        <v>3</v>
      </c>
      <c r="Q151" t="str">
        <f>CONCATENATE(C151,E151,G151,I151)</f>
        <v>234</v>
      </c>
      <c r="R151">
        <v>3</v>
      </c>
      <c r="BG151">
        <v>3</v>
      </c>
      <c r="BH151">
        <v>939</v>
      </c>
    </row>
    <row r="152" spans="1:61" x14ac:dyDescent="0.25">
      <c r="A152">
        <v>151</v>
      </c>
      <c r="D152">
        <v>197.10583700000001</v>
      </c>
      <c r="E152" s="2">
        <v>2</v>
      </c>
      <c r="F152">
        <v>181.321944</v>
      </c>
      <c r="G152" s="5">
        <v>3</v>
      </c>
      <c r="H152">
        <v>180.092997</v>
      </c>
      <c r="I152" s="4">
        <v>4</v>
      </c>
      <c r="P152">
        <v>3</v>
      </c>
      <c r="Q152" t="str">
        <f>CONCATENATE(C152,E152,G152,I152)</f>
        <v>234</v>
      </c>
      <c r="R152">
        <v>4</v>
      </c>
      <c r="BG152">
        <v>4</v>
      </c>
      <c r="BH152">
        <v>940</v>
      </c>
    </row>
    <row r="153" spans="1:61" x14ac:dyDescent="0.25">
      <c r="A153">
        <v>152</v>
      </c>
      <c r="D153">
        <v>197.10799699999998</v>
      </c>
      <c r="E153" s="2">
        <v>2</v>
      </c>
      <c r="F153">
        <v>181.25168099999999</v>
      </c>
      <c r="G153" s="5">
        <v>3</v>
      </c>
      <c r="P153">
        <v>2</v>
      </c>
      <c r="Q153" t="str">
        <f>CONCATENATE(C153,E153,G153,I153)</f>
        <v>23</v>
      </c>
      <c r="R153">
        <v>1</v>
      </c>
      <c r="BG153">
        <v>1</v>
      </c>
      <c r="BH153">
        <v>953</v>
      </c>
    </row>
    <row r="154" spans="1:61" x14ac:dyDescent="0.25">
      <c r="A154">
        <v>153</v>
      </c>
      <c r="D154">
        <v>197.07715099999999</v>
      </c>
      <c r="E154" s="2">
        <v>2</v>
      </c>
      <c r="F154">
        <v>181.25168099999999</v>
      </c>
      <c r="G154" s="5">
        <v>3</v>
      </c>
      <c r="P154">
        <v>2</v>
      </c>
      <c r="Q154" t="str">
        <f>CONCATENATE(C154,E154,G154,I154)</f>
        <v>23</v>
      </c>
      <c r="R154">
        <v>2</v>
      </c>
      <c r="AB154" t="s">
        <v>272</v>
      </c>
      <c r="AC154" t="str">
        <f>CONCATENATE($R154,$R155,$R156,$R157)</f>
        <v>2341</v>
      </c>
      <c r="BG154">
        <v>2</v>
      </c>
      <c r="BH154">
        <v>956</v>
      </c>
    </row>
    <row r="155" spans="1:61" x14ac:dyDescent="0.25">
      <c r="A155">
        <v>154</v>
      </c>
      <c r="D155">
        <v>197.06615299999999</v>
      </c>
      <c r="E155" s="2">
        <v>2</v>
      </c>
      <c r="P155">
        <v>1</v>
      </c>
      <c r="Q155" t="str">
        <f>CONCATENATE(C155,E155,G155,I155)</f>
        <v>2</v>
      </c>
      <c r="R155">
        <v>3</v>
      </c>
      <c r="BG155">
        <v>3</v>
      </c>
      <c r="BH155">
        <v>966</v>
      </c>
    </row>
    <row r="156" spans="1:61" x14ac:dyDescent="0.25">
      <c r="A156">
        <v>155</v>
      </c>
      <c r="D156">
        <v>197.048575</v>
      </c>
      <c r="E156" s="2">
        <v>2</v>
      </c>
      <c r="P156">
        <v>1</v>
      </c>
      <c r="Q156" t="str">
        <f>CONCATENATE(C156,E156,G156,I156)</f>
        <v>2</v>
      </c>
      <c r="R156">
        <v>4</v>
      </c>
      <c r="BG156">
        <v>4</v>
      </c>
      <c r="BH156">
        <v>967</v>
      </c>
    </row>
    <row r="157" spans="1:61" x14ac:dyDescent="0.25">
      <c r="A157">
        <v>156</v>
      </c>
      <c r="D157">
        <v>197.05394200000001</v>
      </c>
      <c r="E157" s="2">
        <v>2</v>
      </c>
      <c r="P157">
        <v>1</v>
      </c>
      <c r="Q157" t="str">
        <f>CONCATENATE(C157,E157,G157,I157)</f>
        <v>2</v>
      </c>
      <c r="R157">
        <v>1</v>
      </c>
      <c r="BG157">
        <v>1</v>
      </c>
      <c r="BH157">
        <v>974</v>
      </c>
    </row>
    <row r="158" spans="1:61" x14ac:dyDescent="0.25">
      <c r="A158">
        <v>157</v>
      </c>
      <c r="B158">
        <v>202.532679</v>
      </c>
      <c r="C158" s="3">
        <v>1</v>
      </c>
      <c r="D158">
        <v>197.059046</v>
      </c>
      <c r="E158" s="2">
        <v>2</v>
      </c>
      <c r="P158">
        <v>2</v>
      </c>
      <c r="Q158" t="str">
        <f>CONCATENATE(C158,E158,G158,I158)</f>
        <v>12</v>
      </c>
      <c r="R158">
        <v>2</v>
      </c>
      <c r="AB158" t="s">
        <v>272</v>
      </c>
      <c r="AC158" t="str">
        <f>CONCATENATE($R158,$R159,$R160,$R161)</f>
        <v>2341</v>
      </c>
      <c r="BG158">
        <v>2</v>
      </c>
      <c r="BH158">
        <v>980</v>
      </c>
    </row>
    <row r="159" spans="1:61" x14ac:dyDescent="0.25">
      <c r="A159">
        <v>158</v>
      </c>
      <c r="B159">
        <v>202.53247299999998</v>
      </c>
      <c r="C159" s="3">
        <v>1</v>
      </c>
      <c r="D159">
        <v>197.07004799999999</v>
      </c>
      <c r="E159" s="2">
        <v>2</v>
      </c>
      <c r="P159">
        <v>2</v>
      </c>
      <c r="Q159" t="str">
        <f>CONCATENATE(C159,E159,G159,I159)</f>
        <v>12</v>
      </c>
      <c r="R159">
        <v>3</v>
      </c>
      <c r="BG159">
        <v>3</v>
      </c>
      <c r="BH159">
        <v>990</v>
      </c>
    </row>
    <row r="160" spans="1:61" x14ac:dyDescent="0.25">
      <c r="A160">
        <v>159</v>
      </c>
      <c r="B160">
        <v>202.52446599999999</v>
      </c>
      <c r="C160" s="3">
        <v>1</v>
      </c>
      <c r="D160">
        <v>197.12646699999999</v>
      </c>
      <c r="E160" s="2">
        <v>2</v>
      </c>
      <c r="P160">
        <v>2</v>
      </c>
      <c r="Q160" t="str">
        <f>CONCATENATE(C160,E160,G160,I160)</f>
        <v>12</v>
      </c>
      <c r="R160">
        <v>4</v>
      </c>
      <c r="BG160">
        <v>4</v>
      </c>
      <c r="BH160">
        <v>993</v>
      </c>
    </row>
    <row r="161" spans="1:60" x14ac:dyDescent="0.25">
      <c r="A161">
        <v>160</v>
      </c>
      <c r="B161">
        <v>202.52699899999999</v>
      </c>
      <c r="C161" s="3">
        <v>1</v>
      </c>
      <c r="D161">
        <v>197.18599599999999</v>
      </c>
      <c r="E161" s="2">
        <v>2</v>
      </c>
      <c r="P161">
        <v>2</v>
      </c>
      <c r="Q161" t="str">
        <f>CONCATENATE(C161,E161,G161,I161)</f>
        <v>12</v>
      </c>
      <c r="R161">
        <v>1</v>
      </c>
      <c r="BG161">
        <v>1</v>
      </c>
      <c r="BH161">
        <v>997</v>
      </c>
    </row>
    <row r="162" spans="1:60" x14ac:dyDescent="0.25">
      <c r="A162">
        <v>161</v>
      </c>
      <c r="B162">
        <v>202.53294199999999</v>
      </c>
      <c r="C162" s="3">
        <v>1</v>
      </c>
      <c r="D162">
        <v>197.071944</v>
      </c>
      <c r="E162" s="2">
        <v>2</v>
      </c>
      <c r="P162">
        <v>2</v>
      </c>
      <c r="Q162" t="str">
        <f>CONCATENATE(C162,E162,G162,I162)</f>
        <v>12</v>
      </c>
      <c r="R162">
        <v>2</v>
      </c>
      <c r="AB162" t="s">
        <v>272</v>
      </c>
      <c r="AC162" t="str">
        <f>CONCATENATE($R162,$R163,$R164,$R165)</f>
        <v>2341</v>
      </c>
      <c r="BG162">
        <v>2</v>
      </c>
      <c r="BH162">
        <v>1007</v>
      </c>
    </row>
    <row r="163" spans="1:60" x14ac:dyDescent="0.25">
      <c r="A163">
        <v>162</v>
      </c>
      <c r="B163">
        <v>202.53583799999998</v>
      </c>
      <c r="C163" s="3">
        <v>1</v>
      </c>
      <c r="P163">
        <v>1</v>
      </c>
      <c r="Q163" t="str">
        <f>CONCATENATE(C163,E163,G163,I163)</f>
        <v>1</v>
      </c>
      <c r="R163">
        <v>3</v>
      </c>
      <c r="BG163">
        <v>3</v>
      </c>
      <c r="BH163">
        <v>1013</v>
      </c>
    </row>
    <row r="164" spans="1:60" x14ac:dyDescent="0.25">
      <c r="A164">
        <v>163</v>
      </c>
      <c r="B164">
        <v>202.510729</v>
      </c>
      <c r="C164" s="3">
        <v>1</v>
      </c>
      <c r="P164">
        <v>1</v>
      </c>
      <c r="Q164" t="str">
        <f>CONCATENATE(C164,E164,G164,I164)</f>
        <v>1</v>
      </c>
      <c r="R164">
        <v>4</v>
      </c>
      <c r="BG164">
        <v>4</v>
      </c>
      <c r="BH164">
        <v>1021</v>
      </c>
    </row>
    <row r="165" spans="1:60" x14ac:dyDescent="0.25">
      <c r="A165">
        <v>164</v>
      </c>
      <c r="B165">
        <v>202.51936599999999</v>
      </c>
      <c r="C165" s="3">
        <v>1</v>
      </c>
      <c r="H165">
        <v>199.58589000000001</v>
      </c>
      <c r="I165" s="4">
        <v>4</v>
      </c>
      <c r="P165">
        <v>2</v>
      </c>
      <c r="Q165" t="str">
        <f>CONCATENATE(C165,E165,G165,I165)</f>
        <v>14</v>
      </c>
      <c r="R165">
        <v>1</v>
      </c>
      <c r="BG165">
        <v>1</v>
      </c>
      <c r="BH165">
        <v>1023</v>
      </c>
    </row>
    <row r="166" spans="1:60" x14ac:dyDescent="0.25">
      <c r="A166">
        <v>165</v>
      </c>
      <c r="B166">
        <v>202.55141699999999</v>
      </c>
      <c r="C166" s="3">
        <v>1</v>
      </c>
      <c r="H166">
        <v>199.59078499999998</v>
      </c>
      <c r="I166" s="4">
        <v>4</v>
      </c>
      <c r="P166">
        <v>2</v>
      </c>
      <c r="Q166" t="str">
        <f>CONCATENATE(C166,E166,G166,I166)</f>
        <v>14</v>
      </c>
      <c r="R166">
        <v>2</v>
      </c>
      <c r="AB166" t="s">
        <v>274</v>
      </c>
      <c r="AC166" t="str">
        <f>CONCATENATE($R166,$R167,$R168,$R169)</f>
        <v>2314</v>
      </c>
      <c r="BG166">
        <v>2</v>
      </c>
      <c r="BH166">
        <v>1033</v>
      </c>
    </row>
    <row r="167" spans="1:60" x14ac:dyDescent="0.25">
      <c r="A167">
        <v>166</v>
      </c>
      <c r="B167">
        <v>202.532679</v>
      </c>
      <c r="C167" s="3">
        <v>1</v>
      </c>
      <c r="H167">
        <v>199.59247099999999</v>
      </c>
      <c r="I167" s="4">
        <v>4</v>
      </c>
      <c r="P167">
        <v>2</v>
      </c>
      <c r="Q167" t="str">
        <f>CONCATENATE(C167,E167,G167,I167)</f>
        <v>14</v>
      </c>
      <c r="R167">
        <v>3</v>
      </c>
      <c r="BG167">
        <v>3</v>
      </c>
      <c r="BH167">
        <v>1042</v>
      </c>
    </row>
    <row r="168" spans="1:60" x14ac:dyDescent="0.25">
      <c r="A168">
        <v>167</v>
      </c>
      <c r="F168">
        <v>202.16968</v>
      </c>
      <c r="G168" s="5">
        <v>3</v>
      </c>
      <c r="H168">
        <v>199.62057399999998</v>
      </c>
      <c r="I168" s="4">
        <v>4</v>
      </c>
      <c r="P168">
        <v>2</v>
      </c>
      <c r="Q168" t="str">
        <f>CONCATENATE(C168,E168,G168,I168)</f>
        <v>34</v>
      </c>
      <c r="R168">
        <v>1</v>
      </c>
      <c r="BG168">
        <v>1</v>
      </c>
      <c r="BH168">
        <v>1049</v>
      </c>
    </row>
    <row r="169" spans="1:60" x14ac:dyDescent="0.25">
      <c r="A169">
        <v>168</v>
      </c>
      <c r="F169">
        <v>202.13073199999999</v>
      </c>
      <c r="G169" s="5">
        <v>3</v>
      </c>
      <c r="H169">
        <v>199.62768</v>
      </c>
      <c r="I169" s="4">
        <v>4</v>
      </c>
      <c r="P169">
        <v>2</v>
      </c>
      <c r="Q169" t="str">
        <f>CONCATENATE(C169,E169,G169,I169)</f>
        <v>34</v>
      </c>
      <c r="R169">
        <v>4</v>
      </c>
      <c r="BG169">
        <v>4</v>
      </c>
      <c r="BH169">
        <v>1051</v>
      </c>
    </row>
    <row r="170" spans="1:60" x14ac:dyDescent="0.25">
      <c r="A170">
        <v>169</v>
      </c>
      <c r="F170">
        <v>202.156947</v>
      </c>
      <c r="G170" s="5">
        <v>3</v>
      </c>
      <c r="H170">
        <v>199.648257</v>
      </c>
      <c r="I170" s="4">
        <v>4</v>
      </c>
      <c r="P170">
        <v>2</v>
      </c>
      <c r="Q170" t="str">
        <f>CONCATENATE(C170,E170,G170,I170)</f>
        <v>34</v>
      </c>
      <c r="R170" t="s">
        <v>22</v>
      </c>
      <c r="BG170" t="s">
        <v>22</v>
      </c>
      <c r="BH170">
        <v>1059</v>
      </c>
    </row>
    <row r="171" spans="1:60" x14ac:dyDescent="0.25">
      <c r="A171">
        <v>170</v>
      </c>
      <c r="F171">
        <v>202.154471</v>
      </c>
      <c r="G171" s="5">
        <v>3</v>
      </c>
      <c r="H171">
        <v>199.629469</v>
      </c>
      <c r="I171" s="4">
        <v>4</v>
      </c>
      <c r="P171">
        <v>2</v>
      </c>
      <c r="Q171" t="str">
        <f>CONCATENATE(C171,E171,G171,I171)</f>
        <v>34</v>
      </c>
    </row>
    <row r="172" spans="1:60" x14ac:dyDescent="0.25">
      <c r="A172">
        <v>171</v>
      </c>
      <c r="F172">
        <v>202.16972999999999</v>
      </c>
      <c r="G172" s="5">
        <v>3</v>
      </c>
      <c r="H172">
        <v>199.632735</v>
      </c>
      <c r="I172" s="4">
        <v>4</v>
      </c>
      <c r="P172">
        <v>2</v>
      </c>
      <c r="Q172" t="str">
        <f>CONCATENATE(C172,E172,G172,I172)</f>
        <v>34</v>
      </c>
    </row>
    <row r="173" spans="1:60" x14ac:dyDescent="0.25">
      <c r="A173">
        <v>172</v>
      </c>
      <c r="F173">
        <v>202.15057200000001</v>
      </c>
      <c r="G173" s="5">
        <v>3</v>
      </c>
      <c r="H173">
        <v>199.65726000000001</v>
      </c>
      <c r="I173" s="4">
        <v>4</v>
      </c>
      <c r="P173">
        <v>2</v>
      </c>
      <c r="Q173" t="str">
        <f>CONCATENATE(C173,E173,G173,I173)</f>
        <v>34</v>
      </c>
    </row>
    <row r="174" spans="1:60" x14ac:dyDescent="0.25">
      <c r="A174">
        <v>173</v>
      </c>
      <c r="F174">
        <v>202.14594499999998</v>
      </c>
      <c r="G174" s="5">
        <v>3</v>
      </c>
      <c r="H174">
        <v>199.66641899999999</v>
      </c>
      <c r="I174" s="4">
        <v>4</v>
      </c>
      <c r="P174">
        <v>2</v>
      </c>
      <c r="Q174" t="str">
        <f>CONCATENATE(C174,E174,G174,I174)</f>
        <v>34</v>
      </c>
    </row>
    <row r="175" spans="1:60" x14ac:dyDescent="0.25">
      <c r="A175">
        <v>174</v>
      </c>
      <c r="F175">
        <v>202.15741199999999</v>
      </c>
      <c r="G175" s="5">
        <v>3</v>
      </c>
      <c r="H175">
        <v>199.719786</v>
      </c>
      <c r="I175" s="4">
        <v>4</v>
      </c>
      <c r="P175">
        <v>2</v>
      </c>
      <c r="Q175" t="str">
        <f>CONCATENATE(C175,E175,G175,I175)</f>
        <v>34</v>
      </c>
    </row>
    <row r="176" spans="1:60" x14ac:dyDescent="0.25">
      <c r="A176">
        <v>175</v>
      </c>
      <c r="F176">
        <v>202.15778599999999</v>
      </c>
      <c r="G176" s="5">
        <v>3</v>
      </c>
      <c r="H176">
        <v>199.58589000000001</v>
      </c>
      <c r="I176" s="4">
        <v>4</v>
      </c>
      <c r="P176">
        <v>2</v>
      </c>
      <c r="Q176" t="str">
        <f>CONCATENATE(C176,E176,G176,I176)</f>
        <v>34</v>
      </c>
    </row>
    <row r="177" spans="1:17" x14ac:dyDescent="0.25">
      <c r="A177">
        <v>176</v>
      </c>
      <c r="F177">
        <v>202.161418</v>
      </c>
      <c r="G177" s="5">
        <v>3</v>
      </c>
      <c r="H177">
        <v>199.58589000000001</v>
      </c>
      <c r="I177" s="4">
        <v>4</v>
      </c>
      <c r="P177">
        <v>2</v>
      </c>
      <c r="Q177" t="str">
        <f>CONCATENATE(C177,E177,G177,I177)</f>
        <v>34</v>
      </c>
    </row>
    <row r="178" spans="1:17" x14ac:dyDescent="0.25">
      <c r="A178">
        <v>177</v>
      </c>
      <c r="F178">
        <v>202.16968</v>
      </c>
      <c r="G178" s="5">
        <v>3</v>
      </c>
      <c r="P178">
        <v>1</v>
      </c>
      <c r="Q178" t="str">
        <f>CONCATENATE(C178,E178,G178,I178)</f>
        <v>3</v>
      </c>
    </row>
    <row r="179" spans="1:17" x14ac:dyDescent="0.25">
      <c r="A179">
        <v>178</v>
      </c>
      <c r="D179">
        <v>218.58303100000001</v>
      </c>
      <c r="E179" s="2">
        <v>2</v>
      </c>
      <c r="F179">
        <v>202.16968</v>
      </c>
      <c r="G179" s="5">
        <v>3</v>
      </c>
      <c r="P179">
        <v>2</v>
      </c>
      <c r="Q179" t="str">
        <f>CONCATENATE(C179,E179,G179,I179)</f>
        <v>23</v>
      </c>
    </row>
    <row r="180" spans="1:17" x14ac:dyDescent="0.25">
      <c r="A180">
        <v>179</v>
      </c>
      <c r="D180">
        <v>218.58303100000001</v>
      </c>
      <c r="E180" s="2">
        <v>2</v>
      </c>
      <c r="P180">
        <v>1</v>
      </c>
      <c r="Q180" t="str">
        <f>CONCATENATE(C180,E180,G180,I180)</f>
        <v>2</v>
      </c>
    </row>
    <row r="181" spans="1:17" x14ac:dyDescent="0.25">
      <c r="A181">
        <v>180</v>
      </c>
      <c r="D181">
        <v>218.53617</v>
      </c>
      <c r="E181" s="2">
        <v>2</v>
      </c>
      <c r="P181">
        <v>1</v>
      </c>
      <c r="Q181" t="str">
        <f>CONCATENATE(C181,E181,G181,I181)</f>
        <v>2</v>
      </c>
    </row>
    <row r="182" spans="1:17" x14ac:dyDescent="0.25">
      <c r="A182">
        <v>181</v>
      </c>
      <c r="D182">
        <v>218.55537200000001</v>
      </c>
      <c r="E182" s="2">
        <v>2</v>
      </c>
      <c r="P182">
        <v>1</v>
      </c>
      <c r="Q182" t="str">
        <f>CONCATENATE(C182,E182,G182,I182)</f>
        <v>2</v>
      </c>
    </row>
    <row r="183" spans="1:17" x14ac:dyDescent="0.25">
      <c r="A183">
        <v>182</v>
      </c>
      <c r="D183">
        <v>218.56202099999999</v>
      </c>
      <c r="E183" s="2">
        <v>2</v>
      </c>
      <c r="P183">
        <v>1</v>
      </c>
      <c r="Q183" t="str">
        <f>CONCATENATE(C183,E183,G183,I183)</f>
        <v>2</v>
      </c>
    </row>
    <row r="184" spans="1:17" x14ac:dyDescent="0.25">
      <c r="A184">
        <v>183</v>
      </c>
      <c r="B184">
        <v>222.679787</v>
      </c>
      <c r="C184" s="3">
        <v>1</v>
      </c>
      <c r="D184">
        <v>218.56319199999999</v>
      </c>
      <c r="E184" s="2">
        <v>2</v>
      </c>
      <c r="P184">
        <v>2</v>
      </c>
      <c r="Q184" t="str">
        <f>CONCATENATE(C184,E184,G184,I184)</f>
        <v>12</v>
      </c>
    </row>
    <row r="185" spans="1:17" x14ac:dyDescent="0.25">
      <c r="A185">
        <v>184</v>
      </c>
      <c r="B185">
        <v>222.703351</v>
      </c>
      <c r="C185" s="3">
        <v>1</v>
      </c>
      <c r="D185">
        <v>218.58228700000001</v>
      </c>
      <c r="E185" s="2">
        <v>2</v>
      </c>
      <c r="P185">
        <v>2</v>
      </c>
      <c r="Q185" t="str">
        <f>CONCATENATE(C185,E185,G185,I185)</f>
        <v>12</v>
      </c>
    </row>
    <row r="186" spans="1:17" x14ac:dyDescent="0.25">
      <c r="A186">
        <v>185</v>
      </c>
      <c r="B186">
        <v>222.688457</v>
      </c>
      <c r="C186" s="3">
        <v>1</v>
      </c>
      <c r="D186">
        <v>218.53547800000001</v>
      </c>
      <c r="E186" s="2">
        <v>2</v>
      </c>
      <c r="P186">
        <v>2</v>
      </c>
      <c r="Q186" t="str">
        <f>CONCATENATE(C186,E186,G186,I186)</f>
        <v>12</v>
      </c>
    </row>
    <row r="187" spans="1:17" x14ac:dyDescent="0.25">
      <c r="A187">
        <v>186</v>
      </c>
      <c r="B187">
        <v>222.68266</v>
      </c>
      <c r="C187" s="3">
        <v>1</v>
      </c>
      <c r="D187">
        <v>218.59930800000001</v>
      </c>
      <c r="E187" s="2">
        <v>2</v>
      </c>
      <c r="P187">
        <v>2</v>
      </c>
      <c r="Q187" t="str">
        <f>CONCATENATE(C187,E187,G187,I187)</f>
        <v>12</v>
      </c>
    </row>
    <row r="188" spans="1:17" x14ac:dyDescent="0.25">
      <c r="A188">
        <v>187</v>
      </c>
      <c r="B188">
        <v>222.68946700000001</v>
      </c>
      <c r="C188" s="3">
        <v>1</v>
      </c>
      <c r="D188">
        <v>218.58303100000001</v>
      </c>
      <c r="E188" s="2">
        <v>2</v>
      </c>
      <c r="P188">
        <v>2</v>
      </c>
      <c r="Q188" t="str">
        <f>CONCATENATE(C188,E188,G188,I188)</f>
        <v>12</v>
      </c>
    </row>
    <row r="189" spans="1:17" x14ac:dyDescent="0.25">
      <c r="A189">
        <v>188</v>
      </c>
      <c r="B189">
        <v>222.72063800000001</v>
      </c>
      <c r="C189" s="3">
        <v>1</v>
      </c>
      <c r="D189">
        <v>218.58303100000001</v>
      </c>
      <c r="E189" s="2">
        <v>2</v>
      </c>
      <c r="P189">
        <v>2</v>
      </c>
      <c r="Q189" t="str">
        <f>CONCATENATE(C189,E189,G189,I189)</f>
        <v>12</v>
      </c>
    </row>
    <row r="190" spans="1:17" x14ac:dyDescent="0.25">
      <c r="A190">
        <v>189</v>
      </c>
      <c r="B190">
        <v>222.69239300000001</v>
      </c>
      <c r="C190" s="3">
        <v>1</v>
      </c>
      <c r="P190">
        <v>1</v>
      </c>
      <c r="Q190" t="str">
        <f>CONCATENATE(C190,E190,G190,I190)</f>
        <v>1</v>
      </c>
    </row>
    <row r="191" spans="1:17" x14ac:dyDescent="0.25">
      <c r="A191">
        <v>190</v>
      </c>
      <c r="B191">
        <v>222.659415</v>
      </c>
      <c r="C191" s="3">
        <v>1</v>
      </c>
      <c r="P191">
        <v>1</v>
      </c>
      <c r="Q191" t="str">
        <f>CONCATENATE(C191,E191,G191,I191)</f>
        <v>1</v>
      </c>
    </row>
    <row r="192" spans="1:17" x14ac:dyDescent="0.25">
      <c r="A192">
        <v>191</v>
      </c>
      <c r="B192">
        <v>222.68446800000001</v>
      </c>
      <c r="C192" s="3">
        <v>1</v>
      </c>
      <c r="H192">
        <v>220.45287200000001</v>
      </c>
      <c r="I192" s="4">
        <v>4</v>
      </c>
      <c r="P192">
        <v>2</v>
      </c>
      <c r="Q192" t="str">
        <f>CONCATENATE(C192,E192,G192,I192)</f>
        <v>14</v>
      </c>
    </row>
    <row r="193" spans="1:17" x14ac:dyDescent="0.25">
      <c r="A193">
        <v>192</v>
      </c>
      <c r="B193">
        <v>222.6825</v>
      </c>
      <c r="C193" s="3">
        <v>1</v>
      </c>
      <c r="H193">
        <v>220.39883</v>
      </c>
      <c r="I193" s="4">
        <v>4</v>
      </c>
      <c r="P193">
        <v>2</v>
      </c>
      <c r="Q193" t="str">
        <f>CONCATENATE(C193,E193,G193,I193)</f>
        <v>14</v>
      </c>
    </row>
    <row r="194" spans="1:17" x14ac:dyDescent="0.25">
      <c r="A194">
        <v>193</v>
      </c>
      <c r="H194">
        <v>220.39675499999998</v>
      </c>
      <c r="I194" s="4">
        <v>4</v>
      </c>
      <c r="P194">
        <v>1</v>
      </c>
      <c r="Q194" t="str">
        <f>CONCATENATE(C194,E194,G194,I194)</f>
        <v>4</v>
      </c>
    </row>
    <row r="195" spans="1:17" x14ac:dyDescent="0.25">
      <c r="A195">
        <v>194</v>
      </c>
      <c r="H195">
        <v>220.49734000000001</v>
      </c>
      <c r="I195" s="4">
        <v>4</v>
      </c>
      <c r="P195">
        <v>1</v>
      </c>
      <c r="Q195" t="str">
        <f>CONCATENATE(C195,E195,G195,I195)</f>
        <v>4</v>
      </c>
    </row>
    <row r="196" spans="1:17" x14ac:dyDescent="0.25">
      <c r="A196">
        <v>195</v>
      </c>
      <c r="H196">
        <v>220.48750000000001</v>
      </c>
      <c r="I196" s="4">
        <v>4</v>
      </c>
      <c r="P196">
        <v>1</v>
      </c>
      <c r="Q196" t="str">
        <f>CONCATENATE(C196,E196,G196,I196)</f>
        <v>4</v>
      </c>
    </row>
    <row r="197" spans="1:17" x14ac:dyDescent="0.25">
      <c r="A197">
        <v>196</v>
      </c>
      <c r="F197">
        <v>223.271703</v>
      </c>
      <c r="G197" s="5">
        <v>3</v>
      </c>
      <c r="H197">
        <v>220.485905</v>
      </c>
      <c r="I197" s="4">
        <v>4</v>
      </c>
      <c r="P197">
        <v>2</v>
      </c>
      <c r="Q197" t="str">
        <f>CONCATENATE(C197,E197,G197,I197)</f>
        <v>34</v>
      </c>
    </row>
    <row r="198" spans="1:17" x14ac:dyDescent="0.25">
      <c r="A198">
        <v>197</v>
      </c>
      <c r="F198">
        <v>223.31398899999999</v>
      </c>
      <c r="G198" s="5">
        <v>3</v>
      </c>
      <c r="H198">
        <v>220.509681</v>
      </c>
      <c r="I198" s="4">
        <v>4</v>
      </c>
      <c r="P198">
        <v>2</v>
      </c>
      <c r="Q198" t="str">
        <f>CONCATENATE(C198,E198,G198,I198)</f>
        <v>34</v>
      </c>
    </row>
    <row r="199" spans="1:17" x14ac:dyDescent="0.25">
      <c r="A199">
        <v>198</v>
      </c>
      <c r="D199">
        <v>234.42563699999999</v>
      </c>
      <c r="E199" s="2">
        <v>2</v>
      </c>
      <c r="F199">
        <v>223.35345699999999</v>
      </c>
      <c r="G199" s="5">
        <v>3</v>
      </c>
      <c r="H199">
        <v>220.51351099999999</v>
      </c>
      <c r="I199" s="4">
        <v>4</v>
      </c>
      <c r="P199">
        <v>3</v>
      </c>
      <c r="Q199" t="str">
        <f>CONCATENATE(C199,E199,G199,I199)</f>
        <v>234</v>
      </c>
    </row>
    <row r="200" spans="1:17" x14ac:dyDescent="0.25">
      <c r="A200">
        <v>199</v>
      </c>
      <c r="D200">
        <v>234.479096</v>
      </c>
      <c r="E200" s="2">
        <v>2</v>
      </c>
      <c r="F200">
        <v>223.348457</v>
      </c>
      <c r="G200" s="5">
        <v>3</v>
      </c>
      <c r="H200">
        <v>220.522819</v>
      </c>
      <c r="I200" s="4">
        <v>4</v>
      </c>
      <c r="P200">
        <v>3</v>
      </c>
      <c r="Q200" t="str">
        <f>CONCATENATE(C200,E200,G200,I200)</f>
        <v>234</v>
      </c>
    </row>
    <row r="201" spans="1:17" x14ac:dyDescent="0.25">
      <c r="A201">
        <v>200</v>
      </c>
      <c r="D201">
        <v>234.44164899999998</v>
      </c>
      <c r="E201" s="2">
        <v>2</v>
      </c>
      <c r="F201">
        <v>223.354681</v>
      </c>
      <c r="G201" s="5">
        <v>3</v>
      </c>
      <c r="H201">
        <v>220.45287200000001</v>
      </c>
      <c r="I201" s="4">
        <v>4</v>
      </c>
      <c r="P201">
        <v>3</v>
      </c>
      <c r="Q201" t="str">
        <f>CONCATENATE(C201,E201,G201,I201)</f>
        <v>234</v>
      </c>
    </row>
    <row r="202" spans="1:17" x14ac:dyDescent="0.25">
      <c r="A202">
        <v>201</v>
      </c>
      <c r="D202">
        <v>234.42281800000001</v>
      </c>
      <c r="E202" s="2">
        <v>2</v>
      </c>
      <c r="F202">
        <v>223.352766</v>
      </c>
      <c r="G202" s="5">
        <v>3</v>
      </c>
      <c r="H202">
        <v>220.45287200000001</v>
      </c>
      <c r="I202" s="4">
        <v>4</v>
      </c>
      <c r="P202">
        <v>3</v>
      </c>
      <c r="Q202" t="str">
        <f>CONCATENATE(C202,E202,G202,I202)</f>
        <v>234</v>
      </c>
    </row>
    <row r="203" spans="1:17" x14ac:dyDescent="0.25">
      <c r="A203">
        <v>202</v>
      </c>
      <c r="D203">
        <v>234.43723399999999</v>
      </c>
      <c r="E203" s="2">
        <v>2</v>
      </c>
      <c r="F203">
        <v>223.37744699999999</v>
      </c>
      <c r="G203" s="5">
        <v>3</v>
      </c>
      <c r="H203">
        <v>220.45287200000001</v>
      </c>
      <c r="I203" s="4">
        <v>4</v>
      </c>
      <c r="P203">
        <v>3</v>
      </c>
      <c r="Q203" t="str">
        <f>CONCATENATE(C203,E203,G203,I203)</f>
        <v>234</v>
      </c>
    </row>
    <row r="204" spans="1:17" x14ac:dyDescent="0.25">
      <c r="A204">
        <v>203</v>
      </c>
      <c r="D204">
        <v>234.415479</v>
      </c>
      <c r="E204" s="2">
        <v>2</v>
      </c>
      <c r="F204">
        <v>223.36053200000001</v>
      </c>
      <c r="G204" s="5">
        <v>3</v>
      </c>
      <c r="P204">
        <v>2</v>
      </c>
      <c r="Q204" t="str">
        <f>CONCATENATE(C204,E204,G204,I204)</f>
        <v>23</v>
      </c>
    </row>
    <row r="205" spans="1:17" x14ac:dyDescent="0.25">
      <c r="A205">
        <v>204</v>
      </c>
      <c r="D205">
        <v>234.434575</v>
      </c>
      <c r="E205" s="2">
        <v>2</v>
      </c>
      <c r="F205">
        <v>223.37510599999999</v>
      </c>
      <c r="G205" s="5">
        <v>3</v>
      </c>
      <c r="P205">
        <v>2</v>
      </c>
      <c r="Q205" t="str">
        <f>CONCATENATE(C205,E205,G205,I205)</f>
        <v>23</v>
      </c>
    </row>
    <row r="206" spans="1:17" x14ac:dyDescent="0.25">
      <c r="A206">
        <v>205</v>
      </c>
      <c r="D206">
        <v>234.451436</v>
      </c>
      <c r="E206" s="2">
        <v>2</v>
      </c>
      <c r="F206">
        <v>223.327606</v>
      </c>
      <c r="G206" s="5">
        <v>3</v>
      </c>
      <c r="P206">
        <v>2</v>
      </c>
      <c r="Q206" t="str">
        <f>CONCATENATE(C206,E206,G206,I206)</f>
        <v>23</v>
      </c>
    </row>
    <row r="207" spans="1:17" x14ac:dyDescent="0.25">
      <c r="A207">
        <v>206</v>
      </c>
      <c r="D207">
        <v>234.40957299999999</v>
      </c>
      <c r="E207" s="2">
        <v>2</v>
      </c>
      <c r="F207">
        <v>223.27851000000001</v>
      </c>
      <c r="G207" s="5">
        <v>3</v>
      </c>
      <c r="P207">
        <v>2</v>
      </c>
      <c r="Q207" t="str">
        <f>CONCATENATE(C207,E207,G207,I207)</f>
        <v>23</v>
      </c>
    </row>
    <row r="208" spans="1:17" x14ac:dyDescent="0.25">
      <c r="A208">
        <v>207</v>
      </c>
      <c r="D208">
        <v>234.39207299999998</v>
      </c>
      <c r="E208" s="2">
        <v>2</v>
      </c>
      <c r="F208">
        <v>223.26904300000001</v>
      </c>
      <c r="G208" s="5">
        <v>3</v>
      </c>
      <c r="P208">
        <v>2</v>
      </c>
      <c r="Q208" t="str">
        <f>CONCATENATE(C208,E208,G208,I208)</f>
        <v>23</v>
      </c>
    </row>
    <row r="209" spans="1:17" x14ac:dyDescent="0.25">
      <c r="A209">
        <v>208</v>
      </c>
      <c r="D209">
        <v>234.39223200000001</v>
      </c>
      <c r="E209" s="2">
        <v>2</v>
      </c>
      <c r="F209">
        <v>223.20244700000001</v>
      </c>
      <c r="G209" s="5">
        <v>3</v>
      </c>
      <c r="P209">
        <v>2</v>
      </c>
      <c r="Q209" t="str">
        <f>CONCATENATE(C209,E209,G209,I209)</f>
        <v>23</v>
      </c>
    </row>
    <row r="210" spans="1:17" x14ac:dyDescent="0.25">
      <c r="A210">
        <v>209</v>
      </c>
      <c r="D210">
        <v>234.41117</v>
      </c>
      <c r="E210" s="2">
        <v>2</v>
      </c>
      <c r="F210">
        <v>223.234467</v>
      </c>
      <c r="G210" s="5">
        <v>3</v>
      </c>
      <c r="P210">
        <v>2</v>
      </c>
      <c r="Q210" t="str">
        <f>CONCATENATE(C210,E210,G210,I210)</f>
        <v>23</v>
      </c>
    </row>
    <row r="211" spans="1:17" x14ac:dyDescent="0.25">
      <c r="A211">
        <v>210</v>
      </c>
      <c r="D211">
        <v>234.407712</v>
      </c>
      <c r="E211" s="2">
        <v>2</v>
      </c>
      <c r="F211">
        <v>223.24308500000001</v>
      </c>
      <c r="G211" s="5">
        <v>3</v>
      </c>
      <c r="P211">
        <v>2</v>
      </c>
      <c r="Q211" t="str">
        <f>CONCATENATE(C211,E211,G211,I211)</f>
        <v>23</v>
      </c>
    </row>
    <row r="212" spans="1:17" x14ac:dyDescent="0.25">
      <c r="A212">
        <v>211</v>
      </c>
      <c r="D212">
        <v>234.36175399999999</v>
      </c>
      <c r="E212" s="2">
        <v>2</v>
      </c>
      <c r="F212">
        <v>223.21372299999999</v>
      </c>
      <c r="G212" s="5">
        <v>3</v>
      </c>
      <c r="P212">
        <v>2</v>
      </c>
      <c r="Q212" t="str">
        <f>CONCATENATE(C212,E212,G212,I212)</f>
        <v>23</v>
      </c>
    </row>
    <row r="213" spans="1:17" x14ac:dyDescent="0.25">
      <c r="A213">
        <v>212</v>
      </c>
      <c r="D213">
        <v>234.37446699999998</v>
      </c>
      <c r="E213" s="2">
        <v>2</v>
      </c>
      <c r="F213">
        <v>223.239362</v>
      </c>
      <c r="G213" s="5">
        <v>3</v>
      </c>
      <c r="P213">
        <v>2</v>
      </c>
      <c r="Q213" t="str">
        <f>CONCATENATE(C213,E213,G213,I213)</f>
        <v>23</v>
      </c>
    </row>
    <row r="214" spans="1:17" x14ac:dyDescent="0.25">
      <c r="A214">
        <v>213</v>
      </c>
      <c r="B214">
        <v>241.15101099999998</v>
      </c>
      <c r="C214" s="3">
        <v>1</v>
      </c>
      <c r="D214">
        <v>234.358723</v>
      </c>
      <c r="E214" s="2">
        <v>2</v>
      </c>
      <c r="F214">
        <v>223.28851</v>
      </c>
      <c r="G214" s="5">
        <v>3</v>
      </c>
      <c r="P214">
        <v>3</v>
      </c>
      <c r="Q214" t="str">
        <f>CONCATENATE(C214,E214,G214,I214)</f>
        <v>123</v>
      </c>
    </row>
    <row r="215" spans="1:17" x14ac:dyDescent="0.25">
      <c r="A215">
        <v>214</v>
      </c>
      <c r="B215">
        <v>241.14244500000001</v>
      </c>
      <c r="C215" s="3">
        <v>1</v>
      </c>
      <c r="D215">
        <v>234.350425</v>
      </c>
      <c r="E215" s="2">
        <v>2</v>
      </c>
      <c r="F215">
        <v>223.271703</v>
      </c>
      <c r="G215" s="5">
        <v>3</v>
      </c>
      <c r="P215">
        <v>3</v>
      </c>
      <c r="Q215" t="str">
        <f>CONCATENATE(C215,E215,G215,I215)</f>
        <v>123</v>
      </c>
    </row>
    <row r="216" spans="1:17" x14ac:dyDescent="0.25">
      <c r="A216">
        <v>215</v>
      </c>
      <c r="B216">
        <v>241.122075</v>
      </c>
      <c r="C216" s="3">
        <v>1</v>
      </c>
      <c r="D216">
        <v>234.39707300000001</v>
      </c>
      <c r="E216" s="2">
        <v>2</v>
      </c>
      <c r="P216">
        <v>2</v>
      </c>
      <c r="Q216" t="str">
        <f>CONCATENATE(C216,E216,G216,I216)</f>
        <v>12</v>
      </c>
    </row>
    <row r="217" spans="1:17" x14ac:dyDescent="0.25">
      <c r="A217">
        <v>216</v>
      </c>
      <c r="B217">
        <v>241.13867099999999</v>
      </c>
      <c r="C217" s="3">
        <v>1</v>
      </c>
      <c r="D217">
        <v>234.342871</v>
      </c>
      <c r="E217" s="2">
        <v>2</v>
      </c>
      <c r="P217">
        <v>2</v>
      </c>
      <c r="Q217" t="str">
        <f>CONCATENATE(C217,E217,G217,I217)</f>
        <v>12</v>
      </c>
    </row>
    <row r="218" spans="1:17" x14ac:dyDescent="0.25">
      <c r="A218">
        <v>217</v>
      </c>
      <c r="B218">
        <v>241.12994699999999</v>
      </c>
      <c r="C218" s="3">
        <v>1</v>
      </c>
      <c r="D218">
        <v>234.42563699999999</v>
      </c>
      <c r="E218" s="2">
        <v>2</v>
      </c>
      <c r="P218">
        <v>2</v>
      </c>
      <c r="Q218" t="str">
        <f>CONCATENATE(C218,E218,G218,I218)</f>
        <v>12</v>
      </c>
    </row>
    <row r="219" spans="1:17" x14ac:dyDescent="0.25">
      <c r="A219">
        <v>218</v>
      </c>
      <c r="B219">
        <v>241.119574</v>
      </c>
      <c r="C219" s="3">
        <v>1</v>
      </c>
      <c r="H219">
        <v>232.51446799999999</v>
      </c>
      <c r="I219" s="4">
        <v>4</v>
      </c>
      <c r="P219">
        <v>2</v>
      </c>
      <c r="Q219" t="str">
        <f>CONCATENATE(C219,E219,G219,I219)</f>
        <v>14</v>
      </c>
    </row>
    <row r="220" spans="1:17" x14ac:dyDescent="0.25">
      <c r="A220">
        <v>219</v>
      </c>
      <c r="B220">
        <v>241.119361</v>
      </c>
      <c r="C220" s="3">
        <v>1</v>
      </c>
      <c r="H220">
        <v>232.53531899999999</v>
      </c>
      <c r="I220" s="4">
        <v>4</v>
      </c>
      <c r="P220">
        <v>2</v>
      </c>
      <c r="Q220" t="str">
        <f>CONCATENATE(C220,E220,G220,I220)</f>
        <v>14</v>
      </c>
    </row>
    <row r="221" spans="1:17" x14ac:dyDescent="0.25">
      <c r="A221">
        <v>220</v>
      </c>
      <c r="B221">
        <v>241.11712699999998</v>
      </c>
      <c r="C221" s="3">
        <v>1</v>
      </c>
      <c r="H221">
        <v>232.51718</v>
      </c>
      <c r="I221" s="4">
        <v>4</v>
      </c>
      <c r="P221">
        <v>2</v>
      </c>
      <c r="Q221" t="str">
        <f>CONCATENATE(C221,E221,G221,I221)</f>
        <v>14</v>
      </c>
    </row>
    <row r="222" spans="1:17" x14ac:dyDescent="0.25">
      <c r="A222">
        <v>221</v>
      </c>
      <c r="B222">
        <v>241.134097</v>
      </c>
      <c r="C222" s="3">
        <v>1</v>
      </c>
      <c r="H222">
        <v>232.48031699999999</v>
      </c>
      <c r="I222" s="4">
        <v>4</v>
      </c>
      <c r="P222">
        <v>2</v>
      </c>
      <c r="Q222" t="str">
        <f>CONCATENATE(C222,E222,G222,I222)</f>
        <v>14</v>
      </c>
    </row>
    <row r="223" spans="1:17" x14ac:dyDescent="0.25">
      <c r="A223">
        <v>222</v>
      </c>
      <c r="B223">
        <v>241.11776599999999</v>
      </c>
      <c r="C223" s="3">
        <v>1</v>
      </c>
      <c r="H223">
        <v>232.48967999999999</v>
      </c>
      <c r="I223" s="4">
        <v>4</v>
      </c>
      <c r="P223">
        <v>2</v>
      </c>
      <c r="Q223" t="str">
        <f>CONCATENATE(C223,E223,G223,I223)</f>
        <v>14</v>
      </c>
    </row>
    <row r="224" spans="1:17" x14ac:dyDescent="0.25">
      <c r="A224">
        <v>223</v>
      </c>
      <c r="B224">
        <v>241.12569099999999</v>
      </c>
      <c r="C224" s="3">
        <v>1</v>
      </c>
      <c r="H224">
        <v>232.48851099999999</v>
      </c>
      <c r="I224" s="4">
        <v>4</v>
      </c>
      <c r="P224">
        <v>2</v>
      </c>
      <c r="Q224" t="str">
        <f>CONCATENATE(C224,E224,G224,I224)</f>
        <v>14</v>
      </c>
    </row>
    <row r="225" spans="1:17" x14ac:dyDescent="0.25">
      <c r="A225">
        <v>224</v>
      </c>
      <c r="B225">
        <v>241.14159699999999</v>
      </c>
      <c r="C225" s="3">
        <v>1</v>
      </c>
      <c r="H225">
        <v>232.49335199999999</v>
      </c>
      <c r="I225" s="4">
        <v>4</v>
      </c>
      <c r="P225">
        <v>2</v>
      </c>
      <c r="Q225" t="str">
        <f>CONCATENATE(C225,E225,G225,I225)</f>
        <v>14</v>
      </c>
    </row>
    <row r="226" spans="1:17" x14ac:dyDescent="0.25">
      <c r="A226">
        <v>225</v>
      </c>
      <c r="B226">
        <v>241.134839</v>
      </c>
      <c r="C226" s="3">
        <v>1</v>
      </c>
      <c r="H226">
        <v>232.48462799999999</v>
      </c>
      <c r="I226" s="4">
        <v>4</v>
      </c>
      <c r="P226">
        <v>2</v>
      </c>
      <c r="Q226" t="str">
        <f>CONCATENATE(C226,E226,G226,I226)</f>
        <v>14</v>
      </c>
    </row>
    <row r="227" spans="1:17" x14ac:dyDescent="0.25">
      <c r="A227">
        <v>226</v>
      </c>
      <c r="B227">
        <v>241.15563700000001</v>
      </c>
      <c r="C227" s="3">
        <v>1</v>
      </c>
      <c r="H227">
        <v>232.48632900000001</v>
      </c>
      <c r="I227" s="4">
        <v>4</v>
      </c>
      <c r="P227">
        <v>2</v>
      </c>
      <c r="Q227" t="str">
        <f>CONCATENATE(C227,E227,G227,I227)</f>
        <v>14</v>
      </c>
    </row>
    <row r="228" spans="1:17" x14ac:dyDescent="0.25">
      <c r="A228">
        <v>227</v>
      </c>
      <c r="B228">
        <v>241.15936199999999</v>
      </c>
      <c r="C228" s="3">
        <v>1</v>
      </c>
      <c r="H228">
        <v>232.49297799999999</v>
      </c>
      <c r="I228" s="4">
        <v>4</v>
      </c>
      <c r="P228">
        <v>2</v>
      </c>
      <c r="Q228" t="str">
        <f>CONCATENATE(C228,E228,G228,I228)</f>
        <v>14</v>
      </c>
    </row>
    <row r="229" spans="1:17" x14ac:dyDescent="0.25">
      <c r="A229">
        <v>228</v>
      </c>
      <c r="B229">
        <v>241.15819199999999</v>
      </c>
      <c r="C229" s="3">
        <v>1</v>
      </c>
      <c r="H229">
        <v>232.467286</v>
      </c>
      <c r="I229" s="4">
        <v>4</v>
      </c>
      <c r="P229">
        <v>2</v>
      </c>
      <c r="Q229" t="str">
        <f>CONCATENATE(C229,E229,G229,I229)</f>
        <v>14</v>
      </c>
    </row>
    <row r="230" spans="1:17" x14ac:dyDescent="0.25">
      <c r="A230">
        <v>229</v>
      </c>
      <c r="B230">
        <v>241.14159699999999</v>
      </c>
      <c r="C230" s="3">
        <v>1</v>
      </c>
      <c r="H230">
        <v>232.45962800000001</v>
      </c>
      <c r="I230" s="4">
        <v>4</v>
      </c>
      <c r="P230">
        <v>2</v>
      </c>
      <c r="Q230" t="str">
        <f>CONCATENATE(C230,E230,G230,I230)</f>
        <v>14</v>
      </c>
    </row>
    <row r="231" spans="1:17" x14ac:dyDescent="0.25">
      <c r="A231">
        <v>230</v>
      </c>
      <c r="B231">
        <v>241.15755200000001</v>
      </c>
      <c r="C231" s="3">
        <v>1</v>
      </c>
      <c r="H231">
        <v>232.449893</v>
      </c>
      <c r="I231" s="4">
        <v>4</v>
      </c>
      <c r="P231">
        <v>2</v>
      </c>
      <c r="Q231" t="str">
        <f>CONCATENATE(C231,E231,G231,I231)</f>
        <v>14</v>
      </c>
    </row>
    <row r="232" spans="1:17" x14ac:dyDescent="0.25">
      <c r="A232">
        <v>231</v>
      </c>
      <c r="B232">
        <v>241.15856199999999</v>
      </c>
      <c r="C232" s="3">
        <v>1</v>
      </c>
      <c r="H232">
        <v>232.468829</v>
      </c>
      <c r="I232" s="4">
        <v>4</v>
      </c>
      <c r="P232">
        <v>2</v>
      </c>
      <c r="Q232" t="str">
        <f>CONCATENATE(C232,E232,G232,I232)</f>
        <v>14</v>
      </c>
    </row>
    <row r="233" spans="1:17" x14ac:dyDescent="0.25">
      <c r="A233">
        <v>232</v>
      </c>
      <c r="H233">
        <v>232.465373</v>
      </c>
      <c r="I233" s="4">
        <v>4</v>
      </c>
      <c r="P233">
        <v>1</v>
      </c>
      <c r="Q233" t="str">
        <f>CONCATENATE(C233,E233,G233,I233)</f>
        <v>4</v>
      </c>
    </row>
    <row r="234" spans="1:17" x14ac:dyDescent="0.25">
      <c r="A234">
        <v>233</v>
      </c>
      <c r="F234">
        <v>241.034255</v>
      </c>
      <c r="G234" s="5">
        <v>3</v>
      </c>
      <c r="H234">
        <v>232.48420199999998</v>
      </c>
      <c r="I234" s="4">
        <v>4</v>
      </c>
      <c r="P234">
        <v>2</v>
      </c>
      <c r="Q234" t="str">
        <f>CONCATENATE(C234,E234,G234,I234)</f>
        <v>34</v>
      </c>
    </row>
    <row r="235" spans="1:17" x14ac:dyDescent="0.25">
      <c r="A235">
        <v>234</v>
      </c>
      <c r="D235">
        <v>251.57632699999999</v>
      </c>
      <c r="E235" s="2">
        <v>2</v>
      </c>
      <c r="F235">
        <v>241.034255</v>
      </c>
      <c r="G235" s="5">
        <v>3</v>
      </c>
      <c r="H235">
        <v>232.49850900000001</v>
      </c>
      <c r="I235" s="4">
        <v>4</v>
      </c>
      <c r="P235">
        <v>3</v>
      </c>
      <c r="Q235" t="str">
        <f>CONCATENATE(C235,E235,G235,I235)</f>
        <v>234</v>
      </c>
    </row>
    <row r="236" spans="1:17" x14ac:dyDescent="0.25">
      <c r="A236">
        <v>235</v>
      </c>
      <c r="D236">
        <v>251.6542</v>
      </c>
      <c r="E236" s="2">
        <v>2</v>
      </c>
      <c r="F236">
        <v>241.04898700000001</v>
      </c>
      <c r="G236" s="5">
        <v>3</v>
      </c>
      <c r="H236">
        <v>232.42170199999998</v>
      </c>
      <c r="I236" s="4">
        <v>4</v>
      </c>
      <c r="P236">
        <v>3</v>
      </c>
      <c r="Q236" t="str">
        <f>CONCATENATE(C236,E236,G236,I236)</f>
        <v>234</v>
      </c>
    </row>
    <row r="237" spans="1:17" x14ac:dyDescent="0.25">
      <c r="A237">
        <v>236</v>
      </c>
      <c r="D237">
        <v>251.70164800000001</v>
      </c>
      <c r="E237" s="2">
        <v>2</v>
      </c>
      <c r="F237">
        <v>241.030957</v>
      </c>
      <c r="G237" s="5">
        <v>3</v>
      </c>
      <c r="H237">
        <v>232.51446799999999</v>
      </c>
      <c r="I237" s="4">
        <v>4</v>
      </c>
      <c r="P237">
        <v>3</v>
      </c>
      <c r="Q237" t="str">
        <f>CONCATENATE(C237,E237,G237,I237)</f>
        <v>234</v>
      </c>
    </row>
    <row r="238" spans="1:17" x14ac:dyDescent="0.25">
      <c r="A238">
        <v>237</v>
      </c>
      <c r="D238">
        <v>251.71058199999999</v>
      </c>
      <c r="E238" s="2">
        <v>2</v>
      </c>
      <c r="F238">
        <v>241.03680700000001</v>
      </c>
      <c r="G238" s="5">
        <v>3</v>
      </c>
      <c r="H238">
        <v>232.51446799999999</v>
      </c>
      <c r="I238" s="4">
        <v>4</v>
      </c>
      <c r="P238">
        <v>3</v>
      </c>
      <c r="Q238" t="str">
        <f>CONCATENATE(C238,E238,G238,I238)</f>
        <v>234</v>
      </c>
    </row>
    <row r="239" spans="1:17" x14ac:dyDescent="0.25">
      <c r="A239">
        <v>238</v>
      </c>
      <c r="D239">
        <v>251.69441499999999</v>
      </c>
      <c r="E239" s="2">
        <v>2</v>
      </c>
      <c r="F239">
        <v>241.03941399999999</v>
      </c>
      <c r="G239" s="5">
        <v>3</v>
      </c>
      <c r="P239">
        <v>2</v>
      </c>
      <c r="Q239" t="str">
        <f>CONCATENATE(C239,E239,G239,I239)</f>
        <v>23</v>
      </c>
    </row>
    <row r="240" spans="1:17" x14ac:dyDescent="0.25">
      <c r="A240">
        <v>239</v>
      </c>
      <c r="D240">
        <v>251.64537300000001</v>
      </c>
      <c r="E240" s="2">
        <v>2</v>
      </c>
      <c r="F240">
        <v>241.03834799999998</v>
      </c>
      <c r="G240" s="5">
        <v>3</v>
      </c>
      <c r="P240">
        <v>2</v>
      </c>
      <c r="Q240" t="str">
        <f>CONCATENATE(C240,E240,G240,I240)</f>
        <v>23</v>
      </c>
    </row>
    <row r="241" spans="1:17" x14ac:dyDescent="0.25">
      <c r="A241">
        <v>240</v>
      </c>
      <c r="D241">
        <v>251.63951800000001</v>
      </c>
      <c r="E241" s="2">
        <v>2</v>
      </c>
      <c r="F241">
        <v>241.018033</v>
      </c>
      <c r="G241" s="5">
        <v>3</v>
      </c>
      <c r="P241">
        <v>2</v>
      </c>
      <c r="Q241" t="str">
        <f>CONCATENATE(C241,E241,G241,I241)</f>
        <v>23</v>
      </c>
    </row>
    <row r="242" spans="1:17" x14ac:dyDescent="0.25">
      <c r="A242">
        <v>241</v>
      </c>
      <c r="D242">
        <v>251.660529</v>
      </c>
      <c r="E242" s="2">
        <v>2</v>
      </c>
      <c r="F242">
        <v>241.007127</v>
      </c>
      <c r="G242" s="5">
        <v>3</v>
      </c>
      <c r="P242">
        <v>2</v>
      </c>
      <c r="Q242" t="str">
        <f>CONCATENATE(C242,E242,G242,I242)</f>
        <v>23</v>
      </c>
    </row>
    <row r="243" spans="1:17" x14ac:dyDescent="0.25">
      <c r="A243">
        <v>242</v>
      </c>
      <c r="D243">
        <v>251.67302999999998</v>
      </c>
      <c r="E243" s="2">
        <v>2</v>
      </c>
      <c r="F243">
        <v>241.018935</v>
      </c>
      <c r="G243" s="5">
        <v>3</v>
      </c>
      <c r="P243">
        <v>2</v>
      </c>
      <c r="Q243" t="str">
        <f>CONCATENATE(C243,E243,G243,I243)</f>
        <v>23</v>
      </c>
    </row>
    <row r="244" spans="1:17" x14ac:dyDescent="0.25">
      <c r="A244">
        <v>243</v>
      </c>
      <c r="D244">
        <v>251.65249900000001</v>
      </c>
      <c r="E244" s="2">
        <v>2</v>
      </c>
      <c r="F244">
        <v>240.99622199999999</v>
      </c>
      <c r="G244" s="5">
        <v>3</v>
      </c>
      <c r="P244">
        <v>2</v>
      </c>
      <c r="Q244" t="str">
        <f>CONCATENATE(C244,E244,G244,I244)</f>
        <v>23</v>
      </c>
    </row>
    <row r="245" spans="1:17" x14ac:dyDescent="0.25">
      <c r="A245">
        <v>244</v>
      </c>
      <c r="D245">
        <v>251.629786</v>
      </c>
      <c r="E245" s="2">
        <v>2</v>
      </c>
      <c r="F245">
        <v>241.016009</v>
      </c>
      <c r="G245" s="5">
        <v>3</v>
      </c>
      <c r="P245">
        <v>2</v>
      </c>
      <c r="Q245" t="str">
        <f>CONCATENATE(C245,E245,G245,I245)</f>
        <v>23</v>
      </c>
    </row>
    <row r="246" spans="1:17" x14ac:dyDescent="0.25">
      <c r="A246">
        <v>245</v>
      </c>
      <c r="D246">
        <v>251.611594</v>
      </c>
      <c r="E246" s="2">
        <v>2</v>
      </c>
      <c r="F246">
        <v>241.01904200000001</v>
      </c>
      <c r="G246" s="5">
        <v>3</v>
      </c>
      <c r="P246">
        <v>2</v>
      </c>
      <c r="Q246" t="str">
        <f>CONCATENATE(C246,E246,G246,I246)</f>
        <v>23</v>
      </c>
    </row>
    <row r="247" spans="1:17" x14ac:dyDescent="0.25">
      <c r="A247">
        <v>246</v>
      </c>
      <c r="D247">
        <v>251.63223499999998</v>
      </c>
      <c r="E247" s="2">
        <v>2</v>
      </c>
      <c r="F247">
        <v>241.037127</v>
      </c>
      <c r="G247" s="5">
        <v>3</v>
      </c>
      <c r="P247">
        <v>2</v>
      </c>
      <c r="Q247" t="str">
        <f>CONCATENATE(C247,E247,G247,I247)</f>
        <v>23</v>
      </c>
    </row>
    <row r="248" spans="1:17" x14ac:dyDescent="0.25">
      <c r="A248">
        <v>247</v>
      </c>
      <c r="D248">
        <v>251.63547800000001</v>
      </c>
      <c r="E248" s="2">
        <v>2</v>
      </c>
      <c r="F248">
        <v>241.05787000000001</v>
      </c>
      <c r="G248" s="5">
        <v>3</v>
      </c>
      <c r="P248">
        <v>2</v>
      </c>
      <c r="Q248" t="str">
        <f>CONCATENATE(C248,E248,G248,I248)</f>
        <v>23</v>
      </c>
    </row>
    <row r="249" spans="1:17" x14ac:dyDescent="0.25">
      <c r="A249">
        <v>248</v>
      </c>
      <c r="D249">
        <v>251.613879</v>
      </c>
      <c r="E249" s="2">
        <v>2</v>
      </c>
      <c r="F249">
        <v>241.054202</v>
      </c>
      <c r="G249" s="5">
        <v>3</v>
      </c>
      <c r="P249">
        <v>2</v>
      </c>
      <c r="Q249" t="str">
        <f>CONCATENATE(C249,E249,G249,I249)</f>
        <v>23</v>
      </c>
    </row>
    <row r="250" spans="1:17" x14ac:dyDescent="0.25">
      <c r="A250">
        <v>249</v>
      </c>
      <c r="D250">
        <v>251.64520899999999</v>
      </c>
      <c r="E250" s="2">
        <v>2</v>
      </c>
      <c r="F250">
        <v>241.03478699999999</v>
      </c>
      <c r="G250" s="5">
        <v>3</v>
      </c>
      <c r="P250">
        <v>2</v>
      </c>
      <c r="Q250" t="str">
        <f>CONCATENATE(C250,E250,G250,I250)</f>
        <v>23</v>
      </c>
    </row>
    <row r="251" spans="1:17" x14ac:dyDescent="0.25">
      <c r="A251">
        <v>250</v>
      </c>
      <c r="D251">
        <v>251.66771199999999</v>
      </c>
      <c r="E251" s="2">
        <v>2</v>
      </c>
      <c r="F251">
        <v>241.02962600000001</v>
      </c>
      <c r="G251" s="5">
        <v>3</v>
      </c>
      <c r="P251">
        <v>2</v>
      </c>
      <c r="Q251" t="str">
        <f>CONCATENATE(C251,E251,G251,I251)</f>
        <v>23</v>
      </c>
    </row>
    <row r="252" spans="1:17" x14ac:dyDescent="0.25">
      <c r="A252">
        <v>251</v>
      </c>
      <c r="D252">
        <v>251.693511</v>
      </c>
      <c r="E252" s="2">
        <v>2</v>
      </c>
      <c r="F252">
        <v>241.041596</v>
      </c>
      <c r="G252" s="5">
        <v>3</v>
      </c>
      <c r="P252">
        <v>2</v>
      </c>
      <c r="Q252" t="str">
        <f>CONCATENATE(C252,E252,G252,I252)</f>
        <v>23</v>
      </c>
    </row>
    <row r="253" spans="1:17" x14ac:dyDescent="0.25">
      <c r="A253">
        <v>252</v>
      </c>
      <c r="D253">
        <v>251.66005200000001</v>
      </c>
      <c r="E253" s="2">
        <v>2</v>
      </c>
      <c r="F253">
        <v>241.02281600000001</v>
      </c>
      <c r="G253" s="5">
        <v>3</v>
      </c>
      <c r="P253">
        <v>2</v>
      </c>
      <c r="Q253" t="str">
        <f>CONCATENATE(C253,E253,G253,I253)</f>
        <v>23</v>
      </c>
    </row>
    <row r="254" spans="1:17" x14ac:dyDescent="0.25">
      <c r="A254">
        <v>253</v>
      </c>
      <c r="D254">
        <v>251.57632699999999</v>
      </c>
      <c r="E254" s="2">
        <v>2</v>
      </c>
      <c r="F254">
        <v>240.986436</v>
      </c>
      <c r="G254" s="5">
        <v>3</v>
      </c>
      <c r="P254">
        <v>2</v>
      </c>
      <c r="Q254" t="str">
        <f>CONCATENATE(C254,E254,G254,I254)</f>
        <v>23</v>
      </c>
    </row>
    <row r="255" spans="1:17" x14ac:dyDescent="0.25">
      <c r="A255">
        <v>254</v>
      </c>
      <c r="B255">
        <v>260.63494400000002</v>
      </c>
      <c r="C255" s="3">
        <v>1</v>
      </c>
      <c r="F255">
        <v>241.00244599999999</v>
      </c>
      <c r="G255" s="5">
        <v>3</v>
      </c>
      <c r="H255">
        <v>250.458617</v>
      </c>
      <c r="I255" s="4">
        <v>4</v>
      </c>
      <c r="P255">
        <v>3</v>
      </c>
      <c r="Q255" t="str">
        <f>CONCATENATE(C255,E255,G255,I255)</f>
        <v>134</v>
      </c>
    </row>
    <row r="256" spans="1:17" x14ac:dyDescent="0.25">
      <c r="A256">
        <v>255</v>
      </c>
      <c r="B256">
        <v>260.620158</v>
      </c>
      <c r="C256" s="3">
        <v>1</v>
      </c>
      <c r="F256">
        <v>240.95749899999998</v>
      </c>
      <c r="G256" s="5">
        <v>3</v>
      </c>
      <c r="H256">
        <v>250.370745</v>
      </c>
      <c r="I256" s="4">
        <v>4</v>
      </c>
      <c r="P256">
        <v>3</v>
      </c>
      <c r="Q256" t="str">
        <f>CONCATENATE(C256,E256,G256,I256)</f>
        <v>134</v>
      </c>
    </row>
    <row r="257" spans="1:17" x14ac:dyDescent="0.25">
      <c r="A257">
        <v>256</v>
      </c>
      <c r="B257">
        <v>260.61154099999999</v>
      </c>
      <c r="C257" s="3">
        <v>1</v>
      </c>
      <c r="F257">
        <v>241.034255</v>
      </c>
      <c r="G257" s="5">
        <v>3</v>
      </c>
      <c r="H257">
        <v>250.39882900000001</v>
      </c>
      <c r="I257" s="4">
        <v>4</v>
      </c>
      <c r="P257">
        <v>3</v>
      </c>
      <c r="Q257" t="str">
        <f>CONCATENATE(C257,E257,G257,I257)</f>
        <v>134</v>
      </c>
    </row>
    <row r="258" spans="1:17" x14ac:dyDescent="0.25">
      <c r="A258">
        <v>257</v>
      </c>
      <c r="B258">
        <v>260.57451900000001</v>
      </c>
      <c r="C258" s="3">
        <v>1</v>
      </c>
      <c r="H258">
        <v>250.425105</v>
      </c>
      <c r="I258" s="4">
        <v>4</v>
      </c>
      <c r="P258">
        <v>2</v>
      </c>
      <c r="Q258" t="str">
        <f>CONCATENATE(C258,E258,G258,I258)</f>
        <v>14</v>
      </c>
    </row>
    <row r="259" spans="1:17" x14ac:dyDescent="0.25">
      <c r="A259">
        <v>258</v>
      </c>
      <c r="B259">
        <v>260.58260200000001</v>
      </c>
      <c r="C259" s="3">
        <v>1</v>
      </c>
      <c r="H259">
        <v>250.43356199999999</v>
      </c>
      <c r="I259" s="4">
        <v>4</v>
      </c>
      <c r="J259">
        <v>235.82329799999999</v>
      </c>
      <c r="K259" t="s">
        <v>22</v>
      </c>
      <c r="Q259" t="str">
        <f>CONCATENATE(C259,E259,G259,I259)</f>
        <v>14</v>
      </c>
    </row>
    <row r="260" spans="1:17" x14ac:dyDescent="0.25">
      <c r="A260">
        <v>259</v>
      </c>
      <c r="Q260" t="str">
        <f>CONCATENATE(C260,E260,G260,I260)</f>
        <v/>
      </c>
    </row>
    <row r="261" spans="1:17" x14ac:dyDescent="0.25">
      <c r="A261">
        <v>260</v>
      </c>
      <c r="J261">
        <v>38.026792000000015</v>
      </c>
      <c r="K261" t="s">
        <v>22</v>
      </c>
      <c r="Q261" t="str">
        <f>CONCATENATE(C261,E261,G261,I261)</f>
        <v/>
      </c>
    </row>
    <row r="262" spans="1:17" x14ac:dyDescent="0.25">
      <c r="A262">
        <v>261</v>
      </c>
      <c r="D262">
        <v>34.429378000000014</v>
      </c>
      <c r="E262" s="2">
        <v>2</v>
      </c>
      <c r="P262">
        <v>1</v>
      </c>
      <c r="Q262" t="str">
        <f>CONCATENATE(C262,E262,G262,I262)</f>
        <v>2</v>
      </c>
    </row>
    <row r="263" spans="1:17" x14ac:dyDescent="0.25">
      <c r="A263">
        <v>262</v>
      </c>
      <c r="D263">
        <v>34.429168000000011</v>
      </c>
      <c r="E263" s="2">
        <v>2</v>
      </c>
      <c r="P263">
        <v>1</v>
      </c>
      <c r="Q263" t="str">
        <f>CONCATENATE(C263,E263,G263,I263)</f>
        <v>2</v>
      </c>
    </row>
    <row r="264" spans="1:17" x14ac:dyDescent="0.25">
      <c r="A264">
        <v>263</v>
      </c>
      <c r="D264">
        <v>34.457531000000017</v>
      </c>
      <c r="E264" s="2">
        <v>2</v>
      </c>
      <c r="F264">
        <v>25.153015000000011</v>
      </c>
      <c r="G264" s="5">
        <v>3</v>
      </c>
      <c r="P264">
        <v>2</v>
      </c>
      <c r="Q264" t="str">
        <f>CONCATENATE(C264,E264,G264,I264)</f>
        <v>23</v>
      </c>
    </row>
    <row r="265" spans="1:17" x14ac:dyDescent="0.25">
      <c r="A265">
        <v>264</v>
      </c>
      <c r="D265">
        <v>34.457267000000016</v>
      </c>
      <c r="E265" s="2">
        <v>2</v>
      </c>
      <c r="F265">
        <v>25.198371000000009</v>
      </c>
      <c r="G265" s="5">
        <v>3</v>
      </c>
      <c r="P265">
        <v>2</v>
      </c>
      <c r="Q265" t="str">
        <f>CONCATENATE(C265,E265,G265,I265)</f>
        <v>23</v>
      </c>
    </row>
    <row r="266" spans="1:17" x14ac:dyDescent="0.25">
      <c r="A266">
        <v>265</v>
      </c>
      <c r="D266">
        <v>34.45063900000001</v>
      </c>
      <c r="E266" s="2">
        <v>2</v>
      </c>
      <c r="F266">
        <v>25.179691000000012</v>
      </c>
      <c r="G266" s="5">
        <v>3</v>
      </c>
      <c r="P266">
        <v>2</v>
      </c>
      <c r="Q266" t="str">
        <f>CONCATENATE(C266,E266,G266,I266)</f>
        <v>23</v>
      </c>
    </row>
    <row r="267" spans="1:17" x14ac:dyDescent="0.25">
      <c r="A267">
        <v>266</v>
      </c>
      <c r="D267">
        <v>34.476738000000012</v>
      </c>
      <c r="E267" s="2">
        <v>2</v>
      </c>
      <c r="F267">
        <v>25.195215000000012</v>
      </c>
      <c r="G267" s="5">
        <v>3</v>
      </c>
      <c r="P267">
        <v>2</v>
      </c>
      <c r="Q267" t="str">
        <f>CONCATENATE(C267,E267,G267,I267)</f>
        <v>23</v>
      </c>
    </row>
    <row r="268" spans="1:17" x14ac:dyDescent="0.25">
      <c r="A268">
        <v>267</v>
      </c>
      <c r="D268">
        <v>34.471897000000013</v>
      </c>
      <c r="E268" s="2">
        <v>2</v>
      </c>
      <c r="F268">
        <v>25.245729000000011</v>
      </c>
      <c r="G268" s="5">
        <v>3</v>
      </c>
      <c r="P268">
        <v>2</v>
      </c>
      <c r="Q268" t="str">
        <f>CONCATENATE(C268,E268,G268,I268)</f>
        <v>23</v>
      </c>
    </row>
    <row r="269" spans="1:17" x14ac:dyDescent="0.25">
      <c r="A269">
        <v>268</v>
      </c>
      <c r="D269">
        <v>34.489523000000013</v>
      </c>
      <c r="E269" s="2">
        <v>2</v>
      </c>
      <c r="F269">
        <v>25.225734000000017</v>
      </c>
      <c r="G269" s="5">
        <v>3</v>
      </c>
      <c r="P269">
        <v>2</v>
      </c>
      <c r="Q269" t="str">
        <f>CONCATENATE(C269,E269,G269,I269)</f>
        <v>23</v>
      </c>
    </row>
    <row r="270" spans="1:17" x14ac:dyDescent="0.25">
      <c r="A270">
        <v>269</v>
      </c>
      <c r="D270">
        <v>34.432535000000016</v>
      </c>
      <c r="E270" s="2">
        <v>2</v>
      </c>
      <c r="F270">
        <v>25.204475000000016</v>
      </c>
      <c r="G270" s="5">
        <v>3</v>
      </c>
      <c r="P270">
        <v>2</v>
      </c>
      <c r="Q270" t="str">
        <f>CONCATENATE(C270,E270,G270,I270)</f>
        <v>23</v>
      </c>
    </row>
    <row r="271" spans="1:17" x14ac:dyDescent="0.25">
      <c r="A271">
        <v>270</v>
      </c>
      <c r="D271">
        <v>34.416172000000017</v>
      </c>
      <c r="E271" s="2">
        <v>2</v>
      </c>
      <c r="F271">
        <v>25.209528000000013</v>
      </c>
      <c r="G271" s="5">
        <v>3</v>
      </c>
      <c r="P271">
        <v>2</v>
      </c>
      <c r="Q271" t="str">
        <f>CONCATENATE(C271,E271,G271,I271)</f>
        <v>23</v>
      </c>
    </row>
    <row r="272" spans="1:17" x14ac:dyDescent="0.25">
      <c r="A272">
        <v>271</v>
      </c>
      <c r="D272">
        <v>34.460897000000017</v>
      </c>
      <c r="E272" s="2">
        <v>2</v>
      </c>
      <c r="F272">
        <v>25.213422000000008</v>
      </c>
      <c r="G272" s="5">
        <v>3</v>
      </c>
      <c r="P272">
        <v>2</v>
      </c>
      <c r="Q272" t="str">
        <f>CONCATENATE(C272,E272,G272,I272)</f>
        <v>23</v>
      </c>
    </row>
    <row r="273" spans="1:17" x14ac:dyDescent="0.25">
      <c r="A273">
        <v>272</v>
      </c>
      <c r="D273">
        <v>34.550407000000014</v>
      </c>
      <c r="E273" s="2">
        <v>2</v>
      </c>
      <c r="F273">
        <v>25.175956000000014</v>
      </c>
      <c r="G273" s="5">
        <v>3</v>
      </c>
      <c r="P273">
        <v>2</v>
      </c>
      <c r="Q273" t="str">
        <f>CONCATENATE(C273,E273,G273,I273)</f>
        <v>23</v>
      </c>
    </row>
    <row r="274" spans="1:17" x14ac:dyDescent="0.25">
      <c r="A274">
        <v>273</v>
      </c>
      <c r="D274">
        <v>34.491523000000015</v>
      </c>
      <c r="E274" s="2">
        <v>2</v>
      </c>
      <c r="F274">
        <v>25.180585000000008</v>
      </c>
      <c r="G274" s="5">
        <v>3</v>
      </c>
      <c r="P274">
        <v>2</v>
      </c>
      <c r="Q274" t="str">
        <f>CONCATENATE(C274,E274,G274,I274)</f>
        <v>23</v>
      </c>
    </row>
    <row r="275" spans="1:17" x14ac:dyDescent="0.25">
      <c r="A275">
        <v>274</v>
      </c>
      <c r="D275">
        <v>34.429378000000014</v>
      </c>
      <c r="E275" s="2">
        <v>2</v>
      </c>
      <c r="F275">
        <v>25.102762000000013</v>
      </c>
      <c r="G275" s="5">
        <v>3</v>
      </c>
      <c r="P275">
        <v>2</v>
      </c>
      <c r="Q275" t="str">
        <f>CONCATENATE(C275,E275,G275,I275)</f>
        <v>23</v>
      </c>
    </row>
    <row r="276" spans="1:17" x14ac:dyDescent="0.25">
      <c r="A276">
        <v>275</v>
      </c>
      <c r="F276">
        <v>25.123230000000014</v>
      </c>
      <c r="G276" s="5">
        <v>3</v>
      </c>
      <c r="P276">
        <v>1</v>
      </c>
      <c r="Q276" t="str">
        <f>CONCATENATE(C276,E276,G276,I276)</f>
        <v>3</v>
      </c>
    </row>
    <row r="277" spans="1:17" x14ac:dyDescent="0.25">
      <c r="A277">
        <v>276</v>
      </c>
      <c r="F277">
        <v>25.153015000000011</v>
      </c>
      <c r="G277" s="5">
        <v>3</v>
      </c>
      <c r="H277">
        <v>34.834238000000013</v>
      </c>
      <c r="I277" s="4">
        <v>4</v>
      </c>
      <c r="P277">
        <v>2</v>
      </c>
      <c r="Q277" t="str">
        <f>CONCATENATE(C277,E277,G277,I277)</f>
        <v>34</v>
      </c>
    </row>
    <row r="278" spans="1:17" x14ac:dyDescent="0.25">
      <c r="A278">
        <v>277</v>
      </c>
      <c r="H278">
        <v>34.822450000000018</v>
      </c>
      <c r="I278" s="4">
        <v>4</v>
      </c>
      <c r="P278">
        <v>1</v>
      </c>
      <c r="Q278" t="str">
        <f>CONCATENATE(C278,E278,G278,I278)</f>
        <v>4</v>
      </c>
    </row>
    <row r="279" spans="1:17" x14ac:dyDescent="0.25">
      <c r="A279">
        <v>278</v>
      </c>
      <c r="H279">
        <v>34.830553000000009</v>
      </c>
      <c r="I279" s="4">
        <v>4</v>
      </c>
      <c r="P279">
        <v>1</v>
      </c>
      <c r="Q279" t="str">
        <f>CONCATENATE(C279,E279,G279,I279)</f>
        <v>4</v>
      </c>
    </row>
    <row r="280" spans="1:17" x14ac:dyDescent="0.25">
      <c r="A280">
        <v>279</v>
      </c>
      <c r="H280">
        <v>34.819557000000017</v>
      </c>
      <c r="I280" s="4">
        <v>4</v>
      </c>
      <c r="P280">
        <v>1</v>
      </c>
      <c r="Q280" t="str">
        <f>CONCATENATE(C280,E280,G280,I280)</f>
        <v>4</v>
      </c>
    </row>
    <row r="281" spans="1:17" x14ac:dyDescent="0.25">
      <c r="A281">
        <v>280</v>
      </c>
      <c r="H281">
        <v>34.822502000000014</v>
      </c>
      <c r="I281" s="4">
        <v>4</v>
      </c>
      <c r="P281">
        <v>1</v>
      </c>
      <c r="Q281" t="str">
        <f>CONCATENATE(C281,E281,G281,I281)</f>
        <v>4</v>
      </c>
    </row>
    <row r="282" spans="1:17" x14ac:dyDescent="0.25">
      <c r="A282">
        <v>281</v>
      </c>
      <c r="B282">
        <v>48.181701000000011</v>
      </c>
      <c r="C282" s="3">
        <v>1</v>
      </c>
      <c r="H282">
        <v>34.837343000000011</v>
      </c>
      <c r="I282" s="4">
        <v>4</v>
      </c>
      <c r="P282">
        <v>2</v>
      </c>
      <c r="Q282" t="str">
        <f>CONCATENATE(C282,E282,G282,I282)</f>
        <v>14</v>
      </c>
    </row>
    <row r="283" spans="1:17" x14ac:dyDescent="0.25">
      <c r="A283">
        <v>282</v>
      </c>
      <c r="B283">
        <v>48.21811300000001</v>
      </c>
      <c r="C283" s="3">
        <v>1</v>
      </c>
      <c r="H283">
        <v>34.852338000000017</v>
      </c>
      <c r="I283" s="4">
        <v>4</v>
      </c>
      <c r="P283">
        <v>2</v>
      </c>
      <c r="Q283" t="str">
        <f>CONCATENATE(C283,E283,G283,I283)</f>
        <v>14</v>
      </c>
    </row>
    <row r="284" spans="1:17" x14ac:dyDescent="0.25">
      <c r="A284">
        <v>283</v>
      </c>
      <c r="B284">
        <v>48.193431000000011</v>
      </c>
      <c r="C284" s="3">
        <v>1</v>
      </c>
      <c r="H284">
        <v>34.861389000000017</v>
      </c>
      <c r="I284" s="4">
        <v>4</v>
      </c>
      <c r="P284">
        <v>2</v>
      </c>
      <c r="Q284" t="str">
        <f>CONCATENATE(C284,E284,G284,I284)</f>
        <v>14</v>
      </c>
    </row>
    <row r="285" spans="1:17" x14ac:dyDescent="0.25">
      <c r="A285">
        <v>284</v>
      </c>
      <c r="B285">
        <v>48.186805000000014</v>
      </c>
      <c r="C285" s="3">
        <v>1</v>
      </c>
      <c r="H285">
        <v>34.840395000000015</v>
      </c>
      <c r="I285" s="4">
        <v>4</v>
      </c>
      <c r="P285">
        <v>2</v>
      </c>
      <c r="Q285" t="str">
        <f>CONCATENATE(C285,E285,G285,I285)</f>
        <v>14</v>
      </c>
    </row>
    <row r="286" spans="1:17" x14ac:dyDescent="0.25">
      <c r="A286">
        <v>285</v>
      </c>
      <c r="B286">
        <v>48.217796000000014</v>
      </c>
      <c r="C286" s="3">
        <v>1</v>
      </c>
      <c r="H286">
        <v>34.804927000000013</v>
      </c>
      <c r="I286" s="4">
        <v>4</v>
      </c>
      <c r="P286">
        <v>2</v>
      </c>
      <c r="Q286" t="str">
        <f>CONCATENATE(C286,E286,G286,I286)</f>
        <v>14</v>
      </c>
    </row>
    <row r="287" spans="1:17" x14ac:dyDescent="0.25">
      <c r="A287">
        <v>286</v>
      </c>
      <c r="B287">
        <v>48.236740000000012</v>
      </c>
      <c r="C287" s="3">
        <v>1</v>
      </c>
      <c r="H287">
        <v>34.834238000000013</v>
      </c>
      <c r="I287" s="4">
        <v>4</v>
      </c>
      <c r="P287">
        <v>2</v>
      </c>
      <c r="Q287" t="str">
        <f>CONCATENATE(C287,E287,G287,I287)</f>
        <v>14</v>
      </c>
    </row>
    <row r="288" spans="1:17" x14ac:dyDescent="0.25">
      <c r="A288">
        <v>287</v>
      </c>
      <c r="B288">
        <v>48.237949000000015</v>
      </c>
      <c r="C288" s="3">
        <v>1</v>
      </c>
      <c r="H288">
        <v>34.834238000000013</v>
      </c>
      <c r="I288" s="4">
        <v>4</v>
      </c>
      <c r="P288">
        <v>2</v>
      </c>
      <c r="Q288" t="str">
        <f>CONCATENATE(C288,E288,G288,I288)</f>
        <v>14</v>
      </c>
    </row>
    <row r="289" spans="1:17" x14ac:dyDescent="0.25">
      <c r="A289">
        <v>288</v>
      </c>
      <c r="B289">
        <v>48.231529000000016</v>
      </c>
      <c r="C289" s="3">
        <v>1</v>
      </c>
      <c r="H289">
        <v>34.834238000000013</v>
      </c>
      <c r="I289" s="4">
        <v>4</v>
      </c>
      <c r="P289">
        <v>2</v>
      </c>
      <c r="Q289" t="str">
        <f>CONCATENATE(C289,E289,G289,I289)</f>
        <v>14</v>
      </c>
    </row>
    <row r="290" spans="1:17" x14ac:dyDescent="0.25">
      <c r="A290">
        <v>289</v>
      </c>
      <c r="B290">
        <v>48.269840000000009</v>
      </c>
      <c r="C290" s="3">
        <v>1</v>
      </c>
      <c r="H290">
        <v>34.834238000000013</v>
      </c>
      <c r="I290" s="4">
        <v>4</v>
      </c>
      <c r="P290">
        <v>2</v>
      </c>
      <c r="Q290" t="str">
        <f>CONCATENATE(C290,E290,G290,I290)</f>
        <v>14</v>
      </c>
    </row>
    <row r="291" spans="1:17" x14ac:dyDescent="0.25">
      <c r="A291">
        <v>290</v>
      </c>
      <c r="B291">
        <v>48.250682000000012</v>
      </c>
      <c r="C291" s="3">
        <v>1</v>
      </c>
      <c r="H291">
        <v>34.834238000000013</v>
      </c>
      <c r="I291" s="4">
        <v>4</v>
      </c>
      <c r="P291">
        <v>2</v>
      </c>
      <c r="Q291" t="str">
        <f>CONCATENATE(C291,E291,G291,I291)</f>
        <v>14</v>
      </c>
    </row>
    <row r="292" spans="1:17" x14ac:dyDescent="0.25">
      <c r="A292">
        <v>291</v>
      </c>
      <c r="B292">
        <v>48.222164000000014</v>
      </c>
      <c r="C292" s="3">
        <v>1</v>
      </c>
      <c r="P292">
        <v>1</v>
      </c>
      <c r="Q292" t="str">
        <f>CONCATENATE(C292,E292,G292,I292)</f>
        <v>1</v>
      </c>
    </row>
    <row r="293" spans="1:17" x14ac:dyDescent="0.25">
      <c r="A293">
        <v>292</v>
      </c>
      <c r="B293">
        <v>48.197959000000012</v>
      </c>
      <c r="C293" s="3">
        <v>1</v>
      </c>
      <c r="P293">
        <v>1</v>
      </c>
      <c r="Q293" t="str">
        <f>CONCATENATE(C293,E293,G293,I293)</f>
        <v>1</v>
      </c>
    </row>
    <row r="294" spans="1:17" x14ac:dyDescent="0.25">
      <c r="A294">
        <v>293</v>
      </c>
      <c r="B294">
        <v>48.181701000000011</v>
      </c>
      <c r="C294" s="3">
        <v>1</v>
      </c>
      <c r="D294">
        <v>57.430545000000009</v>
      </c>
      <c r="E294" s="2">
        <v>2</v>
      </c>
      <c r="P294">
        <v>2</v>
      </c>
      <c r="Q294" t="str">
        <f>CONCATENATE(C294,E294,G294,I294)</f>
        <v>12</v>
      </c>
    </row>
    <row r="295" spans="1:17" x14ac:dyDescent="0.25">
      <c r="A295">
        <v>294</v>
      </c>
      <c r="D295">
        <v>57.421913000000011</v>
      </c>
      <c r="E295" s="2">
        <v>2</v>
      </c>
      <c r="P295">
        <v>1</v>
      </c>
      <c r="Q295" t="str">
        <f>CONCATENATE(C295,E295,G295,I295)</f>
        <v>2</v>
      </c>
    </row>
    <row r="296" spans="1:17" x14ac:dyDescent="0.25">
      <c r="A296">
        <v>295</v>
      </c>
      <c r="D296">
        <v>57.436912000000014</v>
      </c>
      <c r="E296" s="2">
        <v>2</v>
      </c>
      <c r="P296">
        <v>1</v>
      </c>
      <c r="Q296" t="str">
        <f>CONCATENATE(C296,E296,G296,I296)</f>
        <v>2</v>
      </c>
    </row>
    <row r="297" spans="1:17" x14ac:dyDescent="0.25">
      <c r="A297">
        <v>296</v>
      </c>
      <c r="D297">
        <v>57.447959000000012</v>
      </c>
      <c r="E297" s="2">
        <v>2</v>
      </c>
      <c r="P297">
        <v>1</v>
      </c>
      <c r="Q297" t="str">
        <f>CONCATENATE(C297,E297,G297,I297)</f>
        <v>2</v>
      </c>
    </row>
    <row r="298" spans="1:17" x14ac:dyDescent="0.25">
      <c r="A298">
        <v>297</v>
      </c>
      <c r="D298">
        <v>57.432437000000014</v>
      </c>
      <c r="E298" s="2">
        <v>2</v>
      </c>
      <c r="F298">
        <v>49.614013000000014</v>
      </c>
      <c r="G298" s="5">
        <v>3</v>
      </c>
      <c r="P298">
        <v>2</v>
      </c>
      <c r="Q298" t="str">
        <f>CONCATENATE(C298,E298,G298,I298)</f>
        <v>23</v>
      </c>
    </row>
    <row r="299" spans="1:17" x14ac:dyDescent="0.25">
      <c r="A299">
        <v>298</v>
      </c>
      <c r="D299">
        <v>57.462379000000013</v>
      </c>
      <c r="E299" s="2">
        <v>2</v>
      </c>
      <c r="F299">
        <v>49.661159000000012</v>
      </c>
      <c r="G299" s="5">
        <v>3</v>
      </c>
      <c r="P299">
        <v>2</v>
      </c>
      <c r="Q299" t="str">
        <f>CONCATENATE(C299,E299,G299,I299)</f>
        <v>23</v>
      </c>
    </row>
    <row r="300" spans="1:17" x14ac:dyDescent="0.25">
      <c r="A300">
        <v>299</v>
      </c>
      <c r="D300">
        <v>57.485847000000014</v>
      </c>
      <c r="E300" s="2">
        <v>2</v>
      </c>
      <c r="F300">
        <v>49.675262000000011</v>
      </c>
      <c r="G300" s="5">
        <v>3</v>
      </c>
      <c r="P300">
        <v>2</v>
      </c>
      <c r="Q300" t="str">
        <f>CONCATENATE(C300,E300,G300,I300)</f>
        <v>23</v>
      </c>
    </row>
    <row r="301" spans="1:17" x14ac:dyDescent="0.25">
      <c r="A301">
        <v>300</v>
      </c>
      <c r="D301">
        <v>57.491375000000012</v>
      </c>
      <c r="E301" s="2">
        <v>2</v>
      </c>
      <c r="F301">
        <v>49.616436000000014</v>
      </c>
      <c r="G301" s="5">
        <v>3</v>
      </c>
      <c r="P301">
        <v>2</v>
      </c>
      <c r="Q301" t="str">
        <f>CONCATENATE(C301,E301,G301,I301)</f>
        <v>23</v>
      </c>
    </row>
    <row r="302" spans="1:17" x14ac:dyDescent="0.25">
      <c r="A302">
        <v>301</v>
      </c>
      <c r="D302">
        <v>57.506473000000014</v>
      </c>
      <c r="E302" s="2">
        <v>2</v>
      </c>
      <c r="F302">
        <v>49.608699000000016</v>
      </c>
      <c r="G302" s="5">
        <v>3</v>
      </c>
      <c r="P302">
        <v>2</v>
      </c>
      <c r="Q302" t="str">
        <f>CONCATENATE(C302,E302,G302,I302)</f>
        <v>23</v>
      </c>
    </row>
    <row r="303" spans="1:17" x14ac:dyDescent="0.25">
      <c r="A303">
        <v>302</v>
      </c>
      <c r="D303">
        <v>57.430545000000009</v>
      </c>
      <c r="E303" s="2">
        <v>2</v>
      </c>
      <c r="F303">
        <v>49.621589000000014</v>
      </c>
      <c r="G303" s="5">
        <v>3</v>
      </c>
      <c r="P303">
        <v>2</v>
      </c>
      <c r="Q303" t="str">
        <f>CONCATENATE(C303,E303,G303,I303)</f>
        <v>23</v>
      </c>
    </row>
    <row r="304" spans="1:17" x14ac:dyDescent="0.25">
      <c r="A304">
        <v>303</v>
      </c>
      <c r="D304">
        <v>57.430545000000009</v>
      </c>
      <c r="E304" s="2">
        <v>2</v>
      </c>
      <c r="F304">
        <v>49.611328000000015</v>
      </c>
      <c r="G304" s="5">
        <v>3</v>
      </c>
      <c r="P304">
        <v>2</v>
      </c>
      <c r="Q304" t="str">
        <f>CONCATENATE(C304,E304,G304,I304)</f>
        <v>23</v>
      </c>
    </row>
    <row r="305" spans="1:17" x14ac:dyDescent="0.25">
      <c r="A305">
        <v>304</v>
      </c>
      <c r="F305">
        <v>49.672000000000011</v>
      </c>
      <c r="G305" s="5">
        <v>3</v>
      </c>
      <c r="P305">
        <v>1</v>
      </c>
      <c r="Q305" t="str">
        <f>CONCATENATE(C305,E305,G305,I305)</f>
        <v>3</v>
      </c>
    </row>
    <row r="306" spans="1:17" x14ac:dyDescent="0.25">
      <c r="A306">
        <v>305</v>
      </c>
      <c r="F306">
        <v>49.738563000000013</v>
      </c>
      <c r="G306" s="5">
        <v>3</v>
      </c>
      <c r="P306">
        <v>1</v>
      </c>
      <c r="Q306" t="str">
        <f>CONCATENATE(C306,E306,G306,I306)</f>
        <v>3</v>
      </c>
    </row>
    <row r="307" spans="1:17" x14ac:dyDescent="0.25">
      <c r="A307">
        <v>306</v>
      </c>
      <c r="F307">
        <v>49.614013000000014</v>
      </c>
      <c r="G307" s="5">
        <v>3</v>
      </c>
      <c r="H307">
        <v>57.902702000000012</v>
      </c>
      <c r="I307" s="4">
        <v>4</v>
      </c>
      <c r="P307">
        <v>2</v>
      </c>
      <c r="Q307" t="str">
        <f>CONCATENATE(C307,E307,G307,I307)</f>
        <v>34</v>
      </c>
    </row>
    <row r="308" spans="1:17" x14ac:dyDescent="0.25">
      <c r="A308">
        <v>307</v>
      </c>
      <c r="F308">
        <v>49.614013000000014</v>
      </c>
      <c r="G308" s="5">
        <v>3</v>
      </c>
      <c r="H308">
        <v>57.902702000000012</v>
      </c>
      <c r="I308" s="4">
        <v>4</v>
      </c>
      <c r="P308">
        <v>2</v>
      </c>
      <c r="Q308" t="str">
        <f>CONCATENATE(C308,E308,G308,I308)</f>
        <v>34</v>
      </c>
    </row>
    <row r="309" spans="1:17" x14ac:dyDescent="0.25">
      <c r="A309">
        <v>308</v>
      </c>
      <c r="F309">
        <v>49.614013000000014</v>
      </c>
      <c r="G309" s="5">
        <v>3</v>
      </c>
      <c r="H309">
        <v>57.93948300000001</v>
      </c>
      <c r="I309" s="4">
        <v>4</v>
      </c>
      <c r="P309">
        <v>2</v>
      </c>
      <c r="Q309" t="str">
        <f>CONCATENATE(C309,E309,G309,I309)</f>
        <v>34</v>
      </c>
    </row>
    <row r="310" spans="1:17" x14ac:dyDescent="0.25">
      <c r="A310">
        <v>309</v>
      </c>
      <c r="B310">
        <v>71.685638000000012</v>
      </c>
      <c r="C310" s="3">
        <v>1</v>
      </c>
      <c r="H310">
        <v>57.927227000000009</v>
      </c>
      <c r="I310" s="4">
        <v>4</v>
      </c>
      <c r="P310">
        <v>2</v>
      </c>
      <c r="Q310" t="str">
        <f>CONCATENATE(C310,E310,G310,I310)</f>
        <v>14</v>
      </c>
    </row>
    <row r="311" spans="1:17" x14ac:dyDescent="0.25">
      <c r="A311">
        <v>310</v>
      </c>
      <c r="B311">
        <v>71.685638000000012</v>
      </c>
      <c r="C311" s="3">
        <v>1</v>
      </c>
      <c r="H311">
        <v>57.922016000000013</v>
      </c>
      <c r="I311" s="4">
        <v>4</v>
      </c>
      <c r="P311">
        <v>2</v>
      </c>
      <c r="Q311" t="str">
        <f>CONCATENATE(C311,E311,G311,I311)</f>
        <v>14</v>
      </c>
    </row>
    <row r="312" spans="1:17" x14ac:dyDescent="0.25">
      <c r="A312">
        <v>311</v>
      </c>
      <c r="B312">
        <v>71.685638000000012</v>
      </c>
      <c r="C312" s="3">
        <v>1</v>
      </c>
      <c r="H312">
        <v>57.960426000000012</v>
      </c>
      <c r="I312" s="4">
        <v>4</v>
      </c>
      <c r="P312">
        <v>2</v>
      </c>
      <c r="Q312" t="str">
        <f>CONCATENATE(C312,E312,G312,I312)</f>
        <v>14</v>
      </c>
    </row>
    <row r="313" spans="1:17" x14ac:dyDescent="0.25">
      <c r="A313">
        <v>312</v>
      </c>
      <c r="B313">
        <v>71.685638000000012</v>
      </c>
      <c r="C313" s="3">
        <v>1</v>
      </c>
      <c r="H313">
        <v>57.99963000000001</v>
      </c>
      <c r="I313" s="4">
        <v>4</v>
      </c>
      <c r="P313">
        <v>2</v>
      </c>
      <c r="Q313" t="str">
        <f>CONCATENATE(C313,E313,G313,I313)</f>
        <v>14</v>
      </c>
    </row>
    <row r="314" spans="1:17" x14ac:dyDescent="0.25">
      <c r="A314">
        <v>313</v>
      </c>
      <c r="B314">
        <v>71.685638000000012</v>
      </c>
      <c r="C314" s="3">
        <v>1</v>
      </c>
      <c r="H314">
        <v>58.019992000000016</v>
      </c>
      <c r="I314" s="4">
        <v>4</v>
      </c>
      <c r="P314">
        <v>2</v>
      </c>
      <c r="Q314" t="str">
        <f>CONCATENATE(C314,E314,G314,I314)</f>
        <v>14</v>
      </c>
    </row>
    <row r="315" spans="1:17" x14ac:dyDescent="0.25">
      <c r="A315">
        <v>314</v>
      </c>
      <c r="B315">
        <v>71.685638000000012</v>
      </c>
      <c r="C315" s="3">
        <v>1</v>
      </c>
      <c r="H315">
        <v>57.924804000000016</v>
      </c>
      <c r="I315" s="4">
        <v>4</v>
      </c>
      <c r="P315">
        <v>2</v>
      </c>
      <c r="Q315" t="str">
        <f>CONCATENATE(C315,E315,G315,I315)</f>
        <v>14</v>
      </c>
    </row>
    <row r="316" spans="1:17" x14ac:dyDescent="0.25">
      <c r="A316">
        <v>315</v>
      </c>
      <c r="B316">
        <v>71.685638000000012</v>
      </c>
      <c r="C316" s="3">
        <v>1</v>
      </c>
      <c r="H316">
        <v>58.020309000000012</v>
      </c>
      <c r="I316" s="4">
        <v>4</v>
      </c>
      <c r="P316">
        <v>2</v>
      </c>
      <c r="Q316" t="str">
        <f>CONCATENATE(C316,E316,G316,I316)</f>
        <v>14</v>
      </c>
    </row>
    <row r="317" spans="1:17" x14ac:dyDescent="0.25">
      <c r="A317">
        <v>316</v>
      </c>
      <c r="B317">
        <v>71.685638000000012</v>
      </c>
      <c r="C317" s="3">
        <v>1</v>
      </c>
      <c r="H317">
        <v>57.902702000000012</v>
      </c>
      <c r="I317" s="4">
        <v>4</v>
      </c>
      <c r="P317">
        <v>2</v>
      </c>
      <c r="Q317" t="str">
        <f>CONCATENATE(C317,E317,G317,I317)</f>
        <v>14</v>
      </c>
    </row>
    <row r="318" spans="1:17" x14ac:dyDescent="0.25">
      <c r="A318">
        <v>317</v>
      </c>
      <c r="B318">
        <v>71.685638000000012</v>
      </c>
      <c r="C318" s="3">
        <v>1</v>
      </c>
      <c r="P318">
        <v>1</v>
      </c>
      <c r="Q318" t="str">
        <f>CONCATENATE(C318,E318,G318,I318)</f>
        <v>1</v>
      </c>
    </row>
    <row r="319" spans="1:17" x14ac:dyDescent="0.25">
      <c r="A319">
        <v>318</v>
      </c>
      <c r="B319">
        <v>71.685638000000012</v>
      </c>
      <c r="C319" s="3">
        <v>1</v>
      </c>
      <c r="P319">
        <v>1</v>
      </c>
      <c r="Q319" t="str">
        <f>CONCATENATE(C319,E319,G319,I319)</f>
        <v>1</v>
      </c>
    </row>
    <row r="320" spans="1:17" x14ac:dyDescent="0.25">
      <c r="A320">
        <v>319</v>
      </c>
      <c r="B320">
        <v>71.685638000000012</v>
      </c>
      <c r="C320" s="3">
        <v>1</v>
      </c>
      <c r="D320">
        <v>77.081383000000002</v>
      </c>
      <c r="E320" s="2">
        <v>2</v>
      </c>
      <c r="P320">
        <v>2</v>
      </c>
      <c r="Q320" t="str">
        <f>CONCATENATE(C320,E320,G320,I320)</f>
        <v>12</v>
      </c>
    </row>
    <row r="321" spans="1:17" x14ac:dyDescent="0.25">
      <c r="A321">
        <v>320</v>
      </c>
      <c r="B321">
        <v>71.685638000000012</v>
      </c>
      <c r="C321" s="3">
        <v>1</v>
      </c>
      <c r="D321">
        <v>77.088457000000005</v>
      </c>
      <c r="E321" s="2">
        <v>2</v>
      </c>
      <c r="P321">
        <v>2</v>
      </c>
      <c r="Q321" t="str">
        <f>CONCATENATE(C321,E321,G321,I321)</f>
        <v>12</v>
      </c>
    </row>
    <row r="322" spans="1:17" x14ac:dyDescent="0.25">
      <c r="A322">
        <v>321</v>
      </c>
      <c r="B322">
        <v>71.685638000000012</v>
      </c>
      <c r="C322" s="3">
        <v>1</v>
      </c>
      <c r="D322">
        <v>77.06218100000001</v>
      </c>
      <c r="E322" s="2">
        <v>2</v>
      </c>
      <c r="P322">
        <v>2</v>
      </c>
      <c r="Q322" t="str">
        <f>CONCATENATE(C322,E322,G322,I322)</f>
        <v>12</v>
      </c>
    </row>
    <row r="323" spans="1:17" x14ac:dyDescent="0.25">
      <c r="A323">
        <v>322</v>
      </c>
      <c r="D323">
        <v>77.04872300000001</v>
      </c>
      <c r="E323" s="2">
        <v>2</v>
      </c>
      <c r="P323">
        <v>1</v>
      </c>
      <c r="Q323" t="str">
        <f>CONCATENATE(C323,E323,G323,I323)</f>
        <v>2</v>
      </c>
    </row>
    <row r="324" spans="1:17" x14ac:dyDescent="0.25">
      <c r="A324">
        <v>323</v>
      </c>
      <c r="D324">
        <v>77.050851000000009</v>
      </c>
      <c r="E324" s="2">
        <v>2</v>
      </c>
      <c r="P324">
        <v>1</v>
      </c>
      <c r="Q324" t="str">
        <f>CONCATENATE(C324,E324,G324,I324)</f>
        <v>2</v>
      </c>
    </row>
    <row r="325" spans="1:17" x14ac:dyDescent="0.25">
      <c r="A325">
        <v>324</v>
      </c>
      <c r="D325">
        <v>77.046223000000012</v>
      </c>
      <c r="E325" s="2">
        <v>2</v>
      </c>
      <c r="P325">
        <v>1</v>
      </c>
      <c r="Q325" t="str">
        <f>CONCATENATE(C325,E325,G325,I325)</f>
        <v>2</v>
      </c>
    </row>
    <row r="326" spans="1:17" x14ac:dyDescent="0.25">
      <c r="A326">
        <v>325</v>
      </c>
      <c r="D326">
        <v>77.024681000000001</v>
      </c>
      <c r="E326" s="2">
        <v>2</v>
      </c>
      <c r="F326">
        <v>74.071543000000005</v>
      </c>
      <c r="G326" s="5">
        <v>3</v>
      </c>
      <c r="P326">
        <v>2</v>
      </c>
      <c r="Q326" t="str">
        <f>CONCATENATE(C326,E326,G326,I326)</f>
        <v>23</v>
      </c>
    </row>
    <row r="327" spans="1:17" x14ac:dyDescent="0.25">
      <c r="A327">
        <v>326</v>
      </c>
      <c r="D327">
        <v>77.01835100000001</v>
      </c>
      <c r="E327" s="2">
        <v>2</v>
      </c>
      <c r="F327">
        <v>74.071543000000005</v>
      </c>
      <c r="G327" s="5">
        <v>3</v>
      </c>
      <c r="P327">
        <v>2</v>
      </c>
      <c r="Q327" t="str">
        <f>CONCATENATE(C327,E327,G327,I327)</f>
        <v>23</v>
      </c>
    </row>
    <row r="328" spans="1:17" x14ac:dyDescent="0.25">
      <c r="A328">
        <v>327</v>
      </c>
      <c r="D328">
        <v>76.965319000000008</v>
      </c>
      <c r="E328" s="2">
        <v>2</v>
      </c>
      <c r="F328">
        <v>74.071543000000005</v>
      </c>
      <c r="G328" s="5">
        <v>3</v>
      </c>
      <c r="P328">
        <v>2</v>
      </c>
      <c r="Q328" t="str">
        <f>CONCATENATE(C328,E328,G328,I328)</f>
        <v>23</v>
      </c>
    </row>
    <row r="329" spans="1:17" x14ac:dyDescent="0.25">
      <c r="A329">
        <v>328</v>
      </c>
      <c r="D329">
        <v>77.068830000000005</v>
      </c>
      <c r="E329" s="2">
        <v>2</v>
      </c>
      <c r="F329">
        <v>74.071543000000005</v>
      </c>
      <c r="G329" s="5">
        <v>3</v>
      </c>
      <c r="P329">
        <v>2</v>
      </c>
      <c r="Q329" t="str">
        <f>CONCATENATE(C329,E329,G329,I329)</f>
        <v>23</v>
      </c>
    </row>
    <row r="330" spans="1:17" x14ac:dyDescent="0.25">
      <c r="A330">
        <v>329</v>
      </c>
      <c r="F330">
        <v>74.071543000000005</v>
      </c>
      <c r="G330" s="5">
        <v>3</v>
      </c>
      <c r="P330">
        <v>1</v>
      </c>
      <c r="Q330" t="str">
        <f>CONCATENATE(C330,E330,G330,I330)</f>
        <v>3</v>
      </c>
    </row>
    <row r="331" spans="1:17" x14ac:dyDescent="0.25">
      <c r="A331">
        <v>330</v>
      </c>
      <c r="F331">
        <v>74.071543000000005</v>
      </c>
      <c r="G331" s="5">
        <v>3</v>
      </c>
      <c r="H331">
        <v>76.790798000000009</v>
      </c>
      <c r="I331" s="4">
        <v>4</v>
      </c>
      <c r="P331">
        <v>2</v>
      </c>
      <c r="Q331" t="str">
        <f>CONCATENATE(C331,E331,G331,I331)</f>
        <v>34</v>
      </c>
    </row>
    <row r="332" spans="1:17" x14ac:dyDescent="0.25">
      <c r="A332">
        <v>331</v>
      </c>
      <c r="F332">
        <v>74.071543000000005</v>
      </c>
      <c r="G332" s="5">
        <v>3</v>
      </c>
      <c r="H332">
        <v>76.857181000000011</v>
      </c>
      <c r="I332" s="4">
        <v>4</v>
      </c>
      <c r="P332">
        <v>2</v>
      </c>
      <c r="Q332" t="str">
        <f>CONCATENATE(C332,E332,G332,I332)</f>
        <v>34</v>
      </c>
    </row>
    <row r="333" spans="1:17" x14ac:dyDescent="0.25">
      <c r="A333">
        <v>332</v>
      </c>
      <c r="F333">
        <v>74.071543000000005</v>
      </c>
      <c r="G333" s="5">
        <v>3</v>
      </c>
      <c r="H333">
        <v>76.861010000000007</v>
      </c>
      <c r="I333" s="4">
        <v>4</v>
      </c>
      <c r="P333">
        <v>2</v>
      </c>
      <c r="Q333" t="str">
        <f>CONCATENATE(C333,E333,G333,I333)</f>
        <v>34</v>
      </c>
    </row>
    <row r="334" spans="1:17" x14ac:dyDescent="0.25">
      <c r="A334">
        <v>333</v>
      </c>
      <c r="F334">
        <v>74.071543000000005</v>
      </c>
      <c r="G334" s="5">
        <v>3</v>
      </c>
      <c r="H334">
        <v>76.879574000000005</v>
      </c>
      <c r="I334" s="4">
        <v>4</v>
      </c>
      <c r="P334">
        <v>2</v>
      </c>
      <c r="Q334" t="str">
        <f>CONCATENATE(C334,E334,G334,I334)</f>
        <v>34</v>
      </c>
    </row>
    <row r="335" spans="1:17" x14ac:dyDescent="0.25">
      <c r="A335">
        <v>334</v>
      </c>
      <c r="F335">
        <v>74.071543000000005</v>
      </c>
      <c r="G335" s="5">
        <v>3</v>
      </c>
      <c r="H335">
        <v>76.914893000000006</v>
      </c>
      <c r="I335" s="4">
        <v>4</v>
      </c>
      <c r="P335">
        <v>2</v>
      </c>
      <c r="Q335" t="str">
        <f>CONCATENATE(C335,E335,G335,I335)</f>
        <v>34</v>
      </c>
    </row>
    <row r="336" spans="1:17" x14ac:dyDescent="0.25">
      <c r="A336">
        <v>335</v>
      </c>
      <c r="F336">
        <v>74.071543000000005</v>
      </c>
      <c r="G336" s="5">
        <v>3</v>
      </c>
      <c r="H336">
        <v>76.913297</v>
      </c>
      <c r="I336" s="4">
        <v>4</v>
      </c>
      <c r="P336">
        <v>2</v>
      </c>
      <c r="Q336" t="str">
        <f>CONCATENATE(C336,E336,G336,I336)</f>
        <v>34</v>
      </c>
    </row>
    <row r="337" spans="1:17" x14ac:dyDescent="0.25">
      <c r="A337">
        <v>336</v>
      </c>
      <c r="F337">
        <v>74.071543000000005</v>
      </c>
      <c r="G337" s="5">
        <v>3</v>
      </c>
      <c r="H337">
        <v>76.801755</v>
      </c>
      <c r="I337" s="4">
        <v>4</v>
      </c>
      <c r="P337">
        <v>2</v>
      </c>
      <c r="Q337" t="str">
        <f>CONCATENATE(C337,E337,G337,I337)</f>
        <v>34</v>
      </c>
    </row>
    <row r="338" spans="1:17" x14ac:dyDescent="0.25">
      <c r="A338">
        <v>337</v>
      </c>
      <c r="H338">
        <v>76.893777</v>
      </c>
      <c r="I338" s="4">
        <v>4</v>
      </c>
      <c r="P338">
        <v>1</v>
      </c>
      <c r="Q338" t="str">
        <f>CONCATENATE(C338,E338,G338,I338)</f>
        <v>4</v>
      </c>
    </row>
    <row r="339" spans="1:17" x14ac:dyDescent="0.25">
      <c r="A339">
        <v>338</v>
      </c>
      <c r="H339">
        <v>76.790798000000009</v>
      </c>
      <c r="I339" s="4">
        <v>4</v>
      </c>
      <c r="P339">
        <v>1</v>
      </c>
      <c r="Q339" t="str">
        <f>CONCATENATE(C339,E339,G339,I339)</f>
        <v>4</v>
      </c>
    </row>
    <row r="340" spans="1:17" x14ac:dyDescent="0.25">
      <c r="A340">
        <v>339</v>
      </c>
      <c r="B340">
        <v>92.722498999999999</v>
      </c>
      <c r="C340" s="3">
        <v>1</v>
      </c>
      <c r="H340">
        <v>76.790798000000009</v>
      </c>
      <c r="I340" s="4">
        <v>4</v>
      </c>
      <c r="P340">
        <v>2</v>
      </c>
      <c r="Q340" t="str">
        <f>CONCATENATE(C340,E340,G340,I340)</f>
        <v>14</v>
      </c>
    </row>
    <row r="341" spans="1:17" x14ac:dyDescent="0.25">
      <c r="A341">
        <v>340</v>
      </c>
      <c r="B341">
        <v>92.700053000000011</v>
      </c>
      <c r="C341" s="3">
        <v>1</v>
      </c>
      <c r="P341">
        <v>1</v>
      </c>
      <c r="Q341" t="str">
        <f>CONCATENATE(C341,E341,G341,I341)</f>
        <v>1</v>
      </c>
    </row>
    <row r="342" spans="1:17" x14ac:dyDescent="0.25">
      <c r="A342">
        <v>341</v>
      </c>
      <c r="B342">
        <v>92.740052000000006</v>
      </c>
      <c r="C342" s="3">
        <v>1</v>
      </c>
      <c r="P342">
        <v>1</v>
      </c>
      <c r="Q342" t="str">
        <f>CONCATENATE(C342,E342,G342,I342)</f>
        <v>1</v>
      </c>
    </row>
    <row r="343" spans="1:17" x14ac:dyDescent="0.25">
      <c r="A343">
        <v>342</v>
      </c>
      <c r="B343">
        <v>92.703191000000004</v>
      </c>
      <c r="C343" s="3">
        <v>1</v>
      </c>
      <c r="P343">
        <v>1</v>
      </c>
      <c r="Q343" t="str">
        <f>CONCATENATE(C343,E343,G343,I343)</f>
        <v>1</v>
      </c>
    </row>
    <row r="344" spans="1:17" x14ac:dyDescent="0.25">
      <c r="A344">
        <v>343</v>
      </c>
      <c r="B344">
        <v>92.759042000000008</v>
      </c>
      <c r="C344" s="3">
        <v>1</v>
      </c>
      <c r="P344">
        <v>1</v>
      </c>
      <c r="Q344" t="str">
        <f>CONCATENATE(C344,E344,G344,I344)</f>
        <v>1</v>
      </c>
    </row>
    <row r="345" spans="1:17" x14ac:dyDescent="0.25">
      <c r="A345">
        <v>344</v>
      </c>
      <c r="B345">
        <v>92.727819000000011</v>
      </c>
      <c r="C345" s="3">
        <v>1</v>
      </c>
      <c r="P345">
        <v>1</v>
      </c>
      <c r="Q345" t="str">
        <f>CONCATENATE(C345,E345,G345,I345)</f>
        <v>1</v>
      </c>
    </row>
    <row r="346" spans="1:17" x14ac:dyDescent="0.25">
      <c r="A346">
        <v>345</v>
      </c>
      <c r="B346">
        <v>92.714734000000007</v>
      </c>
      <c r="C346" s="3">
        <v>1</v>
      </c>
      <c r="D346">
        <v>97.615266000000005</v>
      </c>
      <c r="E346" s="2">
        <v>2</v>
      </c>
      <c r="P346">
        <v>2</v>
      </c>
      <c r="Q346" t="str">
        <f>CONCATENATE(C346,E346,G346,I346)</f>
        <v>12</v>
      </c>
    </row>
    <row r="347" spans="1:17" x14ac:dyDescent="0.25">
      <c r="A347">
        <v>346</v>
      </c>
      <c r="B347">
        <v>92.773137000000006</v>
      </c>
      <c r="C347" s="3">
        <v>1</v>
      </c>
      <c r="D347">
        <v>97.631116000000006</v>
      </c>
      <c r="E347" s="2">
        <v>2</v>
      </c>
      <c r="P347">
        <v>2</v>
      </c>
      <c r="Q347" t="str">
        <f>CONCATENATE(C347,E347,G347,I347)</f>
        <v>12</v>
      </c>
    </row>
    <row r="348" spans="1:17" x14ac:dyDescent="0.25">
      <c r="A348">
        <v>347</v>
      </c>
      <c r="B348">
        <v>92.802392000000012</v>
      </c>
      <c r="C348" s="3">
        <v>1</v>
      </c>
      <c r="D348">
        <v>97.67111700000001</v>
      </c>
      <c r="E348" s="2">
        <v>2</v>
      </c>
      <c r="P348">
        <v>2</v>
      </c>
      <c r="Q348" t="str">
        <f>CONCATENATE(C348,E348,G348,I348)</f>
        <v>12</v>
      </c>
    </row>
    <row r="349" spans="1:17" x14ac:dyDescent="0.25">
      <c r="A349">
        <v>348</v>
      </c>
      <c r="B349">
        <v>92.696595000000002</v>
      </c>
      <c r="C349" s="3">
        <v>1</v>
      </c>
      <c r="D349">
        <v>97.677341000000013</v>
      </c>
      <c r="E349" s="2">
        <v>2</v>
      </c>
      <c r="P349">
        <v>2</v>
      </c>
      <c r="Q349" t="str">
        <f>CONCATENATE(C349,E349,G349,I349)</f>
        <v>12</v>
      </c>
    </row>
    <row r="350" spans="1:17" x14ac:dyDescent="0.25">
      <c r="A350">
        <v>349</v>
      </c>
      <c r="D350">
        <v>97.667659000000015</v>
      </c>
      <c r="E350" s="2">
        <v>2</v>
      </c>
      <c r="P350">
        <v>1</v>
      </c>
      <c r="Q350" t="str">
        <f>CONCATENATE(C350,E350,G350,I350)</f>
        <v>2</v>
      </c>
    </row>
    <row r="351" spans="1:17" x14ac:dyDescent="0.25">
      <c r="A351">
        <v>350</v>
      </c>
      <c r="D351">
        <v>97.591541000000007</v>
      </c>
      <c r="E351" s="2">
        <v>2</v>
      </c>
      <c r="P351">
        <v>1</v>
      </c>
      <c r="Q351" t="str">
        <f>CONCATENATE(C351,E351,G351,I351)</f>
        <v>2</v>
      </c>
    </row>
    <row r="352" spans="1:17" x14ac:dyDescent="0.25">
      <c r="A352">
        <v>351</v>
      </c>
      <c r="D352">
        <v>97.604253</v>
      </c>
      <c r="E352" s="2">
        <v>2</v>
      </c>
      <c r="P352">
        <v>1</v>
      </c>
      <c r="Q352" t="str">
        <f>CONCATENATE(C352,E352,G352,I352)</f>
        <v>2</v>
      </c>
    </row>
    <row r="353" spans="1:17" x14ac:dyDescent="0.25">
      <c r="A353">
        <v>352</v>
      </c>
      <c r="D353">
        <v>97.638881000000012</v>
      </c>
      <c r="E353" s="2">
        <v>2</v>
      </c>
      <c r="P353">
        <v>1</v>
      </c>
      <c r="Q353" t="str">
        <f>CONCATENATE(C353,E353,G353,I353)</f>
        <v>2</v>
      </c>
    </row>
    <row r="354" spans="1:17" x14ac:dyDescent="0.25">
      <c r="A354">
        <v>353</v>
      </c>
      <c r="D354">
        <v>97.600954999999999</v>
      </c>
      <c r="E354" s="2">
        <v>2</v>
      </c>
      <c r="F354">
        <v>96.04069100000001</v>
      </c>
      <c r="G354" s="5">
        <v>3</v>
      </c>
      <c r="P354">
        <v>2</v>
      </c>
      <c r="Q354" t="str">
        <f>CONCATENATE(C354,E354,G354,I354)</f>
        <v>23</v>
      </c>
    </row>
    <row r="355" spans="1:17" x14ac:dyDescent="0.25">
      <c r="A355">
        <v>354</v>
      </c>
      <c r="F355">
        <v>96.046593999999999</v>
      </c>
      <c r="G355" s="5">
        <v>3</v>
      </c>
      <c r="H355">
        <v>97.273881000000003</v>
      </c>
      <c r="I355" s="4">
        <v>4</v>
      </c>
      <c r="P355">
        <v>2</v>
      </c>
      <c r="Q355" t="str">
        <f>CONCATENATE(C355,E355,G355,I355)</f>
        <v>34</v>
      </c>
    </row>
    <row r="356" spans="1:17" x14ac:dyDescent="0.25">
      <c r="A356">
        <v>355</v>
      </c>
      <c r="F356">
        <v>96.019202000000007</v>
      </c>
      <c r="G356" s="5">
        <v>3</v>
      </c>
      <c r="H356">
        <v>97.264680000000013</v>
      </c>
      <c r="I356" s="4">
        <v>4</v>
      </c>
      <c r="P356">
        <v>2</v>
      </c>
      <c r="Q356" t="str">
        <f>CONCATENATE(C356,E356,G356,I356)</f>
        <v>34</v>
      </c>
    </row>
    <row r="357" spans="1:17" x14ac:dyDescent="0.25">
      <c r="A357">
        <v>356</v>
      </c>
      <c r="F357">
        <v>96.06632900000001</v>
      </c>
      <c r="G357" s="5">
        <v>3</v>
      </c>
      <c r="H357">
        <v>97.252126000000004</v>
      </c>
      <c r="I357" s="4">
        <v>4</v>
      </c>
      <c r="P357">
        <v>2</v>
      </c>
      <c r="Q357" t="str">
        <f>CONCATENATE(C357,E357,G357,I357)</f>
        <v>34</v>
      </c>
    </row>
    <row r="358" spans="1:17" x14ac:dyDescent="0.25">
      <c r="A358">
        <v>357</v>
      </c>
      <c r="F358">
        <v>96.047179</v>
      </c>
      <c r="G358" s="5">
        <v>3</v>
      </c>
      <c r="H358">
        <v>97.278564000000003</v>
      </c>
      <c r="I358" s="4">
        <v>4</v>
      </c>
      <c r="P358">
        <v>2</v>
      </c>
      <c r="Q358" t="str">
        <f>CONCATENATE(C358,E358,G358,I358)</f>
        <v>34</v>
      </c>
    </row>
    <row r="359" spans="1:17" x14ac:dyDescent="0.25">
      <c r="A359">
        <v>358</v>
      </c>
      <c r="F359">
        <v>96.084094000000007</v>
      </c>
      <c r="G359" s="5">
        <v>3</v>
      </c>
      <c r="H359">
        <v>97.284414000000012</v>
      </c>
      <c r="I359" s="4">
        <v>4</v>
      </c>
      <c r="P359">
        <v>2</v>
      </c>
      <c r="Q359" t="str">
        <f>CONCATENATE(C359,E359,G359,I359)</f>
        <v>34</v>
      </c>
    </row>
    <row r="360" spans="1:17" x14ac:dyDescent="0.25">
      <c r="A360">
        <v>359</v>
      </c>
      <c r="F360">
        <v>96.048190000000005</v>
      </c>
      <c r="G360" s="5">
        <v>3</v>
      </c>
      <c r="H360">
        <v>97.262288000000012</v>
      </c>
      <c r="I360" s="4">
        <v>4</v>
      </c>
      <c r="P360">
        <v>2</v>
      </c>
      <c r="Q360" t="str">
        <f>CONCATENATE(C360,E360,G360,I360)</f>
        <v>34</v>
      </c>
    </row>
    <row r="361" spans="1:17" x14ac:dyDescent="0.25">
      <c r="A361">
        <v>360</v>
      </c>
      <c r="F361">
        <v>96.035212999999999</v>
      </c>
      <c r="G361" s="5">
        <v>3</v>
      </c>
      <c r="H361">
        <v>97.234042000000002</v>
      </c>
      <c r="I361" s="4">
        <v>4</v>
      </c>
      <c r="P361">
        <v>2</v>
      </c>
      <c r="Q361" t="str">
        <f>CONCATENATE(C361,E361,G361,I361)</f>
        <v>34</v>
      </c>
    </row>
    <row r="362" spans="1:17" x14ac:dyDescent="0.25">
      <c r="A362">
        <v>361</v>
      </c>
      <c r="F362">
        <v>96.076434000000006</v>
      </c>
      <c r="G362" s="5">
        <v>3</v>
      </c>
      <c r="H362">
        <v>97.213723000000016</v>
      </c>
      <c r="I362" s="4">
        <v>4</v>
      </c>
      <c r="P362">
        <v>2</v>
      </c>
      <c r="Q362" t="str">
        <f>CONCATENATE(C362,E362,G362,I362)</f>
        <v>34</v>
      </c>
    </row>
    <row r="363" spans="1:17" x14ac:dyDescent="0.25">
      <c r="A363">
        <v>362</v>
      </c>
      <c r="F363">
        <v>96.037339000000003</v>
      </c>
      <c r="G363" s="5">
        <v>3</v>
      </c>
      <c r="H363">
        <v>97.273881000000003</v>
      </c>
      <c r="I363" s="4">
        <v>4</v>
      </c>
      <c r="P363">
        <v>2</v>
      </c>
      <c r="Q363" t="str">
        <f>CONCATENATE(C363,E363,G363,I363)</f>
        <v>34</v>
      </c>
    </row>
    <row r="364" spans="1:17" x14ac:dyDescent="0.25">
      <c r="A364">
        <v>363</v>
      </c>
      <c r="H364">
        <v>97.273881000000003</v>
      </c>
      <c r="I364" s="4">
        <v>4</v>
      </c>
      <c r="P364">
        <v>1</v>
      </c>
      <c r="Q364" t="str">
        <f>CONCATENATE(C364,E364,G364,I364)</f>
        <v>4</v>
      </c>
    </row>
    <row r="365" spans="1:17" x14ac:dyDescent="0.25">
      <c r="A365">
        <v>364</v>
      </c>
      <c r="H365">
        <v>97.273881000000003</v>
      </c>
      <c r="I365" s="4">
        <v>4</v>
      </c>
      <c r="P365">
        <v>1</v>
      </c>
      <c r="Q365" t="str">
        <f>CONCATENATE(C365,E365,G365,I365)</f>
        <v>4</v>
      </c>
    </row>
    <row r="366" spans="1:17" x14ac:dyDescent="0.25">
      <c r="A366">
        <v>365</v>
      </c>
      <c r="B366">
        <v>118.432287</v>
      </c>
      <c r="C366" s="3">
        <v>1</v>
      </c>
      <c r="P366">
        <v>1</v>
      </c>
      <c r="Q366" t="str">
        <f>CONCATENATE(C366,E366,G366,I366)</f>
        <v>1</v>
      </c>
    </row>
    <row r="367" spans="1:17" x14ac:dyDescent="0.25">
      <c r="A367">
        <v>366</v>
      </c>
      <c r="B367">
        <v>118.427179</v>
      </c>
      <c r="C367" s="3">
        <v>1</v>
      </c>
      <c r="P367">
        <v>1</v>
      </c>
      <c r="Q367" t="str">
        <f>CONCATENATE(C367,E367,G367,I367)</f>
        <v>1</v>
      </c>
    </row>
    <row r="368" spans="1:17" x14ac:dyDescent="0.25">
      <c r="A368">
        <v>367</v>
      </c>
      <c r="B368">
        <v>118.40271100000001</v>
      </c>
      <c r="C368" s="3">
        <v>1</v>
      </c>
      <c r="P368">
        <v>1</v>
      </c>
      <c r="Q368" t="str">
        <f>CONCATENATE(C368,E368,G368,I368)</f>
        <v>1</v>
      </c>
    </row>
    <row r="369" spans="1:17" x14ac:dyDescent="0.25">
      <c r="A369">
        <v>368</v>
      </c>
      <c r="B369">
        <v>118.418828</v>
      </c>
      <c r="C369" s="3">
        <v>1</v>
      </c>
      <c r="P369">
        <v>1</v>
      </c>
      <c r="Q369" t="str">
        <f>CONCATENATE(C369,E369,G369,I369)</f>
        <v>1</v>
      </c>
    </row>
    <row r="370" spans="1:17" x14ac:dyDescent="0.25">
      <c r="A370">
        <v>369</v>
      </c>
      <c r="B370">
        <v>118.439626</v>
      </c>
      <c r="C370" s="3">
        <v>1</v>
      </c>
      <c r="D370">
        <v>123.47702100000001</v>
      </c>
      <c r="E370" s="2">
        <v>2</v>
      </c>
      <c r="P370">
        <v>2</v>
      </c>
      <c r="Q370" t="str">
        <f>CONCATENATE(C370,E370,G370,I370)</f>
        <v>12</v>
      </c>
    </row>
    <row r="371" spans="1:17" x14ac:dyDescent="0.25">
      <c r="A371">
        <v>370</v>
      </c>
      <c r="B371">
        <v>118.463189</v>
      </c>
      <c r="C371" s="3">
        <v>1</v>
      </c>
      <c r="D371">
        <v>123.47702100000001</v>
      </c>
      <c r="E371" s="2">
        <v>2</v>
      </c>
      <c r="P371">
        <v>2</v>
      </c>
      <c r="Q371" t="str">
        <f>CONCATENATE(C371,E371,G371,I371)</f>
        <v>12</v>
      </c>
    </row>
    <row r="372" spans="1:17" x14ac:dyDescent="0.25">
      <c r="A372">
        <v>371</v>
      </c>
      <c r="B372">
        <v>118.47877600000001</v>
      </c>
      <c r="C372" s="3">
        <v>1</v>
      </c>
      <c r="D372">
        <v>123.517713</v>
      </c>
      <c r="E372" s="2">
        <v>2</v>
      </c>
      <c r="P372">
        <v>2</v>
      </c>
      <c r="Q372" t="str">
        <f>CONCATENATE(C372,E372,G372,I372)</f>
        <v>12</v>
      </c>
    </row>
    <row r="373" spans="1:17" x14ac:dyDescent="0.25">
      <c r="A373">
        <v>372</v>
      </c>
      <c r="B373">
        <v>118.548562</v>
      </c>
      <c r="C373" s="3">
        <v>1</v>
      </c>
      <c r="D373">
        <v>123.589628</v>
      </c>
      <c r="E373" s="2">
        <v>2</v>
      </c>
      <c r="P373">
        <v>2</v>
      </c>
      <c r="Q373" t="str">
        <f>CONCATENATE(C373,E373,G373,I373)</f>
        <v>12</v>
      </c>
    </row>
    <row r="374" spans="1:17" x14ac:dyDescent="0.25">
      <c r="A374">
        <v>373</v>
      </c>
      <c r="B374">
        <v>118.38574300000001</v>
      </c>
      <c r="C374" s="3">
        <v>1</v>
      </c>
      <c r="D374">
        <v>123.47739100000001</v>
      </c>
      <c r="E374" s="2">
        <v>2</v>
      </c>
      <c r="P374">
        <v>2</v>
      </c>
      <c r="Q374" t="str">
        <f>CONCATENATE(C374,E374,G374,I374)</f>
        <v>12</v>
      </c>
    </row>
    <row r="375" spans="1:17" x14ac:dyDescent="0.25">
      <c r="A375">
        <v>374</v>
      </c>
      <c r="D375">
        <v>123.54287100000001</v>
      </c>
      <c r="E375" s="2">
        <v>2</v>
      </c>
      <c r="P375">
        <v>1</v>
      </c>
      <c r="Q375" t="str">
        <f>CONCATENATE(C375,E375,G375,I375)</f>
        <v>2</v>
      </c>
    </row>
    <row r="376" spans="1:17" x14ac:dyDescent="0.25">
      <c r="A376">
        <v>375</v>
      </c>
      <c r="D376">
        <v>123.53436000000001</v>
      </c>
      <c r="E376" s="2">
        <v>2</v>
      </c>
      <c r="P376">
        <v>1</v>
      </c>
      <c r="Q376" t="str">
        <f>CONCATENATE(C376,E376,G376,I376)</f>
        <v>2</v>
      </c>
    </row>
    <row r="377" spans="1:17" x14ac:dyDescent="0.25">
      <c r="A377">
        <v>376</v>
      </c>
      <c r="D377">
        <v>123.49558400000001</v>
      </c>
      <c r="E377" s="2">
        <v>2</v>
      </c>
      <c r="P377">
        <v>1</v>
      </c>
      <c r="Q377" t="str">
        <f>CONCATENATE(C377,E377,G377,I377)</f>
        <v>2</v>
      </c>
    </row>
    <row r="378" spans="1:17" x14ac:dyDescent="0.25">
      <c r="A378">
        <v>377</v>
      </c>
      <c r="D378">
        <v>123.552392</v>
      </c>
      <c r="E378" s="2">
        <v>2</v>
      </c>
      <c r="F378">
        <v>122.60786899999999</v>
      </c>
      <c r="G378" s="5">
        <v>3</v>
      </c>
      <c r="P378">
        <v>2</v>
      </c>
      <c r="Q378" t="str">
        <f>CONCATENATE(C378,E378,G378,I378)</f>
        <v>23</v>
      </c>
    </row>
    <row r="379" spans="1:17" x14ac:dyDescent="0.25">
      <c r="A379">
        <v>378</v>
      </c>
      <c r="D379">
        <v>123.47702100000001</v>
      </c>
      <c r="E379" s="2">
        <v>2</v>
      </c>
      <c r="F379">
        <v>122.60766000000001</v>
      </c>
      <c r="G379" s="5">
        <v>3</v>
      </c>
      <c r="P379">
        <v>2</v>
      </c>
      <c r="Q379" t="str">
        <f>CONCATENATE(C379,E379,G379,I379)</f>
        <v>23</v>
      </c>
    </row>
    <row r="380" spans="1:17" x14ac:dyDescent="0.25">
      <c r="A380">
        <v>379</v>
      </c>
      <c r="F380">
        <v>122.58558000000001</v>
      </c>
      <c r="G380" s="5">
        <v>3</v>
      </c>
      <c r="H380">
        <v>123.500955</v>
      </c>
      <c r="I380" s="4">
        <v>4</v>
      </c>
      <c r="P380">
        <v>2</v>
      </c>
      <c r="Q380" t="str">
        <f>CONCATENATE(C380,E380,G380,I380)</f>
        <v>34</v>
      </c>
    </row>
    <row r="381" spans="1:17" x14ac:dyDescent="0.25">
      <c r="A381">
        <v>380</v>
      </c>
      <c r="F381">
        <v>122.591115</v>
      </c>
      <c r="G381" s="5">
        <v>3</v>
      </c>
      <c r="H381">
        <v>123.53898700000001</v>
      </c>
      <c r="I381" s="4">
        <v>4</v>
      </c>
      <c r="P381">
        <v>2</v>
      </c>
      <c r="Q381" t="str">
        <f>CONCATENATE(C381,E381,G381,I381)</f>
        <v>34</v>
      </c>
    </row>
    <row r="382" spans="1:17" x14ac:dyDescent="0.25">
      <c r="A382">
        <v>381</v>
      </c>
      <c r="F382">
        <v>122.59547499999999</v>
      </c>
      <c r="G382" s="5">
        <v>3</v>
      </c>
      <c r="H382">
        <v>123.52143599999999</v>
      </c>
      <c r="I382" s="4">
        <v>4</v>
      </c>
      <c r="P382">
        <v>2</v>
      </c>
      <c r="Q382" t="str">
        <f>CONCATENATE(C382,E382,G382,I382)</f>
        <v>34</v>
      </c>
    </row>
    <row r="383" spans="1:17" x14ac:dyDescent="0.25">
      <c r="A383">
        <v>382</v>
      </c>
      <c r="F383">
        <v>122.617605</v>
      </c>
      <c r="G383" s="5">
        <v>3</v>
      </c>
      <c r="H383">
        <v>123.492074</v>
      </c>
      <c r="I383" s="4">
        <v>4</v>
      </c>
      <c r="P383">
        <v>2</v>
      </c>
      <c r="Q383" t="str">
        <f>CONCATENATE(C383,E383,G383,I383)</f>
        <v>34</v>
      </c>
    </row>
    <row r="384" spans="1:17" x14ac:dyDescent="0.25">
      <c r="A384">
        <v>383</v>
      </c>
      <c r="F384">
        <v>122.653775</v>
      </c>
      <c r="G384" s="5">
        <v>3</v>
      </c>
      <c r="H384">
        <v>123.544999</v>
      </c>
      <c r="I384" s="4">
        <v>4</v>
      </c>
      <c r="P384">
        <v>2</v>
      </c>
      <c r="Q384" t="str">
        <f>CONCATENATE(C384,E384,G384,I384)</f>
        <v>34</v>
      </c>
    </row>
    <row r="385" spans="1:17" x14ac:dyDescent="0.25">
      <c r="A385">
        <v>384</v>
      </c>
      <c r="F385">
        <v>122.668615</v>
      </c>
      <c r="G385" s="5">
        <v>3</v>
      </c>
      <c r="H385">
        <v>123.588933</v>
      </c>
      <c r="I385" s="4">
        <v>4</v>
      </c>
      <c r="P385">
        <v>2</v>
      </c>
      <c r="Q385" t="str">
        <f>CONCATENATE(C385,E385,G385,I385)</f>
        <v>34</v>
      </c>
    </row>
    <row r="386" spans="1:17" x14ac:dyDescent="0.25">
      <c r="A386">
        <v>385</v>
      </c>
      <c r="F386">
        <v>122.690904</v>
      </c>
      <c r="G386" s="5">
        <v>3</v>
      </c>
      <c r="H386">
        <v>123.560422</v>
      </c>
      <c r="I386" s="4">
        <v>4</v>
      </c>
      <c r="P386">
        <v>2</v>
      </c>
      <c r="Q386" t="str">
        <f>CONCATENATE(C386,E386,G386,I386)</f>
        <v>34</v>
      </c>
    </row>
    <row r="387" spans="1:17" x14ac:dyDescent="0.25">
      <c r="A387">
        <v>386</v>
      </c>
      <c r="F387">
        <v>122.60786899999999</v>
      </c>
      <c r="G387" s="5">
        <v>3</v>
      </c>
      <c r="H387">
        <v>123.601274</v>
      </c>
      <c r="I387" s="4">
        <v>4</v>
      </c>
      <c r="P387">
        <v>2</v>
      </c>
      <c r="Q387" t="str">
        <f>CONCATENATE(C387,E387,G387,I387)</f>
        <v>34</v>
      </c>
    </row>
    <row r="388" spans="1:17" x14ac:dyDescent="0.25">
      <c r="A388">
        <v>387</v>
      </c>
      <c r="B388">
        <v>150.39436499999999</v>
      </c>
      <c r="C388" s="3">
        <v>1</v>
      </c>
      <c r="H388">
        <v>123.590001</v>
      </c>
      <c r="I388" s="4">
        <v>4</v>
      </c>
      <c r="P388">
        <v>2</v>
      </c>
      <c r="Q388" t="str">
        <f>CONCATENATE(C388,E388,G388,I388)</f>
        <v>14</v>
      </c>
    </row>
    <row r="389" spans="1:17" x14ac:dyDescent="0.25">
      <c r="A389">
        <v>388</v>
      </c>
      <c r="B389">
        <v>150.39436499999999</v>
      </c>
      <c r="C389" s="3">
        <v>1</v>
      </c>
      <c r="H389">
        <v>123.500955</v>
      </c>
      <c r="I389" s="4">
        <v>4</v>
      </c>
      <c r="P389">
        <v>2</v>
      </c>
      <c r="Q389" t="str">
        <f>CONCATENATE(C389,E389,G389,I389)</f>
        <v>14</v>
      </c>
    </row>
    <row r="390" spans="1:17" x14ac:dyDescent="0.25">
      <c r="A390">
        <v>389</v>
      </c>
      <c r="B390">
        <v>150.43883899999997</v>
      </c>
      <c r="C390" s="3">
        <v>1</v>
      </c>
      <c r="P390">
        <v>1</v>
      </c>
      <c r="Q390" t="str">
        <f>CONCATENATE(C390,E390,G390,I390)</f>
        <v>1</v>
      </c>
    </row>
    <row r="391" spans="1:17" x14ac:dyDescent="0.25">
      <c r="A391">
        <v>390</v>
      </c>
      <c r="B391">
        <v>150.452155</v>
      </c>
      <c r="C391" s="3">
        <v>1</v>
      </c>
      <c r="P391">
        <v>1</v>
      </c>
      <c r="Q391" t="str">
        <f>CONCATENATE(C391,E391,G391,I391)</f>
        <v>1</v>
      </c>
    </row>
    <row r="392" spans="1:17" x14ac:dyDescent="0.25">
      <c r="A392">
        <v>391</v>
      </c>
      <c r="B392">
        <v>150.44115499999998</v>
      </c>
      <c r="C392" s="3">
        <v>1</v>
      </c>
      <c r="P392">
        <v>1</v>
      </c>
      <c r="Q392" t="str">
        <f>CONCATENATE(C392,E392,G392,I392)</f>
        <v>1</v>
      </c>
    </row>
    <row r="393" spans="1:17" x14ac:dyDescent="0.25">
      <c r="A393">
        <v>392</v>
      </c>
      <c r="B393">
        <v>150.47073399999999</v>
      </c>
      <c r="C393" s="3">
        <v>1</v>
      </c>
      <c r="P393">
        <v>1</v>
      </c>
      <c r="Q393" t="str">
        <f>CONCATENATE(C393,E393,G393,I393)</f>
        <v>1</v>
      </c>
    </row>
    <row r="394" spans="1:17" x14ac:dyDescent="0.25">
      <c r="A394">
        <v>393</v>
      </c>
      <c r="B394">
        <v>150.43536499999999</v>
      </c>
      <c r="C394" s="3">
        <v>1</v>
      </c>
      <c r="D394">
        <v>153.610997</v>
      </c>
      <c r="E394" s="2">
        <v>2</v>
      </c>
      <c r="P394">
        <v>2</v>
      </c>
      <c r="Q394" t="str">
        <f>CONCATENATE(C394,E394,G394,I394)</f>
        <v>12</v>
      </c>
    </row>
    <row r="395" spans="1:17" x14ac:dyDescent="0.25">
      <c r="A395">
        <v>394</v>
      </c>
      <c r="B395">
        <v>150.45199700000001</v>
      </c>
      <c r="C395" s="3">
        <v>1</v>
      </c>
      <c r="D395">
        <v>153.63262800000001</v>
      </c>
      <c r="E395" s="2">
        <v>2</v>
      </c>
      <c r="P395">
        <v>2</v>
      </c>
      <c r="Q395" t="str">
        <f>CONCATENATE(C395,E395,G395,I395)</f>
        <v>12</v>
      </c>
    </row>
    <row r="396" spans="1:17" x14ac:dyDescent="0.25">
      <c r="A396">
        <v>395</v>
      </c>
      <c r="B396">
        <v>150.46131299999999</v>
      </c>
      <c r="C396" s="3">
        <v>1</v>
      </c>
      <c r="D396">
        <v>153.634996</v>
      </c>
      <c r="E396" s="2">
        <v>2</v>
      </c>
      <c r="P396">
        <v>2</v>
      </c>
      <c r="Q396" t="str">
        <f>CONCATENATE(C396,E396,G396,I396)</f>
        <v>12</v>
      </c>
    </row>
    <row r="397" spans="1:17" x14ac:dyDescent="0.25">
      <c r="A397">
        <v>396</v>
      </c>
      <c r="B397">
        <v>150.44089199999999</v>
      </c>
      <c r="C397" s="3">
        <v>1</v>
      </c>
      <c r="D397">
        <v>153.64904899999999</v>
      </c>
      <c r="E397" s="2">
        <v>2</v>
      </c>
      <c r="P397">
        <v>2</v>
      </c>
      <c r="Q397" t="str">
        <f>CONCATENATE(C397,E397,G397,I397)</f>
        <v>12</v>
      </c>
    </row>
    <row r="398" spans="1:17" x14ac:dyDescent="0.25">
      <c r="A398">
        <v>397</v>
      </c>
      <c r="B398">
        <v>150.39436499999999</v>
      </c>
      <c r="C398" s="3">
        <v>1</v>
      </c>
      <c r="D398">
        <v>153.67320699999999</v>
      </c>
      <c r="E398" s="2">
        <v>2</v>
      </c>
      <c r="P398">
        <v>2</v>
      </c>
      <c r="Q398" t="str">
        <f>CONCATENATE(C398,E398,G398,I398)</f>
        <v>12</v>
      </c>
    </row>
    <row r="399" spans="1:17" x14ac:dyDescent="0.25">
      <c r="A399">
        <v>398</v>
      </c>
      <c r="D399">
        <v>153.69962799999999</v>
      </c>
      <c r="E399" s="2">
        <v>2</v>
      </c>
      <c r="P399">
        <v>1</v>
      </c>
      <c r="Q399" t="str">
        <f>CONCATENATE(C399,E399,G399,I399)</f>
        <v>2</v>
      </c>
    </row>
    <row r="400" spans="1:17" x14ac:dyDescent="0.25">
      <c r="A400">
        <v>399</v>
      </c>
      <c r="D400">
        <v>153.71225999999999</v>
      </c>
      <c r="E400" s="2">
        <v>2</v>
      </c>
      <c r="P400">
        <v>1</v>
      </c>
      <c r="Q400" t="str">
        <f>CONCATENATE(C400,E400,G400,I400)</f>
        <v>2</v>
      </c>
    </row>
    <row r="401" spans="1:17" x14ac:dyDescent="0.25">
      <c r="A401">
        <v>400</v>
      </c>
      <c r="D401">
        <v>153.60647</v>
      </c>
      <c r="E401" s="2">
        <v>2</v>
      </c>
      <c r="P401">
        <v>1</v>
      </c>
      <c r="Q401" t="str">
        <f>CONCATENATE(C401,E401,G401,I401)</f>
        <v>2</v>
      </c>
    </row>
    <row r="402" spans="1:17" x14ac:dyDescent="0.25">
      <c r="A402">
        <v>401</v>
      </c>
      <c r="D402">
        <v>153.60704999999999</v>
      </c>
      <c r="E402" s="2">
        <v>2</v>
      </c>
      <c r="P402">
        <v>1</v>
      </c>
      <c r="Q402" t="str">
        <f>CONCATENATE(C402,E402,G402,I402)</f>
        <v>2</v>
      </c>
    </row>
    <row r="403" spans="1:17" x14ac:dyDescent="0.25">
      <c r="A403">
        <v>402</v>
      </c>
      <c r="F403">
        <v>153.29125999999999</v>
      </c>
      <c r="G403" s="5">
        <v>3</v>
      </c>
      <c r="P403">
        <v>1</v>
      </c>
      <c r="Q403" t="str">
        <f>CONCATENATE(C403,E403,G403,I403)</f>
        <v>3</v>
      </c>
    </row>
    <row r="404" spans="1:17" x14ac:dyDescent="0.25">
      <c r="A404">
        <v>403</v>
      </c>
      <c r="F404">
        <v>153.326629</v>
      </c>
      <c r="G404" s="5">
        <v>3</v>
      </c>
      <c r="P404">
        <v>1</v>
      </c>
      <c r="Q404" t="str">
        <f>CONCATENATE(C404,E404,G404,I404)</f>
        <v>3</v>
      </c>
    </row>
    <row r="405" spans="1:17" x14ac:dyDescent="0.25">
      <c r="A405">
        <v>404</v>
      </c>
      <c r="F405">
        <v>153.30468099999999</v>
      </c>
      <c r="G405" s="5">
        <v>3</v>
      </c>
      <c r="H405">
        <v>154.27841799999999</v>
      </c>
      <c r="I405" s="4">
        <v>4</v>
      </c>
      <c r="P405">
        <v>2</v>
      </c>
      <c r="Q405" t="str">
        <f>CONCATENATE(C405,E405,G405,I405)</f>
        <v>34</v>
      </c>
    </row>
    <row r="406" spans="1:17" x14ac:dyDescent="0.25">
      <c r="A406">
        <v>405</v>
      </c>
      <c r="F406">
        <v>153.278154</v>
      </c>
      <c r="G406" s="5">
        <v>3</v>
      </c>
      <c r="H406">
        <v>154.26362799999998</v>
      </c>
      <c r="I406" s="4">
        <v>4</v>
      </c>
      <c r="P406">
        <v>2</v>
      </c>
      <c r="Q406" t="str">
        <f>CONCATENATE(C406,E406,G406,I406)</f>
        <v>34</v>
      </c>
    </row>
    <row r="407" spans="1:17" x14ac:dyDescent="0.25">
      <c r="A407">
        <v>406</v>
      </c>
      <c r="F407">
        <v>153.294365</v>
      </c>
      <c r="G407" s="5">
        <v>3</v>
      </c>
      <c r="H407">
        <v>154.29136499999998</v>
      </c>
      <c r="I407" s="4">
        <v>4</v>
      </c>
      <c r="P407">
        <v>2</v>
      </c>
      <c r="Q407" t="str">
        <f>CONCATENATE(C407,E407,G407,I407)</f>
        <v>34</v>
      </c>
    </row>
    <row r="408" spans="1:17" x14ac:dyDescent="0.25">
      <c r="A408">
        <v>407</v>
      </c>
      <c r="F408">
        <v>153.27347</v>
      </c>
      <c r="G408" s="5">
        <v>3</v>
      </c>
      <c r="H408">
        <v>154.29541799999998</v>
      </c>
      <c r="I408" s="4">
        <v>4</v>
      </c>
      <c r="P408">
        <v>2</v>
      </c>
      <c r="Q408" t="str">
        <f>CONCATENATE(C408,E408,G408,I408)</f>
        <v>34</v>
      </c>
    </row>
    <row r="409" spans="1:17" x14ac:dyDescent="0.25">
      <c r="A409">
        <v>408</v>
      </c>
      <c r="F409">
        <v>153.211681</v>
      </c>
      <c r="G409" s="5">
        <v>3</v>
      </c>
      <c r="H409">
        <v>154.26252299999999</v>
      </c>
      <c r="I409" s="4">
        <v>4</v>
      </c>
      <c r="P409">
        <v>2</v>
      </c>
      <c r="Q409" t="str">
        <f>CONCATENATE(C409,E409,G409,I409)</f>
        <v>34</v>
      </c>
    </row>
    <row r="410" spans="1:17" x14ac:dyDescent="0.25">
      <c r="A410">
        <v>409</v>
      </c>
      <c r="F410">
        <v>153.13878599999998</v>
      </c>
      <c r="G410" s="5">
        <v>3</v>
      </c>
      <c r="H410">
        <v>154.128366</v>
      </c>
      <c r="I410" s="4">
        <v>4</v>
      </c>
      <c r="P410">
        <v>2</v>
      </c>
      <c r="Q410" t="str">
        <f>CONCATENATE(C410,E410,G410,I410)</f>
        <v>34</v>
      </c>
    </row>
    <row r="411" spans="1:17" x14ac:dyDescent="0.25">
      <c r="A411">
        <v>410</v>
      </c>
      <c r="F411">
        <v>153.29125999999999</v>
      </c>
      <c r="G411" s="5">
        <v>3</v>
      </c>
      <c r="H411">
        <v>154.112155</v>
      </c>
      <c r="I411" s="4">
        <v>4</v>
      </c>
      <c r="P411">
        <v>2</v>
      </c>
      <c r="Q411" t="str">
        <f>CONCATENATE(C411,E411,G411,I411)</f>
        <v>34</v>
      </c>
    </row>
    <row r="412" spans="1:17" x14ac:dyDescent="0.25">
      <c r="A412">
        <v>411</v>
      </c>
      <c r="F412">
        <v>153.29125999999999</v>
      </c>
      <c r="G412" s="5">
        <v>3</v>
      </c>
      <c r="H412">
        <v>154.08136500000001</v>
      </c>
      <c r="I412" s="4">
        <v>4</v>
      </c>
      <c r="P412">
        <v>2</v>
      </c>
      <c r="Q412" t="str">
        <f>CONCATENATE(C412,E412,G412,I412)</f>
        <v>34</v>
      </c>
    </row>
    <row r="413" spans="1:17" x14ac:dyDescent="0.25">
      <c r="A413">
        <v>412</v>
      </c>
      <c r="H413">
        <v>154.27841799999999</v>
      </c>
      <c r="I413" s="4">
        <v>4</v>
      </c>
      <c r="P413">
        <v>1</v>
      </c>
      <c r="Q413" t="str">
        <f>CONCATENATE(C413,E413,G413,I413)</f>
        <v>4</v>
      </c>
    </row>
    <row r="414" spans="1:17" x14ac:dyDescent="0.25">
      <c r="A414">
        <v>413</v>
      </c>
      <c r="B414">
        <v>169.74005</v>
      </c>
      <c r="C414" s="3">
        <v>1</v>
      </c>
      <c r="P414">
        <v>1</v>
      </c>
      <c r="Q414" t="str">
        <f>CONCATENATE(C414,E414,G414,I414)</f>
        <v>1</v>
      </c>
    </row>
    <row r="415" spans="1:17" x14ac:dyDescent="0.25">
      <c r="A415">
        <v>414</v>
      </c>
      <c r="B415">
        <v>169.757418</v>
      </c>
      <c r="C415" s="3">
        <v>1</v>
      </c>
      <c r="P415">
        <v>1</v>
      </c>
      <c r="Q415" t="str">
        <f>CONCATENATE(C415,E415,G415,I415)</f>
        <v>1</v>
      </c>
    </row>
    <row r="416" spans="1:17" x14ac:dyDescent="0.25">
      <c r="A416">
        <v>415</v>
      </c>
      <c r="B416">
        <v>169.72915499999999</v>
      </c>
      <c r="C416" s="3">
        <v>1</v>
      </c>
      <c r="P416">
        <v>1</v>
      </c>
      <c r="Q416" t="str">
        <f>CONCATENATE(C416,E416,G416,I416)</f>
        <v>1</v>
      </c>
    </row>
    <row r="417" spans="1:17" x14ac:dyDescent="0.25">
      <c r="A417">
        <v>416</v>
      </c>
      <c r="B417">
        <v>169.73399599999999</v>
      </c>
      <c r="C417" s="3">
        <v>1</v>
      </c>
      <c r="P417">
        <v>1</v>
      </c>
      <c r="Q417" t="str">
        <f>CONCATENATE(C417,E417,G417,I417)</f>
        <v>1</v>
      </c>
    </row>
    <row r="418" spans="1:17" x14ac:dyDescent="0.25">
      <c r="A418">
        <v>417</v>
      </c>
      <c r="B418">
        <v>169.744576</v>
      </c>
      <c r="C418" s="3">
        <v>1</v>
      </c>
      <c r="P418">
        <v>1</v>
      </c>
      <c r="Q418" t="str">
        <f>CONCATENATE(C418,E418,G418,I418)</f>
        <v>1</v>
      </c>
    </row>
    <row r="419" spans="1:17" x14ac:dyDescent="0.25">
      <c r="A419">
        <v>418</v>
      </c>
      <c r="B419">
        <v>169.731154</v>
      </c>
      <c r="C419" s="3">
        <v>1</v>
      </c>
      <c r="D419">
        <v>174.439786</v>
      </c>
      <c r="E419" s="2">
        <v>2</v>
      </c>
      <c r="P419">
        <v>2</v>
      </c>
      <c r="Q419" t="str">
        <f>CONCATENATE(C419,E419,G419,I419)</f>
        <v>12</v>
      </c>
    </row>
    <row r="420" spans="1:17" x14ac:dyDescent="0.25">
      <c r="A420">
        <v>419</v>
      </c>
      <c r="B420">
        <v>169.71973299999999</v>
      </c>
      <c r="C420" s="3">
        <v>1</v>
      </c>
      <c r="D420">
        <v>174.48320799999999</v>
      </c>
      <c r="E420" s="2">
        <v>2</v>
      </c>
      <c r="P420">
        <v>2</v>
      </c>
      <c r="Q420" t="str">
        <f>CONCATENATE(C420,E420,G420,I420)</f>
        <v>12</v>
      </c>
    </row>
    <row r="421" spans="1:17" x14ac:dyDescent="0.25">
      <c r="A421">
        <v>420</v>
      </c>
      <c r="B421">
        <v>169.723839</v>
      </c>
      <c r="C421" s="3">
        <v>1</v>
      </c>
      <c r="D421">
        <v>174.46131199999999</v>
      </c>
      <c r="E421" s="2">
        <v>2</v>
      </c>
      <c r="P421">
        <v>2</v>
      </c>
      <c r="Q421" t="str">
        <f>CONCATENATE(C421,E421,G421,I421)</f>
        <v>12</v>
      </c>
    </row>
    <row r="422" spans="1:17" x14ac:dyDescent="0.25">
      <c r="A422">
        <v>421</v>
      </c>
      <c r="B422">
        <v>169.823733</v>
      </c>
      <c r="C422" s="3">
        <v>1</v>
      </c>
      <c r="D422">
        <v>174.50073499999999</v>
      </c>
      <c r="E422" s="2">
        <v>2</v>
      </c>
      <c r="P422">
        <v>2</v>
      </c>
      <c r="Q422" t="str">
        <f>CONCATENATE(C422,E422,G422,I422)</f>
        <v>12</v>
      </c>
    </row>
    <row r="423" spans="1:17" x14ac:dyDescent="0.25">
      <c r="A423">
        <v>422</v>
      </c>
      <c r="B423">
        <v>169.74005</v>
      </c>
      <c r="C423" s="3">
        <v>1</v>
      </c>
      <c r="D423">
        <v>174.50694299999998</v>
      </c>
      <c r="E423" s="2">
        <v>2</v>
      </c>
      <c r="P423">
        <v>2</v>
      </c>
      <c r="Q423" t="str">
        <f>CONCATENATE(C423,E423,G423,I423)</f>
        <v>12</v>
      </c>
    </row>
    <row r="424" spans="1:17" x14ac:dyDescent="0.25">
      <c r="A424">
        <v>423</v>
      </c>
      <c r="D424">
        <v>174.522154</v>
      </c>
      <c r="E424" s="2">
        <v>2</v>
      </c>
      <c r="P424">
        <v>1</v>
      </c>
      <c r="Q424" t="str">
        <f>CONCATENATE(C424,E424,G424,I424)</f>
        <v>2</v>
      </c>
    </row>
    <row r="425" spans="1:17" x14ac:dyDescent="0.25">
      <c r="A425">
        <v>424</v>
      </c>
      <c r="D425">
        <v>174.52494300000001</v>
      </c>
      <c r="E425" s="2">
        <v>2</v>
      </c>
      <c r="P425">
        <v>1</v>
      </c>
      <c r="Q425" t="str">
        <f>CONCATENATE(C425,E425,G425,I425)</f>
        <v>2</v>
      </c>
    </row>
    <row r="426" spans="1:17" x14ac:dyDescent="0.25">
      <c r="A426">
        <v>425</v>
      </c>
      <c r="D426">
        <v>174.439786</v>
      </c>
      <c r="E426" s="2">
        <v>2</v>
      </c>
      <c r="P426">
        <v>1</v>
      </c>
      <c r="Q426" t="str">
        <f>CONCATENATE(C426,E426,G426,I426)</f>
        <v>2</v>
      </c>
    </row>
    <row r="427" spans="1:17" x14ac:dyDescent="0.25">
      <c r="A427">
        <v>426</v>
      </c>
      <c r="D427">
        <v>174.439786</v>
      </c>
      <c r="E427" s="2">
        <v>2</v>
      </c>
      <c r="P427">
        <v>1</v>
      </c>
      <c r="Q427" t="str">
        <f>CONCATENATE(C427,E427,G427,I427)</f>
        <v>2</v>
      </c>
    </row>
    <row r="428" spans="1:17" x14ac:dyDescent="0.25">
      <c r="A428">
        <v>427</v>
      </c>
      <c r="F428">
        <v>174.630787</v>
      </c>
      <c r="G428" s="5">
        <v>3</v>
      </c>
      <c r="P428">
        <v>1</v>
      </c>
      <c r="Q428" t="str">
        <f>CONCATENATE(C428,E428,G428,I428)</f>
        <v>3</v>
      </c>
    </row>
    <row r="429" spans="1:17" x14ac:dyDescent="0.25">
      <c r="A429">
        <v>428</v>
      </c>
      <c r="F429">
        <v>174.67846900000001</v>
      </c>
      <c r="G429" s="5">
        <v>3</v>
      </c>
      <c r="H429">
        <v>175.62710199999998</v>
      </c>
      <c r="I429" s="4">
        <v>4</v>
      </c>
      <c r="P429">
        <v>2</v>
      </c>
      <c r="Q429" t="str">
        <f>CONCATENATE(C429,E429,G429,I429)</f>
        <v>34</v>
      </c>
    </row>
    <row r="430" spans="1:17" x14ac:dyDescent="0.25">
      <c r="A430">
        <v>429</v>
      </c>
      <c r="F430">
        <v>174.643891</v>
      </c>
      <c r="G430" s="5">
        <v>3</v>
      </c>
      <c r="H430">
        <v>175.712628</v>
      </c>
      <c r="I430" s="4">
        <v>4</v>
      </c>
      <c r="P430">
        <v>2</v>
      </c>
      <c r="Q430" t="str">
        <f>CONCATENATE(C430,E430,G430,I430)</f>
        <v>34</v>
      </c>
    </row>
    <row r="431" spans="1:17" x14ac:dyDescent="0.25">
      <c r="A431">
        <v>430</v>
      </c>
      <c r="F431">
        <v>174.628838</v>
      </c>
      <c r="G431" s="5">
        <v>3</v>
      </c>
      <c r="H431">
        <v>175.716837</v>
      </c>
      <c r="I431" s="4">
        <v>4</v>
      </c>
      <c r="P431">
        <v>2</v>
      </c>
      <c r="Q431" t="str">
        <f>CONCATENATE(C431,E431,G431,I431)</f>
        <v>34</v>
      </c>
    </row>
    <row r="432" spans="1:17" x14ac:dyDescent="0.25">
      <c r="A432">
        <v>431</v>
      </c>
      <c r="F432">
        <v>174.66641899999999</v>
      </c>
      <c r="G432" s="5">
        <v>3</v>
      </c>
      <c r="H432">
        <v>175.68531100000001</v>
      </c>
      <c r="I432" s="4">
        <v>4</v>
      </c>
      <c r="P432">
        <v>2</v>
      </c>
      <c r="Q432" t="str">
        <f>CONCATENATE(C432,E432,G432,I432)</f>
        <v>34</v>
      </c>
    </row>
    <row r="433" spans="1:17" x14ac:dyDescent="0.25">
      <c r="A433">
        <v>432</v>
      </c>
      <c r="F433">
        <v>174.719786</v>
      </c>
      <c r="G433" s="5">
        <v>3</v>
      </c>
      <c r="H433">
        <v>175.67657700000001</v>
      </c>
      <c r="I433" s="4">
        <v>4</v>
      </c>
      <c r="P433">
        <v>2</v>
      </c>
      <c r="Q433" t="str">
        <f>CONCATENATE(C433,E433,G433,I433)</f>
        <v>34</v>
      </c>
    </row>
    <row r="434" spans="1:17" x14ac:dyDescent="0.25">
      <c r="A434">
        <v>433</v>
      </c>
      <c r="F434">
        <v>174.687682</v>
      </c>
      <c r="G434" s="5">
        <v>3</v>
      </c>
      <c r="H434">
        <v>175.66909999999999</v>
      </c>
      <c r="I434" s="4">
        <v>4</v>
      </c>
      <c r="P434">
        <v>2</v>
      </c>
      <c r="Q434" t="str">
        <f>CONCATENATE(C434,E434,G434,I434)</f>
        <v>34</v>
      </c>
    </row>
    <row r="435" spans="1:17" x14ac:dyDescent="0.25">
      <c r="A435">
        <v>434</v>
      </c>
      <c r="F435">
        <v>174.59646899999998</v>
      </c>
      <c r="G435" s="5">
        <v>3</v>
      </c>
      <c r="H435">
        <v>175.659628</v>
      </c>
      <c r="I435" s="4">
        <v>4</v>
      </c>
      <c r="P435">
        <v>2</v>
      </c>
      <c r="Q435" t="str">
        <f>CONCATENATE(C435,E435,G435,I435)</f>
        <v>34</v>
      </c>
    </row>
    <row r="436" spans="1:17" x14ac:dyDescent="0.25">
      <c r="A436">
        <v>435</v>
      </c>
      <c r="F436">
        <v>174.630787</v>
      </c>
      <c r="G436" s="5">
        <v>3</v>
      </c>
      <c r="H436">
        <v>175.68925899999999</v>
      </c>
      <c r="I436" s="4">
        <v>4</v>
      </c>
      <c r="P436">
        <v>2</v>
      </c>
      <c r="Q436" t="str">
        <f>CONCATENATE(C436,E436,G436,I436)</f>
        <v>34</v>
      </c>
    </row>
    <row r="437" spans="1:17" x14ac:dyDescent="0.25">
      <c r="A437">
        <v>436</v>
      </c>
      <c r="F437">
        <v>174.630787</v>
      </c>
      <c r="G437" s="5">
        <v>3</v>
      </c>
      <c r="H437">
        <v>175.62710199999998</v>
      </c>
      <c r="I437" s="4">
        <v>4</v>
      </c>
      <c r="P437">
        <v>2</v>
      </c>
      <c r="Q437" t="str">
        <f>CONCATENATE(C437,E437,G437,I437)</f>
        <v>34</v>
      </c>
    </row>
    <row r="438" spans="1:17" x14ac:dyDescent="0.25">
      <c r="A438">
        <v>437</v>
      </c>
      <c r="B438">
        <v>194.69757299999998</v>
      </c>
      <c r="C438" s="3">
        <v>1</v>
      </c>
      <c r="H438">
        <v>175.62710199999998</v>
      </c>
      <c r="I438" s="4">
        <v>4</v>
      </c>
      <c r="P438">
        <v>2</v>
      </c>
      <c r="Q438" t="str">
        <f>CONCATENATE(C438,E438,G438,I438)</f>
        <v>14</v>
      </c>
    </row>
    <row r="439" spans="1:17" x14ac:dyDescent="0.25">
      <c r="A439">
        <v>438</v>
      </c>
      <c r="B439">
        <v>194.726786</v>
      </c>
      <c r="C439" s="3">
        <v>1</v>
      </c>
      <c r="P439">
        <v>1</v>
      </c>
      <c r="Q439" t="str">
        <f>CONCATENATE(C439,E439,G439,I439)</f>
        <v>1</v>
      </c>
    </row>
    <row r="440" spans="1:17" x14ac:dyDescent="0.25">
      <c r="A440">
        <v>439</v>
      </c>
      <c r="B440">
        <v>194.721732</v>
      </c>
      <c r="C440" s="3">
        <v>1</v>
      </c>
      <c r="P440">
        <v>1</v>
      </c>
      <c r="Q440" t="str">
        <f>CONCATENATE(C440,E440,G440,I440)</f>
        <v>1</v>
      </c>
    </row>
    <row r="441" spans="1:17" x14ac:dyDescent="0.25">
      <c r="A441">
        <v>440</v>
      </c>
      <c r="B441">
        <v>194.69747000000001</v>
      </c>
      <c r="C441" s="3">
        <v>1</v>
      </c>
      <c r="P441">
        <v>1</v>
      </c>
      <c r="Q441" t="str">
        <f>CONCATENATE(C441,E441,G441,I441)</f>
        <v>1</v>
      </c>
    </row>
    <row r="442" spans="1:17" x14ac:dyDescent="0.25">
      <c r="A442">
        <v>441</v>
      </c>
      <c r="B442">
        <v>194.688784</v>
      </c>
      <c r="C442" s="3">
        <v>1</v>
      </c>
      <c r="P442">
        <v>1</v>
      </c>
      <c r="Q442" t="str">
        <f>CONCATENATE(C442,E442,G442,I442)</f>
        <v>1</v>
      </c>
    </row>
    <row r="443" spans="1:17" x14ac:dyDescent="0.25">
      <c r="A443">
        <v>442</v>
      </c>
      <c r="B443">
        <v>194.69536499999998</v>
      </c>
      <c r="C443" s="3">
        <v>1</v>
      </c>
      <c r="D443">
        <v>199.41520599999998</v>
      </c>
      <c r="E443" s="2">
        <v>2</v>
      </c>
      <c r="P443">
        <v>2</v>
      </c>
      <c r="Q443" t="str">
        <f>CONCATENATE(C443,E443,G443,I443)</f>
        <v>12</v>
      </c>
    </row>
    <row r="444" spans="1:17" x14ac:dyDescent="0.25">
      <c r="A444">
        <v>443</v>
      </c>
      <c r="B444">
        <v>194.704836</v>
      </c>
      <c r="C444" s="3">
        <v>1</v>
      </c>
      <c r="D444">
        <v>199.399733</v>
      </c>
      <c r="E444" s="2">
        <v>2</v>
      </c>
      <c r="P444">
        <v>2</v>
      </c>
      <c r="Q444" t="str">
        <f>CONCATENATE(C444,E444,G444,I444)</f>
        <v>12</v>
      </c>
    </row>
    <row r="445" spans="1:17" x14ac:dyDescent="0.25">
      <c r="A445">
        <v>444</v>
      </c>
      <c r="B445">
        <v>194.769103</v>
      </c>
      <c r="C445" s="3">
        <v>1</v>
      </c>
      <c r="D445">
        <v>199.379099</v>
      </c>
      <c r="E445" s="2">
        <v>2</v>
      </c>
      <c r="P445">
        <v>2</v>
      </c>
      <c r="Q445" t="str">
        <f>CONCATENATE(C445,E445,G445,I445)</f>
        <v>12</v>
      </c>
    </row>
    <row r="446" spans="1:17" x14ac:dyDescent="0.25">
      <c r="A446">
        <v>445</v>
      </c>
      <c r="B446">
        <v>194.71047099999998</v>
      </c>
      <c r="C446" s="3">
        <v>1</v>
      </c>
      <c r="D446">
        <v>199.34247099999999</v>
      </c>
      <c r="E446" s="2">
        <v>2</v>
      </c>
      <c r="P446">
        <v>2</v>
      </c>
      <c r="Q446" t="str">
        <f>CONCATENATE(C446,E446,G446,I446)</f>
        <v>12</v>
      </c>
    </row>
    <row r="447" spans="1:17" x14ac:dyDescent="0.25">
      <c r="A447">
        <v>446</v>
      </c>
      <c r="B447">
        <v>194.69757299999998</v>
      </c>
      <c r="C447" s="3">
        <v>1</v>
      </c>
      <c r="D447">
        <v>199.401366</v>
      </c>
      <c r="E447" s="2">
        <v>2</v>
      </c>
      <c r="P447">
        <v>2</v>
      </c>
      <c r="Q447" t="str">
        <f>CONCATENATE(C447,E447,G447,I447)</f>
        <v>12</v>
      </c>
    </row>
    <row r="448" spans="1:17" x14ac:dyDescent="0.25">
      <c r="A448">
        <v>447</v>
      </c>
      <c r="D448">
        <v>199.42757699999999</v>
      </c>
      <c r="E448" s="2">
        <v>2</v>
      </c>
      <c r="P448">
        <v>1</v>
      </c>
      <c r="Q448" t="str">
        <f>CONCATENATE(C448,E448,G448,I448)</f>
        <v>2</v>
      </c>
    </row>
    <row r="449" spans="1:17" x14ac:dyDescent="0.25">
      <c r="A449">
        <v>448</v>
      </c>
      <c r="D449">
        <v>199.378153</v>
      </c>
      <c r="E449" s="2">
        <v>2</v>
      </c>
      <c r="P449">
        <v>1</v>
      </c>
      <c r="Q449" t="str">
        <f>CONCATENATE(C449,E449,G449,I449)</f>
        <v>2</v>
      </c>
    </row>
    <row r="450" spans="1:17" x14ac:dyDescent="0.25">
      <c r="A450">
        <v>449</v>
      </c>
      <c r="D450">
        <v>199.33083599999998</v>
      </c>
      <c r="E450" s="2">
        <v>2</v>
      </c>
      <c r="P450">
        <v>1</v>
      </c>
      <c r="Q450" t="str">
        <f>CONCATENATE(C450,E450,G450,I450)</f>
        <v>2</v>
      </c>
    </row>
    <row r="451" spans="1:17" x14ac:dyDescent="0.25">
      <c r="A451">
        <v>450</v>
      </c>
      <c r="D451">
        <v>199.33083599999998</v>
      </c>
      <c r="E451" s="2">
        <v>2</v>
      </c>
      <c r="P451">
        <v>1</v>
      </c>
      <c r="Q451" t="str">
        <f>CONCATENATE(C451,E451,G451,I451)</f>
        <v>2</v>
      </c>
    </row>
    <row r="452" spans="1:17" x14ac:dyDescent="0.25">
      <c r="A452">
        <v>451</v>
      </c>
      <c r="P452">
        <v>0</v>
      </c>
      <c r="Q452" t="str">
        <f>CONCATENATE(C452,E452,G452,I452)</f>
        <v/>
      </c>
    </row>
    <row r="453" spans="1:17" x14ac:dyDescent="0.25">
      <c r="A453">
        <v>452</v>
      </c>
      <c r="F453">
        <v>200.75199799999999</v>
      </c>
      <c r="G453" s="5">
        <v>3</v>
      </c>
      <c r="H453">
        <v>200.90631299999998</v>
      </c>
      <c r="I453" s="4">
        <v>4</v>
      </c>
      <c r="P453">
        <v>2</v>
      </c>
      <c r="Q453" t="str">
        <f>CONCATENATE(C453,E453,G453,I453)</f>
        <v>34</v>
      </c>
    </row>
    <row r="454" spans="1:17" x14ac:dyDescent="0.25">
      <c r="A454">
        <v>453</v>
      </c>
      <c r="F454">
        <v>200.70783899999998</v>
      </c>
      <c r="G454" s="5">
        <v>3</v>
      </c>
      <c r="H454">
        <v>200.92188899999999</v>
      </c>
      <c r="I454" s="4">
        <v>4</v>
      </c>
      <c r="P454">
        <v>2</v>
      </c>
      <c r="Q454" t="str">
        <f>CONCATENATE(C454,E454,G454,I454)</f>
        <v>34</v>
      </c>
    </row>
    <row r="455" spans="1:17" x14ac:dyDescent="0.25">
      <c r="A455">
        <v>454</v>
      </c>
      <c r="F455">
        <v>200.73362599999999</v>
      </c>
      <c r="G455" s="5">
        <v>3</v>
      </c>
      <c r="H455">
        <v>200.93536599999999</v>
      </c>
      <c r="I455" s="4">
        <v>4</v>
      </c>
      <c r="P455">
        <v>2</v>
      </c>
      <c r="Q455" t="str">
        <f>CONCATENATE(C455,E455,G455,I455)</f>
        <v>34</v>
      </c>
    </row>
    <row r="456" spans="1:17" x14ac:dyDescent="0.25">
      <c r="A456">
        <v>455</v>
      </c>
      <c r="F456">
        <v>200.74936499999998</v>
      </c>
      <c r="G456" s="5">
        <v>3</v>
      </c>
      <c r="H456">
        <v>200.95146799999998</v>
      </c>
      <c r="I456" s="4">
        <v>4</v>
      </c>
      <c r="P456">
        <v>2</v>
      </c>
      <c r="Q456" t="str">
        <f>CONCATENATE(C456,E456,G456,I456)</f>
        <v>34</v>
      </c>
    </row>
    <row r="457" spans="1:17" x14ac:dyDescent="0.25">
      <c r="A457">
        <v>456</v>
      </c>
      <c r="F457">
        <v>200.77330999999998</v>
      </c>
      <c r="G457" s="5">
        <v>3</v>
      </c>
      <c r="H457">
        <v>200.93388999999999</v>
      </c>
      <c r="I457" s="4">
        <v>4</v>
      </c>
      <c r="P457">
        <v>2</v>
      </c>
      <c r="Q457" t="str">
        <f>CONCATENATE(C457,E457,G457,I457)</f>
        <v>34</v>
      </c>
    </row>
    <row r="458" spans="1:17" x14ac:dyDescent="0.25">
      <c r="A458">
        <v>457</v>
      </c>
      <c r="F458">
        <v>200.75341699999998</v>
      </c>
      <c r="G458" s="5">
        <v>3</v>
      </c>
      <c r="H458">
        <v>200.99025999999998</v>
      </c>
      <c r="I458" s="4">
        <v>4</v>
      </c>
      <c r="P458">
        <v>2</v>
      </c>
      <c r="Q458" t="str">
        <f>CONCATENATE(C458,E458,G458,I458)</f>
        <v>34</v>
      </c>
    </row>
    <row r="459" spans="1:17" x14ac:dyDescent="0.25">
      <c r="A459">
        <v>458</v>
      </c>
      <c r="B459">
        <v>216.14728700000001</v>
      </c>
      <c r="C459" s="3">
        <v>1</v>
      </c>
      <c r="F459">
        <v>200.80268000000001</v>
      </c>
      <c r="G459" s="5">
        <v>3</v>
      </c>
      <c r="H459">
        <v>200.977206</v>
      </c>
      <c r="I459" s="4">
        <v>4</v>
      </c>
      <c r="P459">
        <v>3</v>
      </c>
      <c r="Q459" t="str">
        <f>CONCATENATE(C459,E459,G459,I459)</f>
        <v>134</v>
      </c>
    </row>
    <row r="460" spans="1:17" x14ac:dyDescent="0.25">
      <c r="A460">
        <v>459</v>
      </c>
      <c r="B460">
        <v>216.14728700000001</v>
      </c>
      <c r="C460" s="3">
        <v>1</v>
      </c>
      <c r="F460">
        <v>200.832945</v>
      </c>
      <c r="G460" s="5">
        <v>3</v>
      </c>
      <c r="H460">
        <v>200.94636399999999</v>
      </c>
      <c r="I460" s="4">
        <v>4</v>
      </c>
      <c r="P460">
        <v>3</v>
      </c>
      <c r="Q460" t="str">
        <f>CONCATENATE(C460,E460,G460,I460)</f>
        <v>134</v>
      </c>
    </row>
    <row r="461" spans="1:17" x14ac:dyDescent="0.25">
      <c r="A461">
        <v>460</v>
      </c>
      <c r="B461">
        <v>216.14728700000001</v>
      </c>
      <c r="C461" s="3">
        <v>1</v>
      </c>
      <c r="F461">
        <v>200.875891</v>
      </c>
      <c r="G461" s="5">
        <v>3</v>
      </c>
      <c r="H461">
        <v>200.955523</v>
      </c>
      <c r="I461" s="4">
        <v>4</v>
      </c>
      <c r="P461">
        <v>3</v>
      </c>
      <c r="Q461" t="str">
        <f>CONCATENATE(C461,E461,G461,I461)</f>
        <v>134</v>
      </c>
    </row>
    <row r="462" spans="1:17" x14ac:dyDescent="0.25">
      <c r="A462">
        <v>461</v>
      </c>
      <c r="B462">
        <v>216.14728700000001</v>
      </c>
      <c r="C462" s="3">
        <v>1</v>
      </c>
      <c r="F462">
        <v>200.748625</v>
      </c>
      <c r="G462" s="5">
        <v>3</v>
      </c>
      <c r="H462">
        <v>200.90631299999998</v>
      </c>
      <c r="I462" s="4">
        <v>4</v>
      </c>
      <c r="P462">
        <v>3</v>
      </c>
      <c r="Q462" t="str">
        <f>CONCATENATE(C462,E462,G462,I462)</f>
        <v>134</v>
      </c>
    </row>
    <row r="463" spans="1:17" x14ac:dyDescent="0.25">
      <c r="A463">
        <v>462</v>
      </c>
      <c r="B463">
        <v>216.14728700000001</v>
      </c>
      <c r="C463" s="3">
        <v>1</v>
      </c>
      <c r="H463">
        <v>200.90631299999998</v>
      </c>
      <c r="I463" s="4">
        <v>4</v>
      </c>
      <c r="P463">
        <v>2</v>
      </c>
      <c r="Q463" t="str">
        <f>CONCATENATE(C463,E463,G463,I463)</f>
        <v>14</v>
      </c>
    </row>
    <row r="464" spans="1:17" x14ac:dyDescent="0.25">
      <c r="A464">
        <v>463</v>
      </c>
      <c r="B464">
        <v>216.14728700000001</v>
      </c>
      <c r="C464" s="3">
        <v>1</v>
      </c>
      <c r="P464">
        <v>1</v>
      </c>
      <c r="Q464" t="str">
        <f>CONCATENATE(C464,E464,G464,I464)</f>
        <v>1</v>
      </c>
    </row>
    <row r="465" spans="1:17" x14ac:dyDescent="0.25">
      <c r="A465">
        <v>464</v>
      </c>
      <c r="B465">
        <v>216.14728700000001</v>
      </c>
      <c r="C465" s="3">
        <v>1</v>
      </c>
      <c r="P465">
        <v>1</v>
      </c>
      <c r="Q465" t="str">
        <f>CONCATENATE(C465,E465,G465,I465)</f>
        <v>1</v>
      </c>
    </row>
    <row r="466" spans="1:17" x14ac:dyDescent="0.25">
      <c r="A466">
        <v>465</v>
      </c>
      <c r="B466">
        <v>216.14728700000001</v>
      </c>
      <c r="C466" s="3">
        <v>1</v>
      </c>
      <c r="D466">
        <v>220.979681</v>
      </c>
      <c r="E466" s="2">
        <v>2</v>
      </c>
      <c r="P466">
        <v>2</v>
      </c>
      <c r="Q466" t="str">
        <f>CONCATENATE(C466,E466,G466,I466)</f>
        <v>12</v>
      </c>
    </row>
    <row r="467" spans="1:17" x14ac:dyDescent="0.25">
      <c r="A467">
        <v>466</v>
      </c>
      <c r="B467">
        <v>216.14728700000001</v>
      </c>
      <c r="C467" s="3">
        <v>1</v>
      </c>
      <c r="D467">
        <v>220.97398899999999</v>
      </c>
      <c r="E467" s="2">
        <v>2</v>
      </c>
      <c r="P467">
        <v>2</v>
      </c>
      <c r="Q467" t="str">
        <f>CONCATENATE(C467,E467,G467,I467)</f>
        <v>12</v>
      </c>
    </row>
    <row r="468" spans="1:17" x14ac:dyDescent="0.25">
      <c r="A468">
        <v>467</v>
      </c>
      <c r="B468">
        <v>216.14728700000001</v>
      </c>
      <c r="C468" s="3">
        <v>1</v>
      </c>
      <c r="D468">
        <v>220.97441499999999</v>
      </c>
      <c r="E468" s="2">
        <v>2</v>
      </c>
      <c r="P468">
        <v>2</v>
      </c>
      <c r="Q468" t="str">
        <f>CONCATENATE(C468,E468,G468,I468)</f>
        <v>12</v>
      </c>
    </row>
    <row r="469" spans="1:17" x14ac:dyDescent="0.25">
      <c r="A469">
        <v>468</v>
      </c>
      <c r="B469">
        <v>216.14728700000001</v>
      </c>
      <c r="C469" s="3">
        <v>1</v>
      </c>
      <c r="D469">
        <v>220.98611700000001</v>
      </c>
      <c r="E469" s="2">
        <v>2</v>
      </c>
      <c r="P469">
        <v>2</v>
      </c>
      <c r="Q469" t="str">
        <f>CONCATENATE(C469,E469,G469,I469)</f>
        <v>12</v>
      </c>
    </row>
    <row r="470" spans="1:17" x14ac:dyDescent="0.25">
      <c r="A470">
        <v>469</v>
      </c>
      <c r="D470">
        <v>220.989521</v>
      </c>
      <c r="E470" s="2">
        <v>2</v>
      </c>
      <c r="P470">
        <v>1</v>
      </c>
      <c r="Q470" t="str">
        <f>CONCATENATE(C470,E470,G470,I470)</f>
        <v>2</v>
      </c>
    </row>
    <row r="471" spans="1:17" x14ac:dyDescent="0.25">
      <c r="A471">
        <v>470</v>
      </c>
      <c r="D471">
        <v>220.989734</v>
      </c>
      <c r="E471" s="2">
        <v>2</v>
      </c>
      <c r="P471">
        <v>1</v>
      </c>
      <c r="Q471" t="str">
        <f>CONCATENATE(C471,E471,G471,I471)</f>
        <v>2</v>
      </c>
    </row>
    <row r="472" spans="1:17" x14ac:dyDescent="0.25">
      <c r="A472">
        <v>471</v>
      </c>
      <c r="D472">
        <v>221.004255</v>
      </c>
      <c r="E472" s="2">
        <v>2</v>
      </c>
      <c r="P472">
        <v>1</v>
      </c>
      <c r="Q472" t="str">
        <f>CONCATENATE(C472,E472,G472,I472)</f>
        <v>2</v>
      </c>
    </row>
    <row r="473" spans="1:17" x14ac:dyDescent="0.25">
      <c r="A473">
        <v>472</v>
      </c>
      <c r="D473">
        <v>221.009255</v>
      </c>
      <c r="E473" s="2">
        <v>2</v>
      </c>
      <c r="P473">
        <v>1</v>
      </c>
      <c r="Q473" t="str">
        <f>CONCATENATE(C473,E473,G473,I473)</f>
        <v>2</v>
      </c>
    </row>
    <row r="474" spans="1:17" x14ac:dyDescent="0.25">
      <c r="A474">
        <v>473</v>
      </c>
      <c r="D474">
        <v>220.979681</v>
      </c>
      <c r="E474" s="2">
        <v>2</v>
      </c>
      <c r="P474">
        <v>1</v>
      </c>
      <c r="Q474" t="str">
        <f>CONCATENATE(C474,E474,G474,I474)</f>
        <v>2</v>
      </c>
    </row>
    <row r="475" spans="1:17" x14ac:dyDescent="0.25">
      <c r="A475">
        <v>474</v>
      </c>
      <c r="F475">
        <v>220.43414899999999</v>
      </c>
      <c r="G475" s="5">
        <v>3</v>
      </c>
      <c r="P475">
        <v>1</v>
      </c>
      <c r="Q475" t="str">
        <f>CONCATENATE(C475,E475,G475,I475)</f>
        <v>3</v>
      </c>
    </row>
    <row r="476" spans="1:17" x14ac:dyDescent="0.25">
      <c r="A476">
        <v>475</v>
      </c>
      <c r="F476">
        <v>220.42500000000001</v>
      </c>
      <c r="G476" s="5">
        <v>3</v>
      </c>
      <c r="P476">
        <v>1</v>
      </c>
      <c r="Q476" t="str">
        <f>CONCATENATE(C476,E476,G476,I476)</f>
        <v>3</v>
      </c>
    </row>
    <row r="477" spans="1:17" x14ac:dyDescent="0.25">
      <c r="A477">
        <v>476</v>
      </c>
      <c r="F477">
        <v>220.42739399999999</v>
      </c>
      <c r="G477" s="5">
        <v>3</v>
      </c>
      <c r="H477">
        <v>221.57632999999998</v>
      </c>
      <c r="I477" s="4">
        <v>4</v>
      </c>
      <c r="P477">
        <v>2</v>
      </c>
      <c r="Q477" t="str">
        <f>CONCATENATE(C477,E477,G477,I477)</f>
        <v>34</v>
      </c>
    </row>
    <row r="478" spans="1:17" x14ac:dyDescent="0.25">
      <c r="A478">
        <v>477</v>
      </c>
      <c r="F478">
        <v>220.435957</v>
      </c>
      <c r="G478" s="5">
        <v>3</v>
      </c>
      <c r="H478">
        <v>221.53670199999999</v>
      </c>
      <c r="I478" s="4">
        <v>4</v>
      </c>
      <c r="P478">
        <v>2</v>
      </c>
      <c r="Q478" t="str">
        <f>CONCATENATE(C478,E478,G478,I478)</f>
        <v>34</v>
      </c>
    </row>
    <row r="479" spans="1:17" x14ac:dyDescent="0.25">
      <c r="A479">
        <v>478</v>
      </c>
      <c r="F479">
        <v>220.467872</v>
      </c>
      <c r="G479" s="5">
        <v>3</v>
      </c>
      <c r="H479">
        <v>221.540053</v>
      </c>
      <c r="I479" s="4">
        <v>4</v>
      </c>
      <c r="P479">
        <v>2</v>
      </c>
      <c r="Q479" t="str">
        <f>CONCATENATE(C479,E479,G479,I479)</f>
        <v>34</v>
      </c>
    </row>
    <row r="480" spans="1:17" x14ac:dyDescent="0.25">
      <c r="A480">
        <v>479</v>
      </c>
      <c r="F480">
        <v>220.48845800000001</v>
      </c>
      <c r="G480" s="5">
        <v>3</v>
      </c>
      <c r="H480">
        <v>221.549308</v>
      </c>
      <c r="I480" s="4">
        <v>4</v>
      </c>
      <c r="P480">
        <v>2</v>
      </c>
      <c r="Q480" t="str">
        <f>CONCATENATE(C480,E480,G480,I480)</f>
        <v>34</v>
      </c>
    </row>
    <row r="481" spans="1:17" x14ac:dyDescent="0.25">
      <c r="A481">
        <v>480</v>
      </c>
      <c r="F481">
        <v>220.449894</v>
      </c>
      <c r="G481" s="5">
        <v>3</v>
      </c>
      <c r="H481">
        <v>221.54127600000001</v>
      </c>
      <c r="I481" s="4">
        <v>4</v>
      </c>
      <c r="P481">
        <v>2</v>
      </c>
      <c r="Q481" t="str">
        <f>CONCATENATE(C481,E481,G481,I481)</f>
        <v>34</v>
      </c>
    </row>
    <row r="482" spans="1:17" x14ac:dyDescent="0.25">
      <c r="A482">
        <v>481</v>
      </c>
      <c r="F482">
        <v>220.39351099999999</v>
      </c>
      <c r="G482" s="5">
        <v>3</v>
      </c>
      <c r="H482">
        <v>221.51601099999999</v>
      </c>
      <c r="I482" s="4">
        <v>4</v>
      </c>
      <c r="P482">
        <v>2</v>
      </c>
      <c r="Q482" t="str">
        <f>CONCATENATE(C482,E482,G482,I482)</f>
        <v>34</v>
      </c>
    </row>
    <row r="483" spans="1:17" x14ac:dyDescent="0.25">
      <c r="A483">
        <v>482</v>
      </c>
      <c r="F483">
        <v>220.389681</v>
      </c>
      <c r="G483" s="5">
        <v>3</v>
      </c>
      <c r="H483">
        <v>221.48707400000001</v>
      </c>
      <c r="I483" s="4">
        <v>4</v>
      </c>
      <c r="P483">
        <v>2</v>
      </c>
      <c r="Q483" t="str">
        <f>CONCATENATE(C483,E483,G483,I483)</f>
        <v>34</v>
      </c>
    </row>
    <row r="484" spans="1:17" x14ac:dyDescent="0.25">
      <c r="A484">
        <v>483</v>
      </c>
      <c r="B484">
        <v>235.64850899999999</v>
      </c>
      <c r="C484" s="3">
        <v>1</v>
      </c>
      <c r="F484">
        <v>220.40069199999999</v>
      </c>
      <c r="G484" s="5">
        <v>3</v>
      </c>
      <c r="H484">
        <v>221.515478</v>
      </c>
      <c r="I484" s="4">
        <v>4</v>
      </c>
      <c r="P484">
        <v>3</v>
      </c>
      <c r="Q484" t="str">
        <f>CONCATENATE(C484,E484,G484,I484)</f>
        <v>134</v>
      </c>
    </row>
    <row r="485" spans="1:17" x14ac:dyDescent="0.25">
      <c r="A485">
        <v>484</v>
      </c>
      <c r="B485">
        <v>235.62101100000001</v>
      </c>
      <c r="C485" s="3">
        <v>1</v>
      </c>
      <c r="H485">
        <v>221.57632999999998</v>
      </c>
      <c r="I485" s="4">
        <v>4</v>
      </c>
      <c r="P485">
        <v>2</v>
      </c>
      <c r="Q485" t="str">
        <f>CONCATENATE(C485,E485,G485,I485)</f>
        <v>14</v>
      </c>
    </row>
    <row r="486" spans="1:17" x14ac:dyDescent="0.25">
      <c r="A486">
        <v>485</v>
      </c>
      <c r="B486">
        <v>235.640107</v>
      </c>
      <c r="C486" s="3">
        <v>1</v>
      </c>
      <c r="H486">
        <v>221.57632999999998</v>
      </c>
      <c r="I486" s="4">
        <v>4</v>
      </c>
      <c r="P486">
        <v>2</v>
      </c>
      <c r="Q486" t="str">
        <f>CONCATENATE(C486,E486,G486,I486)</f>
        <v>14</v>
      </c>
    </row>
    <row r="487" spans="1:17" x14ac:dyDescent="0.25">
      <c r="A487">
        <v>486</v>
      </c>
      <c r="B487">
        <v>235.64989399999999</v>
      </c>
      <c r="C487" s="3">
        <v>1</v>
      </c>
      <c r="H487">
        <v>221.57632999999998</v>
      </c>
      <c r="I487" s="4">
        <v>4</v>
      </c>
      <c r="P487">
        <v>2</v>
      </c>
      <c r="Q487" t="str">
        <f>CONCATENATE(C487,E487,G487,I487)</f>
        <v>14</v>
      </c>
    </row>
    <row r="488" spans="1:17" x14ac:dyDescent="0.25">
      <c r="A488">
        <v>487</v>
      </c>
      <c r="B488">
        <v>235.66244599999999</v>
      </c>
      <c r="C488" s="3">
        <v>1</v>
      </c>
      <c r="H488">
        <v>221.57632999999998</v>
      </c>
      <c r="I488" s="4">
        <v>4</v>
      </c>
      <c r="P488">
        <v>2</v>
      </c>
      <c r="Q488" t="str">
        <f>CONCATENATE(C488,E488,G488,I488)</f>
        <v>14</v>
      </c>
    </row>
    <row r="489" spans="1:17" x14ac:dyDescent="0.25">
      <c r="A489">
        <v>488</v>
      </c>
      <c r="B489">
        <v>235.67904200000001</v>
      </c>
      <c r="C489" s="3">
        <v>1</v>
      </c>
      <c r="P489">
        <v>1</v>
      </c>
      <c r="Q489" t="str">
        <f>CONCATENATE(C489,E489,G489,I489)</f>
        <v>1</v>
      </c>
    </row>
    <row r="490" spans="1:17" x14ac:dyDescent="0.25">
      <c r="A490">
        <v>489</v>
      </c>
      <c r="B490">
        <v>235.649733</v>
      </c>
      <c r="C490" s="3">
        <v>1</v>
      </c>
      <c r="P490">
        <v>1</v>
      </c>
      <c r="Q490" t="str">
        <f>CONCATENATE(C490,E490,G490,I490)</f>
        <v>1</v>
      </c>
    </row>
    <row r="491" spans="1:17" x14ac:dyDescent="0.25">
      <c r="A491">
        <v>490</v>
      </c>
      <c r="B491">
        <v>235.69068999999999</v>
      </c>
      <c r="C491" s="3">
        <v>1</v>
      </c>
      <c r="D491">
        <v>242.54425499999999</v>
      </c>
      <c r="E491" s="2">
        <v>2</v>
      </c>
      <c r="P491">
        <v>2</v>
      </c>
      <c r="Q491" t="str">
        <f>CONCATENATE(C491,E491,G491,I491)</f>
        <v>12</v>
      </c>
    </row>
    <row r="492" spans="1:17" x14ac:dyDescent="0.25">
      <c r="A492">
        <v>491</v>
      </c>
      <c r="B492">
        <v>235.71202</v>
      </c>
      <c r="C492" s="3">
        <v>1</v>
      </c>
      <c r="D492">
        <v>242.498988</v>
      </c>
      <c r="E492" s="2">
        <v>2</v>
      </c>
      <c r="P492">
        <v>2</v>
      </c>
      <c r="Q492" t="str">
        <f>CONCATENATE(C492,E492,G492,I492)</f>
        <v>12</v>
      </c>
    </row>
    <row r="493" spans="1:17" x14ac:dyDescent="0.25">
      <c r="A493">
        <v>492</v>
      </c>
      <c r="B493">
        <v>235.79819000000001</v>
      </c>
      <c r="C493" s="3">
        <v>1</v>
      </c>
      <c r="D493">
        <v>242.51340400000001</v>
      </c>
      <c r="E493" s="2">
        <v>2</v>
      </c>
      <c r="P493">
        <v>2</v>
      </c>
      <c r="Q493" t="str">
        <f>CONCATENATE(C493,E493,G493,I493)</f>
        <v>12</v>
      </c>
    </row>
    <row r="494" spans="1:17" x14ac:dyDescent="0.25">
      <c r="A494">
        <v>493</v>
      </c>
      <c r="B494">
        <v>235.64835099999999</v>
      </c>
      <c r="C494" s="3">
        <v>1</v>
      </c>
      <c r="D494">
        <v>242.48457400000001</v>
      </c>
      <c r="E494" s="2">
        <v>2</v>
      </c>
      <c r="P494">
        <v>2</v>
      </c>
      <c r="Q494" t="str">
        <f>CONCATENATE(C494,E494,G494,I494)</f>
        <v>12</v>
      </c>
    </row>
    <row r="495" spans="1:17" x14ac:dyDescent="0.25">
      <c r="A495">
        <v>494</v>
      </c>
      <c r="D495">
        <v>242.51675299999999</v>
      </c>
      <c r="E495" s="2">
        <v>2</v>
      </c>
      <c r="P495">
        <v>1</v>
      </c>
      <c r="Q495" t="str">
        <f>CONCATENATE(C495,E495,G495,I495)</f>
        <v>2</v>
      </c>
    </row>
    <row r="496" spans="1:17" x14ac:dyDescent="0.25">
      <c r="A496">
        <v>495</v>
      </c>
      <c r="D496">
        <v>242.49851100000001</v>
      </c>
      <c r="E496" s="2">
        <v>2</v>
      </c>
      <c r="P496">
        <v>1</v>
      </c>
      <c r="Q496" t="str">
        <f>CONCATENATE(C496,E496,G496,I496)</f>
        <v>2</v>
      </c>
    </row>
    <row r="497" spans="1:17" x14ac:dyDescent="0.25">
      <c r="A497">
        <v>496</v>
      </c>
      <c r="D497">
        <v>242.481967</v>
      </c>
      <c r="E497" s="2">
        <v>2</v>
      </c>
      <c r="P497">
        <v>1</v>
      </c>
      <c r="Q497" t="str">
        <f>CONCATENATE(C497,E497,G497,I497)</f>
        <v>2</v>
      </c>
    </row>
    <row r="498" spans="1:17" x14ac:dyDescent="0.25">
      <c r="A498">
        <v>497</v>
      </c>
      <c r="D498">
        <v>242.47755100000001</v>
      </c>
      <c r="E498" s="2">
        <v>2</v>
      </c>
      <c r="P498">
        <v>1</v>
      </c>
      <c r="Q498" t="str">
        <f>CONCATENATE(C498,E498,G498,I498)</f>
        <v>2</v>
      </c>
    </row>
    <row r="499" spans="1:17" x14ac:dyDescent="0.25">
      <c r="A499">
        <v>498</v>
      </c>
      <c r="D499">
        <v>242.48941500000001</v>
      </c>
      <c r="E499" s="2">
        <v>2</v>
      </c>
      <c r="F499">
        <v>239.51212799999999</v>
      </c>
      <c r="G499" s="5">
        <v>3</v>
      </c>
      <c r="P499">
        <v>2</v>
      </c>
      <c r="Q499" t="str">
        <f>CONCATENATE(C499,E499,G499,I499)</f>
        <v>23</v>
      </c>
    </row>
    <row r="500" spans="1:17" x14ac:dyDescent="0.25">
      <c r="A500">
        <v>499</v>
      </c>
      <c r="D500">
        <v>242.465104</v>
      </c>
      <c r="E500" s="2">
        <v>2</v>
      </c>
      <c r="F500">
        <v>239.51212799999999</v>
      </c>
      <c r="G500" s="5">
        <v>3</v>
      </c>
      <c r="P500">
        <v>2</v>
      </c>
      <c r="Q500" t="str">
        <f>CONCATENATE(C500,E500,G500,I500)</f>
        <v>23</v>
      </c>
    </row>
    <row r="501" spans="1:17" x14ac:dyDescent="0.25">
      <c r="A501">
        <v>500</v>
      </c>
      <c r="D501">
        <v>242.54425499999999</v>
      </c>
      <c r="E501" s="2">
        <v>2</v>
      </c>
      <c r="F501">
        <v>239.51212799999999</v>
      </c>
      <c r="G501" s="5">
        <v>3</v>
      </c>
      <c r="P501">
        <v>2</v>
      </c>
      <c r="Q501" t="str">
        <f>CONCATENATE(C501,E501,G501,I501)</f>
        <v>23</v>
      </c>
    </row>
    <row r="502" spans="1:17" x14ac:dyDescent="0.25">
      <c r="A502">
        <v>501</v>
      </c>
      <c r="F502">
        <v>239.51212799999999</v>
      </c>
      <c r="G502" s="5">
        <v>3</v>
      </c>
      <c r="P502">
        <v>1</v>
      </c>
      <c r="Q502" t="str">
        <f>CONCATENATE(C502,E502,G502,I502)</f>
        <v>3</v>
      </c>
    </row>
    <row r="503" spans="1:17" x14ac:dyDescent="0.25">
      <c r="A503">
        <v>502</v>
      </c>
      <c r="F503">
        <v>239.51212799999999</v>
      </c>
      <c r="G503" s="5">
        <v>3</v>
      </c>
      <c r="P503">
        <v>1</v>
      </c>
      <c r="Q503" t="str">
        <f>CONCATENATE(C503,E503,G503,I503)</f>
        <v>3</v>
      </c>
    </row>
    <row r="504" spans="1:17" x14ac:dyDescent="0.25">
      <c r="A504">
        <v>503</v>
      </c>
      <c r="F504">
        <v>239.51212799999999</v>
      </c>
      <c r="G504" s="5">
        <v>3</v>
      </c>
      <c r="H504">
        <v>243.244574</v>
      </c>
      <c r="I504" s="4">
        <v>4</v>
      </c>
      <c r="P504">
        <v>2</v>
      </c>
      <c r="Q504" t="str">
        <f>CONCATENATE(C504,E504,G504,I504)</f>
        <v>34</v>
      </c>
    </row>
    <row r="505" spans="1:17" x14ac:dyDescent="0.25">
      <c r="A505">
        <v>504</v>
      </c>
      <c r="F505">
        <v>239.51212799999999</v>
      </c>
      <c r="G505" s="5">
        <v>3</v>
      </c>
      <c r="H505">
        <v>243.26169999999999</v>
      </c>
      <c r="I505" s="4">
        <v>4</v>
      </c>
      <c r="P505">
        <v>2</v>
      </c>
      <c r="Q505" t="str">
        <f>CONCATENATE(C505,E505,G505,I505)</f>
        <v>34</v>
      </c>
    </row>
    <row r="506" spans="1:17" x14ac:dyDescent="0.25">
      <c r="A506">
        <v>505</v>
      </c>
      <c r="F506">
        <v>239.51212799999999</v>
      </c>
      <c r="G506" s="5">
        <v>3</v>
      </c>
      <c r="H506">
        <v>243.27419900000001</v>
      </c>
      <c r="I506" s="4">
        <v>4</v>
      </c>
      <c r="P506">
        <v>2</v>
      </c>
      <c r="Q506" t="str">
        <f>CONCATENATE(C506,E506,G506,I506)</f>
        <v>34</v>
      </c>
    </row>
    <row r="507" spans="1:17" x14ac:dyDescent="0.25">
      <c r="A507">
        <v>506</v>
      </c>
      <c r="B507">
        <v>256.476382</v>
      </c>
      <c r="C507" s="3">
        <v>1</v>
      </c>
      <c r="F507">
        <v>239.51212799999999</v>
      </c>
      <c r="G507" s="5">
        <v>3</v>
      </c>
      <c r="H507">
        <v>243.25265999999999</v>
      </c>
      <c r="I507" s="4">
        <v>4</v>
      </c>
      <c r="P507">
        <v>3</v>
      </c>
      <c r="Q507" t="str">
        <f>CONCATENATE(C507,E507,G507,I507)</f>
        <v>134</v>
      </c>
    </row>
    <row r="508" spans="1:17" x14ac:dyDescent="0.25">
      <c r="A508">
        <v>507</v>
      </c>
      <c r="B508">
        <v>256.46356100000003</v>
      </c>
      <c r="C508" s="3">
        <v>1</v>
      </c>
      <c r="F508">
        <v>239.51212799999999</v>
      </c>
      <c r="G508" s="5">
        <v>3</v>
      </c>
      <c r="H508">
        <v>243.24313599999999</v>
      </c>
      <c r="I508" s="4">
        <v>4</v>
      </c>
      <c r="P508">
        <v>3</v>
      </c>
      <c r="Q508" t="str">
        <f>CONCATENATE(C508,E508,G508,I508)</f>
        <v>134</v>
      </c>
    </row>
    <row r="509" spans="1:17" x14ac:dyDescent="0.25">
      <c r="A509">
        <v>508</v>
      </c>
      <c r="B509">
        <v>256.45914699999997</v>
      </c>
      <c r="C509" s="3">
        <v>1</v>
      </c>
      <c r="F509">
        <v>239.51212799999999</v>
      </c>
      <c r="G509" s="5">
        <v>3</v>
      </c>
      <c r="H509">
        <v>243.25111699999999</v>
      </c>
      <c r="I509" s="4">
        <v>4</v>
      </c>
      <c r="P509">
        <v>3</v>
      </c>
      <c r="Q509" t="str">
        <f>CONCATENATE(C509,E509,G509,I509)</f>
        <v>134</v>
      </c>
    </row>
    <row r="510" spans="1:17" x14ac:dyDescent="0.25">
      <c r="A510">
        <v>509</v>
      </c>
      <c r="B510">
        <v>256.45488999999998</v>
      </c>
      <c r="C510" s="3">
        <v>1</v>
      </c>
      <c r="F510">
        <v>239.51212799999999</v>
      </c>
      <c r="G510" s="5">
        <v>3</v>
      </c>
      <c r="H510">
        <v>243.26303200000001</v>
      </c>
      <c r="I510" s="4">
        <v>4</v>
      </c>
      <c r="P510">
        <v>3</v>
      </c>
      <c r="Q510" t="str">
        <f>CONCATENATE(C510,E510,G510,I510)</f>
        <v>134</v>
      </c>
    </row>
    <row r="511" spans="1:17" x14ac:dyDescent="0.25">
      <c r="A511">
        <v>510</v>
      </c>
      <c r="B511">
        <v>256.47824400000002</v>
      </c>
      <c r="C511" s="3">
        <v>1</v>
      </c>
      <c r="F511">
        <v>239.51212799999999</v>
      </c>
      <c r="G511" s="5">
        <v>3</v>
      </c>
      <c r="H511">
        <v>243.27212599999999</v>
      </c>
      <c r="I511" s="4">
        <v>4</v>
      </c>
      <c r="P511">
        <v>3</v>
      </c>
      <c r="Q511" t="str">
        <f>CONCATENATE(C511,E511,G511,I511)</f>
        <v>134</v>
      </c>
    </row>
    <row r="512" spans="1:17" x14ac:dyDescent="0.25">
      <c r="A512">
        <v>511</v>
      </c>
      <c r="B512">
        <v>256.48015900000001</v>
      </c>
      <c r="C512" s="3">
        <v>1</v>
      </c>
      <c r="H512">
        <v>243.26249999999999</v>
      </c>
      <c r="I512" s="4">
        <v>4</v>
      </c>
      <c r="P512">
        <v>2</v>
      </c>
      <c r="Q512" t="str">
        <f>CONCATENATE(C512,E512,G512,I512)</f>
        <v>14</v>
      </c>
    </row>
    <row r="513" spans="1:17" x14ac:dyDescent="0.25">
      <c r="A513">
        <v>512</v>
      </c>
      <c r="B513">
        <v>256.50100600000002</v>
      </c>
      <c r="C513" s="3">
        <v>1</v>
      </c>
      <c r="H513">
        <v>243.24967799999999</v>
      </c>
      <c r="I513" s="4">
        <v>4</v>
      </c>
      <c r="P513">
        <v>2</v>
      </c>
      <c r="Q513" t="str">
        <f>CONCATENATE(C513,E513,G513,I513)</f>
        <v>14</v>
      </c>
    </row>
    <row r="514" spans="1:17" x14ac:dyDescent="0.25">
      <c r="A514">
        <v>513</v>
      </c>
      <c r="B514">
        <v>256.48547600000001</v>
      </c>
      <c r="C514" s="3">
        <v>1</v>
      </c>
      <c r="H514">
        <v>243.266223</v>
      </c>
      <c r="I514" s="4">
        <v>4</v>
      </c>
      <c r="P514">
        <v>2</v>
      </c>
      <c r="Q514" t="str">
        <f>CONCATENATE(C514,E514,G514,I514)</f>
        <v>14</v>
      </c>
    </row>
    <row r="515" spans="1:17" x14ac:dyDescent="0.25">
      <c r="A515">
        <v>514</v>
      </c>
      <c r="B515">
        <v>256.50760500000001</v>
      </c>
      <c r="C515" s="3">
        <v>1</v>
      </c>
      <c r="H515">
        <v>243.24739299999999</v>
      </c>
      <c r="I515" s="4">
        <v>4</v>
      </c>
      <c r="P515">
        <v>2</v>
      </c>
      <c r="Q515" t="str">
        <f>CONCATENATE(C515,E515,G515,I515)</f>
        <v>14</v>
      </c>
    </row>
    <row r="516" spans="1:17" x14ac:dyDescent="0.25">
      <c r="A516">
        <v>515</v>
      </c>
      <c r="B516">
        <v>256.51170200000001</v>
      </c>
      <c r="C516" s="3">
        <v>1</v>
      </c>
      <c r="H516">
        <v>243.19765899999999</v>
      </c>
      <c r="I516" s="4">
        <v>4</v>
      </c>
      <c r="P516">
        <v>2</v>
      </c>
      <c r="Q516" t="str">
        <f>CONCATENATE(C516,E516,G516,I516)</f>
        <v>14</v>
      </c>
    </row>
    <row r="517" spans="1:17" x14ac:dyDescent="0.25">
      <c r="A517">
        <v>516</v>
      </c>
      <c r="B517">
        <v>256.53904199999999</v>
      </c>
      <c r="C517" s="3">
        <v>1</v>
      </c>
      <c r="H517">
        <v>243.164096</v>
      </c>
      <c r="I517" s="4">
        <v>4</v>
      </c>
      <c r="P517">
        <v>2</v>
      </c>
      <c r="Q517" t="str">
        <f>CONCATENATE(C517,E517,G517,I517)</f>
        <v>14</v>
      </c>
    </row>
    <row r="518" spans="1:17" x14ac:dyDescent="0.25">
      <c r="A518">
        <v>517</v>
      </c>
      <c r="B518">
        <v>256.568827</v>
      </c>
      <c r="C518" s="3">
        <v>1</v>
      </c>
      <c r="H518">
        <v>243.244574</v>
      </c>
      <c r="I518" s="4">
        <v>4</v>
      </c>
      <c r="P518">
        <v>2</v>
      </c>
      <c r="Q518" t="str">
        <f>CONCATENATE(C518,E518,G518,I518)</f>
        <v>14</v>
      </c>
    </row>
    <row r="519" spans="1:17" x14ac:dyDescent="0.25">
      <c r="A519">
        <v>518</v>
      </c>
      <c r="B519">
        <v>256.55622399999999</v>
      </c>
      <c r="C519" s="3">
        <v>1</v>
      </c>
      <c r="H519">
        <v>243.244574</v>
      </c>
      <c r="I519" s="4">
        <v>4</v>
      </c>
      <c r="P519">
        <v>2</v>
      </c>
      <c r="Q519" t="str">
        <f>CONCATENATE(C519,E519,G519,I519)</f>
        <v>14</v>
      </c>
    </row>
    <row r="520" spans="1:17" x14ac:dyDescent="0.25">
      <c r="A520">
        <v>519</v>
      </c>
      <c r="B520">
        <v>256.567229</v>
      </c>
      <c r="C520" s="3">
        <v>1</v>
      </c>
      <c r="D520">
        <v>265.28654</v>
      </c>
      <c r="E520" s="2">
        <v>2</v>
      </c>
      <c r="P520">
        <v>2</v>
      </c>
      <c r="Q520" t="str">
        <f>CONCATENATE(C520,E520,G520,I520)</f>
        <v>12</v>
      </c>
    </row>
    <row r="521" spans="1:17" x14ac:dyDescent="0.25">
      <c r="A521">
        <v>520</v>
      </c>
      <c r="B521">
        <v>256.646861</v>
      </c>
      <c r="C521" s="3">
        <v>1</v>
      </c>
      <c r="D521">
        <v>265.28654</v>
      </c>
      <c r="E521" s="2">
        <v>2</v>
      </c>
      <c r="P521">
        <v>2</v>
      </c>
      <c r="Q521" t="str">
        <f>CONCATENATE(C521,E521,G521,I521)</f>
        <v>12</v>
      </c>
    </row>
    <row r="522" spans="1:17" x14ac:dyDescent="0.25">
      <c r="A522">
        <v>521</v>
      </c>
      <c r="B522">
        <v>256.476382</v>
      </c>
      <c r="C522" s="3">
        <v>1</v>
      </c>
      <c r="D522">
        <v>265.31744700000002</v>
      </c>
      <c r="E522" s="2">
        <v>2</v>
      </c>
      <c r="P522">
        <v>2</v>
      </c>
      <c r="Q522" t="str">
        <f>CONCATENATE(C522,E522,G522,I522)</f>
        <v>12</v>
      </c>
    </row>
    <row r="523" spans="1:17" x14ac:dyDescent="0.25">
      <c r="A523">
        <v>522</v>
      </c>
      <c r="D523">
        <v>265.277018</v>
      </c>
      <c r="E523" s="2">
        <v>2</v>
      </c>
      <c r="P523">
        <v>1</v>
      </c>
      <c r="Q523" t="str">
        <f>CONCATENATE(C523,E523,G523,I523)</f>
        <v>2</v>
      </c>
    </row>
    <row r="524" spans="1:17" x14ac:dyDescent="0.25">
      <c r="A524">
        <v>523</v>
      </c>
      <c r="D524">
        <v>265.28654</v>
      </c>
      <c r="E524" s="2">
        <v>2</v>
      </c>
      <c r="J524">
        <v>235.743245</v>
      </c>
      <c r="K524" t="s">
        <v>22</v>
      </c>
      <c r="Q524" t="str">
        <f>CONCATENATE(C524,E524,G524,I524)</f>
        <v>2</v>
      </c>
    </row>
    <row r="525" spans="1:17" x14ac:dyDescent="0.25">
      <c r="A525">
        <v>524</v>
      </c>
      <c r="Q525" t="str">
        <f>CONCATENATE(C525,E525,G525,I525)</f>
        <v/>
      </c>
    </row>
    <row r="526" spans="1:17" x14ac:dyDescent="0.25">
      <c r="A526">
        <v>525</v>
      </c>
      <c r="J526">
        <v>235.453104</v>
      </c>
      <c r="K526" t="s">
        <v>22</v>
      </c>
      <c r="Q526" t="str">
        <f>CONCATENATE(C526,E526,G526,I526)</f>
        <v/>
      </c>
    </row>
    <row r="527" spans="1:17" x14ac:dyDescent="0.25">
      <c r="A527">
        <v>526</v>
      </c>
      <c r="D527">
        <v>234.54405199999999</v>
      </c>
      <c r="E527" s="2">
        <v>2</v>
      </c>
      <c r="P527">
        <v>1</v>
      </c>
      <c r="Q527" t="str">
        <f>CONCATENATE(C527,E527,G527,I527)</f>
        <v>2</v>
      </c>
    </row>
    <row r="528" spans="1:17" x14ac:dyDescent="0.25">
      <c r="A528">
        <v>527</v>
      </c>
      <c r="D528">
        <v>234.54905199999999</v>
      </c>
      <c r="E528" s="2">
        <v>2</v>
      </c>
      <c r="P528">
        <v>1</v>
      </c>
      <c r="Q528" t="str">
        <f>CONCATENATE(C528,E528,G528,I528)</f>
        <v>2</v>
      </c>
    </row>
    <row r="529" spans="1:17" x14ac:dyDescent="0.25">
      <c r="A529">
        <v>528</v>
      </c>
      <c r="D529">
        <v>234.606842</v>
      </c>
      <c r="E529" s="2">
        <v>2</v>
      </c>
      <c r="P529">
        <v>1</v>
      </c>
      <c r="Q529" t="str">
        <f>CONCATENATE(C529,E529,G529,I529)</f>
        <v>2</v>
      </c>
    </row>
    <row r="530" spans="1:17" x14ac:dyDescent="0.25">
      <c r="A530">
        <v>529</v>
      </c>
      <c r="B530">
        <v>232.218895</v>
      </c>
      <c r="C530" s="3">
        <v>1</v>
      </c>
      <c r="D530">
        <v>234.612841</v>
      </c>
      <c r="E530" s="2">
        <v>2</v>
      </c>
      <c r="P530">
        <v>2</v>
      </c>
      <c r="Q530" t="str">
        <f>CONCATENATE(C530,E530,G530,I530)</f>
        <v>12</v>
      </c>
    </row>
    <row r="531" spans="1:17" x14ac:dyDescent="0.25">
      <c r="A531">
        <v>530</v>
      </c>
      <c r="B531">
        <v>232.27726200000001</v>
      </c>
      <c r="C531" s="3">
        <v>1</v>
      </c>
      <c r="D531">
        <v>234.619</v>
      </c>
      <c r="E531" s="2">
        <v>2</v>
      </c>
      <c r="P531">
        <v>2</v>
      </c>
      <c r="Q531" t="str">
        <f>CONCATENATE(C531,E531,G531,I531)</f>
        <v>12</v>
      </c>
    </row>
    <row r="532" spans="1:17" x14ac:dyDescent="0.25">
      <c r="A532">
        <v>531</v>
      </c>
      <c r="B532">
        <v>232.22284200000001</v>
      </c>
      <c r="C532" s="3">
        <v>1</v>
      </c>
      <c r="D532">
        <v>234.621737</v>
      </c>
      <c r="E532" s="2">
        <v>2</v>
      </c>
      <c r="P532">
        <v>2</v>
      </c>
      <c r="Q532" t="str">
        <f>CONCATENATE(C532,E532,G532,I532)</f>
        <v>12</v>
      </c>
    </row>
    <row r="533" spans="1:17" x14ac:dyDescent="0.25">
      <c r="A533">
        <v>532</v>
      </c>
      <c r="B533">
        <v>232.25479000000001</v>
      </c>
      <c r="C533" s="3">
        <v>1</v>
      </c>
      <c r="D533">
        <v>234.61631600000001</v>
      </c>
      <c r="E533" s="2">
        <v>2</v>
      </c>
      <c r="P533">
        <v>2</v>
      </c>
      <c r="Q533" t="str">
        <f>CONCATENATE(C533,E533,G533,I533)</f>
        <v>12</v>
      </c>
    </row>
    <row r="534" spans="1:17" x14ac:dyDescent="0.25">
      <c r="A534">
        <v>533</v>
      </c>
      <c r="B534">
        <v>232.258263</v>
      </c>
      <c r="C534" s="3">
        <v>1</v>
      </c>
      <c r="D534">
        <v>234.61278899999999</v>
      </c>
      <c r="E534" s="2">
        <v>2</v>
      </c>
      <c r="P534">
        <v>2</v>
      </c>
      <c r="Q534" t="str">
        <f>CONCATENATE(C534,E534,G534,I534)</f>
        <v>12</v>
      </c>
    </row>
    <row r="535" spans="1:17" x14ac:dyDescent="0.25">
      <c r="A535">
        <v>534</v>
      </c>
      <c r="B535">
        <v>232.22005300000001</v>
      </c>
      <c r="C535" s="3">
        <v>1</v>
      </c>
      <c r="D535">
        <v>234.52936800000001</v>
      </c>
      <c r="E535" s="2">
        <v>2</v>
      </c>
      <c r="P535">
        <v>2</v>
      </c>
      <c r="Q535" t="str">
        <f>CONCATENATE(C535,E535,G535,I535)</f>
        <v>12</v>
      </c>
    </row>
    <row r="536" spans="1:17" x14ac:dyDescent="0.25">
      <c r="A536">
        <v>535</v>
      </c>
      <c r="B536">
        <v>232.26263299999999</v>
      </c>
      <c r="C536" s="3">
        <v>1</v>
      </c>
      <c r="D536">
        <v>234.51400000000001</v>
      </c>
      <c r="E536" s="2">
        <v>2</v>
      </c>
      <c r="P536">
        <v>2</v>
      </c>
      <c r="Q536" t="str">
        <f>CONCATENATE(C536,E536,G536,I536)</f>
        <v>12</v>
      </c>
    </row>
    <row r="537" spans="1:17" x14ac:dyDescent="0.25">
      <c r="A537">
        <v>536</v>
      </c>
      <c r="B537">
        <v>232.251</v>
      </c>
      <c r="C537" s="3">
        <v>1</v>
      </c>
      <c r="D537">
        <v>234.44447400000001</v>
      </c>
      <c r="E537" s="2">
        <v>2</v>
      </c>
      <c r="P537">
        <v>2</v>
      </c>
      <c r="Q537" t="str">
        <f>CONCATENATE(C537,E537,G537,I537)</f>
        <v>12</v>
      </c>
    </row>
    <row r="538" spans="1:17" x14ac:dyDescent="0.25">
      <c r="A538">
        <v>537</v>
      </c>
      <c r="B538">
        <v>232.22942</v>
      </c>
      <c r="C538" s="3">
        <v>1</v>
      </c>
      <c r="D538">
        <v>234.54405199999999</v>
      </c>
      <c r="E538" s="2">
        <v>2</v>
      </c>
      <c r="P538">
        <v>2</v>
      </c>
      <c r="Q538" t="str">
        <f>CONCATENATE(C538,E538,G538,I538)</f>
        <v>12</v>
      </c>
    </row>
    <row r="539" spans="1:17" x14ac:dyDescent="0.25">
      <c r="A539">
        <v>538</v>
      </c>
      <c r="B539">
        <v>232.20405199999999</v>
      </c>
      <c r="C539" s="3">
        <v>1</v>
      </c>
      <c r="P539">
        <v>1</v>
      </c>
      <c r="Q539" t="str">
        <f>CONCATENATE(C539,E539,G539,I539)</f>
        <v>1</v>
      </c>
    </row>
    <row r="540" spans="1:17" x14ac:dyDescent="0.25">
      <c r="A540">
        <v>539</v>
      </c>
      <c r="B540">
        <v>232.23863299999999</v>
      </c>
      <c r="C540" s="3">
        <v>1</v>
      </c>
      <c r="H540">
        <v>233.47200000000001</v>
      </c>
      <c r="I540" s="4">
        <v>4</v>
      </c>
      <c r="P540">
        <v>2</v>
      </c>
      <c r="Q540" t="str">
        <f>CONCATENATE(C540,E540,G540,I540)</f>
        <v>14</v>
      </c>
    </row>
    <row r="541" spans="1:17" x14ac:dyDescent="0.25">
      <c r="A541">
        <v>540</v>
      </c>
      <c r="B541">
        <v>232.218895</v>
      </c>
      <c r="C541" s="3">
        <v>1</v>
      </c>
      <c r="H541">
        <v>233.42731499999999</v>
      </c>
      <c r="I541" s="4">
        <v>4</v>
      </c>
      <c r="P541">
        <v>2</v>
      </c>
      <c r="Q541" t="str">
        <f>CONCATENATE(C541,E541,G541,I541)</f>
        <v>14</v>
      </c>
    </row>
    <row r="542" spans="1:17" x14ac:dyDescent="0.25">
      <c r="A542">
        <v>541</v>
      </c>
      <c r="F542">
        <v>232.33352500000001</v>
      </c>
      <c r="G542" s="5">
        <v>3</v>
      </c>
      <c r="H542">
        <v>233.50547299999999</v>
      </c>
      <c r="I542" s="4">
        <v>4</v>
      </c>
      <c r="P542">
        <v>2</v>
      </c>
      <c r="Q542" t="str">
        <f>CONCATENATE(C542,E542,G542,I542)</f>
        <v>34</v>
      </c>
    </row>
    <row r="543" spans="1:17" x14ac:dyDescent="0.25">
      <c r="A543">
        <v>542</v>
      </c>
      <c r="F543">
        <v>232.35289399999999</v>
      </c>
      <c r="G543" s="5">
        <v>3</v>
      </c>
      <c r="H543">
        <v>233.481053</v>
      </c>
      <c r="I543" s="4">
        <v>4</v>
      </c>
      <c r="P543">
        <v>2</v>
      </c>
      <c r="Q543" t="str">
        <f>CONCATENATE(C543,E543,G543,I543)</f>
        <v>34</v>
      </c>
    </row>
    <row r="544" spans="1:17" x14ac:dyDescent="0.25">
      <c r="A544">
        <v>543</v>
      </c>
      <c r="F544">
        <v>232.35789499999998</v>
      </c>
      <c r="G544" s="5">
        <v>3</v>
      </c>
      <c r="H544">
        <v>233.49178900000001</v>
      </c>
      <c r="I544" s="4">
        <v>4</v>
      </c>
      <c r="P544">
        <v>2</v>
      </c>
      <c r="Q544" t="str">
        <f>CONCATENATE(C544,E544,G544,I544)</f>
        <v>34</v>
      </c>
    </row>
    <row r="545" spans="1:17" x14ac:dyDescent="0.25">
      <c r="A545">
        <v>544</v>
      </c>
      <c r="F545">
        <v>232.33578900000001</v>
      </c>
      <c r="G545" s="5">
        <v>3</v>
      </c>
      <c r="H545">
        <v>233.47605200000001</v>
      </c>
      <c r="I545" s="4">
        <v>4</v>
      </c>
      <c r="P545">
        <v>2</v>
      </c>
      <c r="Q545" t="str">
        <f>CONCATENATE(C545,E545,G545,I545)</f>
        <v>34</v>
      </c>
    </row>
    <row r="546" spans="1:17" x14ac:dyDescent="0.25">
      <c r="A546">
        <v>545</v>
      </c>
      <c r="F546">
        <v>232.34458000000001</v>
      </c>
      <c r="G546" s="5">
        <v>3</v>
      </c>
      <c r="H546">
        <v>233.44399899999999</v>
      </c>
      <c r="I546" s="4">
        <v>4</v>
      </c>
      <c r="P546">
        <v>2</v>
      </c>
      <c r="Q546" t="str">
        <f>CONCATENATE(C546,E546,G546,I546)</f>
        <v>34</v>
      </c>
    </row>
    <row r="547" spans="1:17" x14ac:dyDescent="0.25">
      <c r="A547">
        <v>546</v>
      </c>
      <c r="F547">
        <v>232.32210599999999</v>
      </c>
      <c r="G547" s="5">
        <v>3</v>
      </c>
      <c r="H547">
        <v>233.465632</v>
      </c>
      <c r="I547" s="4">
        <v>4</v>
      </c>
      <c r="P547">
        <v>2</v>
      </c>
      <c r="Q547" t="str">
        <f>CONCATENATE(C547,E547,G547,I547)</f>
        <v>34</v>
      </c>
    </row>
    <row r="548" spans="1:17" x14ac:dyDescent="0.25">
      <c r="A548">
        <v>547</v>
      </c>
      <c r="F548">
        <v>232.325737</v>
      </c>
      <c r="G548" s="5">
        <v>3</v>
      </c>
      <c r="H548">
        <v>233.491894</v>
      </c>
      <c r="I548" s="4">
        <v>4</v>
      </c>
      <c r="P548">
        <v>2</v>
      </c>
      <c r="Q548" t="str">
        <f>CONCATENATE(C548,E548,G548,I548)</f>
        <v>34</v>
      </c>
    </row>
    <row r="549" spans="1:17" x14ac:dyDescent="0.25">
      <c r="A549">
        <v>548</v>
      </c>
      <c r="F549">
        <v>232.31437</v>
      </c>
      <c r="G549" s="5">
        <v>3</v>
      </c>
      <c r="H549">
        <v>233.51757800000001</v>
      </c>
      <c r="I549" s="4">
        <v>4</v>
      </c>
      <c r="P549">
        <v>2</v>
      </c>
      <c r="Q549" t="str">
        <f>CONCATENATE(C549,E549,G549,I549)</f>
        <v>34</v>
      </c>
    </row>
    <row r="550" spans="1:17" x14ac:dyDescent="0.25">
      <c r="A550">
        <v>549</v>
      </c>
      <c r="F550">
        <v>232.24247399999999</v>
      </c>
      <c r="G550" s="5">
        <v>3</v>
      </c>
      <c r="H550">
        <v>233.47942</v>
      </c>
      <c r="I550" s="4">
        <v>4</v>
      </c>
      <c r="P550">
        <v>2</v>
      </c>
      <c r="Q550" t="str">
        <f>CONCATENATE(C550,E550,G550,I550)</f>
        <v>34</v>
      </c>
    </row>
    <row r="551" spans="1:17" x14ac:dyDescent="0.25">
      <c r="A551">
        <v>550</v>
      </c>
      <c r="F551">
        <v>232.259737</v>
      </c>
      <c r="G551" s="5">
        <v>3</v>
      </c>
      <c r="H551">
        <v>233.45231699999999</v>
      </c>
      <c r="I551" s="4">
        <v>4</v>
      </c>
      <c r="P551">
        <v>2</v>
      </c>
      <c r="Q551" t="str">
        <f>CONCATENATE(C551,E551,G551,I551)</f>
        <v>34</v>
      </c>
    </row>
    <row r="552" spans="1:17" x14ac:dyDescent="0.25">
      <c r="A552">
        <v>551</v>
      </c>
      <c r="F552">
        <v>232.27036899999999</v>
      </c>
      <c r="G552" s="5">
        <v>3</v>
      </c>
      <c r="H552">
        <v>233.42942099999999</v>
      </c>
      <c r="I552" s="4">
        <v>4</v>
      </c>
      <c r="P552">
        <v>2</v>
      </c>
      <c r="Q552" t="str">
        <f>CONCATENATE(C552,E552,G552,I552)</f>
        <v>34</v>
      </c>
    </row>
    <row r="553" spans="1:17" x14ac:dyDescent="0.25">
      <c r="A553">
        <v>552</v>
      </c>
      <c r="F553">
        <v>232.33352500000001</v>
      </c>
      <c r="G553" s="5">
        <v>3</v>
      </c>
      <c r="H553">
        <v>233.42942099999999</v>
      </c>
      <c r="I553" s="4">
        <v>4</v>
      </c>
      <c r="P553">
        <v>2</v>
      </c>
      <c r="Q553" t="str">
        <f>CONCATENATE(C553,E553,G553,I553)</f>
        <v>34</v>
      </c>
    </row>
    <row r="554" spans="1:17" x14ac:dyDescent="0.25">
      <c r="A554">
        <v>553</v>
      </c>
      <c r="P554">
        <v>0</v>
      </c>
      <c r="Q554" t="str">
        <f>CONCATENATE(C554,E554,G554,I554)</f>
        <v/>
      </c>
    </row>
    <row r="555" spans="1:17" x14ac:dyDescent="0.25">
      <c r="A555">
        <v>554</v>
      </c>
      <c r="D555">
        <v>215.48742200000001</v>
      </c>
      <c r="E555" s="2">
        <v>2</v>
      </c>
      <c r="P555">
        <v>1</v>
      </c>
      <c r="Q555" t="str">
        <f>CONCATENATE(C555,E555,G555,I555)</f>
        <v>2</v>
      </c>
    </row>
    <row r="556" spans="1:17" x14ac:dyDescent="0.25">
      <c r="A556">
        <v>555</v>
      </c>
      <c r="D556">
        <v>215.48742200000001</v>
      </c>
      <c r="E556" s="2">
        <v>2</v>
      </c>
      <c r="P556">
        <v>1</v>
      </c>
      <c r="Q556" t="str">
        <f>CONCATENATE(C556,E556,G556,I556)</f>
        <v>2</v>
      </c>
    </row>
    <row r="557" spans="1:17" x14ac:dyDescent="0.25">
      <c r="A557">
        <v>556</v>
      </c>
      <c r="D557">
        <v>215.48742200000001</v>
      </c>
      <c r="E557" s="2">
        <v>2</v>
      </c>
      <c r="P557">
        <v>1</v>
      </c>
      <c r="Q557" t="str">
        <f>CONCATENATE(C557,E557,G557,I557)</f>
        <v>2</v>
      </c>
    </row>
    <row r="558" spans="1:17" x14ac:dyDescent="0.25">
      <c r="A558">
        <v>557</v>
      </c>
      <c r="D558">
        <v>215.48742200000001</v>
      </c>
      <c r="E558" s="2">
        <v>2</v>
      </c>
      <c r="P558">
        <v>1</v>
      </c>
      <c r="Q558" t="str">
        <f>CONCATENATE(C558,E558,G558,I558)</f>
        <v>2</v>
      </c>
    </row>
    <row r="559" spans="1:17" x14ac:dyDescent="0.25">
      <c r="A559">
        <v>558</v>
      </c>
      <c r="B559">
        <v>212.99047400000001</v>
      </c>
      <c r="C559" s="3">
        <v>1</v>
      </c>
      <c r="D559">
        <v>215.48742200000001</v>
      </c>
      <c r="E559" s="2">
        <v>2</v>
      </c>
      <c r="P559">
        <v>2</v>
      </c>
      <c r="Q559" t="str">
        <f>CONCATENATE(C559,E559,G559,I559)</f>
        <v>12</v>
      </c>
    </row>
    <row r="560" spans="1:17" x14ac:dyDescent="0.25">
      <c r="A560">
        <v>559</v>
      </c>
      <c r="B560">
        <v>212.99047400000001</v>
      </c>
      <c r="C560" s="3">
        <v>1</v>
      </c>
      <c r="D560">
        <v>215.48742200000001</v>
      </c>
      <c r="E560" s="2">
        <v>2</v>
      </c>
      <c r="P560">
        <v>2</v>
      </c>
      <c r="Q560" t="str">
        <f>CONCATENATE(C560,E560,G560,I560)</f>
        <v>12</v>
      </c>
    </row>
    <row r="561" spans="1:17" x14ac:dyDescent="0.25">
      <c r="A561">
        <v>560</v>
      </c>
      <c r="B561">
        <v>212.99047400000001</v>
      </c>
      <c r="C561" s="3">
        <v>1</v>
      </c>
      <c r="D561">
        <v>215.48742200000001</v>
      </c>
      <c r="E561" s="2">
        <v>2</v>
      </c>
      <c r="P561">
        <v>2</v>
      </c>
      <c r="Q561" t="str">
        <f>CONCATENATE(C561,E561,G561,I561)</f>
        <v>12</v>
      </c>
    </row>
    <row r="562" spans="1:17" x14ac:dyDescent="0.25">
      <c r="A562">
        <v>561</v>
      </c>
      <c r="B562">
        <v>212.99047400000001</v>
      </c>
      <c r="C562" s="3">
        <v>1</v>
      </c>
      <c r="D562">
        <v>215.48742200000001</v>
      </c>
      <c r="E562" s="2">
        <v>2</v>
      </c>
      <c r="P562">
        <v>2</v>
      </c>
      <c r="Q562" t="str">
        <f>CONCATENATE(C562,E562,G562,I562)</f>
        <v>12</v>
      </c>
    </row>
    <row r="563" spans="1:17" x14ac:dyDescent="0.25">
      <c r="A563">
        <v>562</v>
      </c>
      <c r="B563">
        <v>212.99047400000001</v>
      </c>
      <c r="C563" s="3">
        <v>1</v>
      </c>
      <c r="D563">
        <v>215.48742200000001</v>
      </c>
      <c r="E563" s="2">
        <v>2</v>
      </c>
      <c r="P563">
        <v>2</v>
      </c>
      <c r="Q563" t="str">
        <f>CONCATENATE(C563,E563,G563,I563)</f>
        <v>12</v>
      </c>
    </row>
    <row r="564" spans="1:17" x14ac:dyDescent="0.25">
      <c r="A564">
        <v>563</v>
      </c>
      <c r="B564">
        <v>212.99047400000001</v>
      </c>
      <c r="C564" s="3">
        <v>1</v>
      </c>
      <c r="D564">
        <v>215.48742200000001</v>
      </c>
      <c r="E564" s="2">
        <v>2</v>
      </c>
      <c r="P564">
        <v>2</v>
      </c>
      <c r="Q564" t="str">
        <f>CONCATENATE(C564,E564,G564,I564)</f>
        <v>12</v>
      </c>
    </row>
    <row r="565" spans="1:17" x14ac:dyDescent="0.25">
      <c r="A565">
        <v>564</v>
      </c>
      <c r="B565">
        <v>212.99047400000001</v>
      </c>
      <c r="C565" s="3">
        <v>1</v>
      </c>
      <c r="D565">
        <v>215.48742200000001</v>
      </c>
      <c r="E565" s="2">
        <v>2</v>
      </c>
      <c r="P565">
        <v>2</v>
      </c>
      <c r="Q565" t="str">
        <f>CONCATENATE(C565,E565,G565,I565)</f>
        <v>12</v>
      </c>
    </row>
    <row r="566" spans="1:17" x14ac:dyDescent="0.25">
      <c r="A566">
        <v>565</v>
      </c>
      <c r="B566">
        <v>212.99047400000001</v>
      </c>
      <c r="C566" s="3">
        <v>1</v>
      </c>
      <c r="D566">
        <v>215.48742200000001</v>
      </c>
      <c r="E566" s="2">
        <v>2</v>
      </c>
      <c r="P566">
        <v>2</v>
      </c>
      <c r="Q566" t="str">
        <f>CONCATENATE(C566,E566,G566,I566)</f>
        <v>12</v>
      </c>
    </row>
    <row r="567" spans="1:17" x14ac:dyDescent="0.25">
      <c r="A567">
        <v>566</v>
      </c>
      <c r="B567">
        <v>212.99047400000001</v>
      </c>
      <c r="C567" s="3">
        <v>1</v>
      </c>
      <c r="H567">
        <v>214.27579</v>
      </c>
      <c r="I567" s="4">
        <v>4</v>
      </c>
      <c r="P567">
        <v>2</v>
      </c>
      <c r="Q567" t="str">
        <f>CONCATENATE(C567,E567,G567,I567)</f>
        <v>14</v>
      </c>
    </row>
    <row r="568" spans="1:17" x14ac:dyDescent="0.25">
      <c r="A568">
        <v>567</v>
      </c>
      <c r="B568">
        <v>212.99047400000001</v>
      </c>
      <c r="C568" s="3">
        <v>1</v>
      </c>
      <c r="H568">
        <v>214.27579</v>
      </c>
      <c r="I568" s="4">
        <v>4</v>
      </c>
      <c r="P568">
        <v>2</v>
      </c>
      <c r="Q568" t="str">
        <f>CONCATENATE(C568,E568,G568,I568)</f>
        <v>14</v>
      </c>
    </row>
    <row r="569" spans="1:17" x14ac:dyDescent="0.25">
      <c r="A569">
        <v>568</v>
      </c>
      <c r="B569">
        <v>212.99047400000001</v>
      </c>
      <c r="C569" s="3">
        <v>1</v>
      </c>
      <c r="H569">
        <v>214.27579</v>
      </c>
      <c r="I569" s="4">
        <v>4</v>
      </c>
      <c r="P569">
        <v>2</v>
      </c>
      <c r="Q569" t="str">
        <f>CONCATENATE(C569,E569,G569,I569)</f>
        <v>14</v>
      </c>
    </row>
    <row r="570" spans="1:17" x14ac:dyDescent="0.25">
      <c r="A570">
        <v>569</v>
      </c>
      <c r="B570">
        <v>212.99047400000001</v>
      </c>
      <c r="C570" s="3">
        <v>1</v>
      </c>
      <c r="F570">
        <v>213.43915799999999</v>
      </c>
      <c r="G570" s="5">
        <v>3</v>
      </c>
      <c r="H570">
        <v>214.27579</v>
      </c>
      <c r="I570" s="4">
        <v>4</v>
      </c>
      <c r="P570">
        <v>3</v>
      </c>
      <c r="Q570" t="str">
        <f>CONCATENATE(C570,E570,G570,I570)</f>
        <v>134</v>
      </c>
    </row>
    <row r="571" spans="1:17" x14ac:dyDescent="0.25">
      <c r="A571">
        <v>570</v>
      </c>
      <c r="F571">
        <v>213.55394799999999</v>
      </c>
      <c r="G571" s="5">
        <v>3</v>
      </c>
      <c r="H571">
        <v>214.27579</v>
      </c>
      <c r="I571" s="4">
        <v>4</v>
      </c>
      <c r="P571">
        <v>2</v>
      </c>
      <c r="Q571" t="str">
        <f>CONCATENATE(C571,E571,G571,I571)</f>
        <v>34</v>
      </c>
    </row>
    <row r="572" spans="1:17" x14ac:dyDescent="0.25">
      <c r="A572">
        <v>571</v>
      </c>
      <c r="F572">
        <v>213.58831599999999</v>
      </c>
      <c r="G572" s="5">
        <v>3</v>
      </c>
      <c r="H572">
        <v>214.27579</v>
      </c>
      <c r="I572" s="4">
        <v>4</v>
      </c>
      <c r="P572">
        <v>2</v>
      </c>
      <c r="Q572" t="str">
        <f>CONCATENATE(C572,E572,G572,I572)</f>
        <v>34</v>
      </c>
    </row>
    <row r="573" spans="1:17" x14ac:dyDescent="0.25">
      <c r="A573">
        <v>572</v>
      </c>
      <c r="F573">
        <v>213.62478999999999</v>
      </c>
      <c r="G573" s="5">
        <v>3</v>
      </c>
      <c r="H573">
        <v>214.27579</v>
      </c>
      <c r="I573" s="4">
        <v>4</v>
      </c>
      <c r="P573">
        <v>2</v>
      </c>
      <c r="Q573" t="str">
        <f>CONCATENATE(C573,E573,G573,I573)</f>
        <v>34</v>
      </c>
    </row>
    <row r="574" spans="1:17" x14ac:dyDescent="0.25">
      <c r="A574">
        <v>573</v>
      </c>
      <c r="F574">
        <v>213.645579</v>
      </c>
      <c r="G574" s="5">
        <v>3</v>
      </c>
      <c r="H574">
        <v>214.27579</v>
      </c>
      <c r="I574" s="4">
        <v>4</v>
      </c>
      <c r="P574">
        <v>2</v>
      </c>
      <c r="Q574" t="str">
        <f>CONCATENATE(C574,E574,G574,I574)</f>
        <v>34</v>
      </c>
    </row>
    <row r="575" spans="1:17" x14ac:dyDescent="0.25">
      <c r="A575">
        <v>574</v>
      </c>
      <c r="F575">
        <v>213.61679000000001</v>
      </c>
      <c r="G575" s="5">
        <v>3</v>
      </c>
      <c r="H575">
        <v>214.27579</v>
      </c>
      <c r="I575" s="4">
        <v>4</v>
      </c>
      <c r="P575">
        <v>2</v>
      </c>
      <c r="Q575" t="str">
        <f>CONCATENATE(C575,E575,G575,I575)</f>
        <v>34</v>
      </c>
    </row>
    <row r="576" spans="1:17" x14ac:dyDescent="0.25">
      <c r="A576">
        <v>575</v>
      </c>
      <c r="F576">
        <v>213.60121100000001</v>
      </c>
      <c r="G576" s="5">
        <v>3</v>
      </c>
      <c r="H576">
        <v>214.27579</v>
      </c>
      <c r="I576" s="4">
        <v>4</v>
      </c>
      <c r="P576">
        <v>2</v>
      </c>
      <c r="Q576" t="str">
        <f>CONCATENATE(C576,E576,G576,I576)</f>
        <v>34</v>
      </c>
    </row>
    <row r="577" spans="1:17" x14ac:dyDescent="0.25">
      <c r="A577">
        <v>576</v>
      </c>
      <c r="F577">
        <v>213.52621099999999</v>
      </c>
      <c r="G577" s="5">
        <v>3</v>
      </c>
      <c r="H577">
        <v>214.27579</v>
      </c>
      <c r="I577" s="4">
        <v>4</v>
      </c>
      <c r="P577">
        <v>2</v>
      </c>
      <c r="Q577" t="str">
        <f>CONCATENATE(C577,E577,G577,I577)</f>
        <v>34</v>
      </c>
    </row>
    <row r="578" spans="1:17" x14ac:dyDescent="0.25">
      <c r="A578">
        <v>577</v>
      </c>
      <c r="F578">
        <v>213.488474</v>
      </c>
      <c r="G578" s="5">
        <v>3</v>
      </c>
      <c r="H578">
        <v>214.27579</v>
      </c>
      <c r="I578" s="4">
        <v>4</v>
      </c>
      <c r="P578">
        <v>2</v>
      </c>
      <c r="Q578" t="str">
        <f>CONCATENATE(C578,E578,G578,I578)</f>
        <v>34</v>
      </c>
    </row>
    <row r="579" spans="1:17" x14ac:dyDescent="0.25">
      <c r="A579">
        <v>578</v>
      </c>
      <c r="D579">
        <v>196.88386400000002</v>
      </c>
      <c r="E579" s="2">
        <v>2</v>
      </c>
      <c r="F579">
        <v>213.46631600000001</v>
      </c>
      <c r="G579" s="5">
        <v>3</v>
      </c>
      <c r="H579">
        <v>214.27579</v>
      </c>
      <c r="I579" s="4">
        <v>4</v>
      </c>
      <c r="P579">
        <v>3</v>
      </c>
      <c r="Q579" t="str">
        <f>CONCATENATE(C579,E579,G579,I579)</f>
        <v>234</v>
      </c>
    </row>
    <row r="580" spans="1:17" x14ac:dyDescent="0.25">
      <c r="A580">
        <v>579</v>
      </c>
      <c r="D580">
        <v>196.845553</v>
      </c>
      <c r="E580" s="2">
        <v>2</v>
      </c>
      <c r="F580">
        <v>213.481843</v>
      </c>
      <c r="G580" s="5">
        <v>3</v>
      </c>
      <c r="P580">
        <v>2</v>
      </c>
      <c r="Q580" t="str">
        <f>CONCATENATE(C580,E580,G580,I580)</f>
        <v>23</v>
      </c>
    </row>
    <row r="581" spans="1:17" x14ac:dyDescent="0.25">
      <c r="A581">
        <v>580</v>
      </c>
      <c r="D581">
        <v>196.854918</v>
      </c>
      <c r="E581" s="2">
        <v>2</v>
      </c>
      <c r="F581">
        <v>213.59021100000001</v>
      </c>
      <c r="G581" s="5">
        <v>3</v>
      </c>
      <c r="P581">
        <v>2</v>
      </c>
      <c r="Q581" t="str">
        <f>CONCATENATE(C581,E581,G581,I581)</f>
        <v>23</v>
      </c>
    </row>
    <row r="582" spans="1:17" x14ac:dyDescent="0.25">
      <c r="A582">
        <v>581</v>
      </c>
      <c r="D582">
        <v>196.86434</v>
      </c>
      <c r="E582" s="2">
        <v>2</v>
      </c>
      <c r="P582">
        <v>1</v>
      </c>
      <c r="Q582" t="str">
        <f>CONCATENATE(C582,E582,G582,I582)</f>
        <v>2</v>
      </c>
    </row>
    <row r="583" spans="1:17" x14ac:dyDescent="0.25">
      <c r="A583">
        <v>582</v>
      </c>
      <c r="D583">
        <v>196.87996900000002</v>
      </c>
      <c r="E583" s="2">
        <v>2</v>
      </c>
      <c r="P583">
        <v>1</v>
      </c>
      <c r="Q583" t="str">
        <f>CONCATENATE(C583,E583,G583,I583)</f>
        <v>2</v>
      </c>
    </row>
    <row r="584" spans="1:17" x14ac:dyDescent="0.25">
      <c r="A584">
        <v>583</v>
      </c>
      <c r="D584">
        <v>196.87097</v>
      </c>
      <c r="E584" s="2">
        <v>2</v>
      </c>
      <c r="P584">
        <v>1</v>
      </c>
      <c r="Q584" t="str">
        <f>CONCATENATE(C584,E584,G584,I584)</f>
        <v>2</v>
      </c>
    </row>
    <row r="585" spans="1:17" x14ac:dyDescent="0.25">
      <c r="A585">
        <v>584</v>
      </c>
      <c r="D585">
        <v>196.867075</v>
      </c>
      <c r="E585" s="2">
        <v>2</v>
      </c>
      <c r="P585">
        <v>1</v>
      </c>
      <c r="Q585" t="str">
        <f>CONCATENATE(C585,E585,G585,I585)</f>
        <v>2</v>
      </c>
    </row>
    <row r="586" spans="1:17" x14ac:dyDescent="0.25">
      <c r="A586">
        <v>585</v>
      </c>
      <c r="D586">
        <v>196.846812</v>
      </c>
      <c r="E586" s="2">
        <v>2</v>
      </c>
      <c r="P586">
        <v>1</v>
      </c>
      <c r="Q586" t="str">
        <f>CONCATENATE(C586,E586,G586,I586)</f>
        <v>2</v>
      </c>
    </row>
    <row r="587" spans="1:17" x14ac:dyDescent="0.25">
      <c r="A587">
        <v>586</v>
      </c>
      <c r="B587">
        <v>190.60516200000001</v>
      </c>
      <c r="C587" s="3">
        <v>1</v>
      </c>
      <c r="D587">
        <v>196.78434200000001</v>
      </c>
      <c r="E587" s="2">
        <v>2</v>
      </c>
      <c r="P587">
        <v>2</v>
      </c>
      <c r="Q587" t="str">
        <f>CONCATENATE(C587,E587,G587,I587)</f>
        <v>12</v>
      </c>
    </row>
    <row r="588" spans="1:17" x14ac:dyDescent="0.25">
      <c r="A588">
        <v>587</v>
      </c>
      <c r="B588">
        <v>190.46642900000001</v>
      </c>
      <c r="C588" s="3">
        <v>1</v>
      </c>
      <c r="D588">
        <v>196.713244</v>
      </c>
      <c r="E588" s="2">
        <v>2</v>
      </c>
      <c r="P588">
        <v>2</v>
      </c>
      <c r="Q588" t="str">
        <f>CONCATENATE(C588,E588,G588,I588)</f>
        <v>12</v>
      </c>
    </row>
    <row r="589" spans="1:17" x14ac:dyDescent="0.25">
      <c r="A589">
        <v>588</v>
      </c>
      <c r="B589">
        <v>190.494429</v>
      </c>
      <c r="C589" s="3">
        <v>1</v>
      </c>
      <c r="D589">
        <v>196.79644999999999</v>
      </c>
      <c r="E589" s="2">
        <v>2</v>
      </c>
      <c r="P589">
        <v>2</v>
      </c>
      <c r="Q589" t="str">
        <f>CONCATENATE(C589,E589,G589,I589)</f>
        <v>12</v>
      </c>
    </row>
    <row r="590" spans="1:17" x14ac:dyDescent="0.25">
      <c r="A590">
        <v>589</v>
      </c>
      <c r="B590">
        <v>190.48364100000001</v>
      </c>
      <c r="C590" s="3">
        <v>1</v>
      </c>
      <c r="D590">
        <v>196.88386400000002</v>
      </c>
      <c r="E590" s="2">
        <v>2</v>
      </c>
      <c r="P590">
        <v>2</v>
      </c>
      <c r="Q590" t="str">
        <f>CONCATENATE(C590,E590,G590,I590)</f>
        <v>12</v>
      </c>
    </row>
    <row r="591" spans="1:17" x14ac:dyDescent="0.25">
      <c r="A591">
        <v>590</v>
      </c>
      <c r="B591">
        <v>190.543902</v>
      </c>
      <c r="C591" s="3">
        <v>1</v>
      </c>
      <c r="P591">
        <v>1</v>
      </c>
      <c r="Q591" t="str">
        <f>CONCATENATE(C591,E591,G591,I591)</f>
        <v>1</v>
      </c>
    </row>
    <row r="592" spans="1:17" x14ac:dyDescent="0.25">
      <c r="A592">
        <v>591</v>
      </c>
      <c r="B592">
        <v>190.63147599999999</v>
      </c>
      <c r="C592" s="3">
        <v>1</v>
      </c>
      <c r="P592">
        <v>1</v>
      </c>
      <c r="Q592" t="str">
        <f>CONCATENATE(C592,E592,G592,I592)</f>
        <v>1</v>
      </c>
    </row>
    <row r="593" spans="1:17" x14ac:dyDescent="0.25">
      <c r="A593">
        <v>592</v>
      </c>
      <c r="B593">
        <v>190.614001</v>
      </c>
      <c r="C593" s="3">
        <v>1</v>
      </c>
      <c r="H593">
        <v>194.29363899999998</v>
      </c>
      <c r="I593" s="4">
        <v>4</v>
      </c>
      <c r="P593">
        <v>2</v>
      </c>
      <c r="Q593" t="str">
        <f>CONCATENATE(C593,E593,G593,I593)</f>
        <v>14</v>
      </c>
    </row>
    <row r="594" spans="1:17" x14ac:dyDescent="0.25">
      <c r="A594">
        <v>593</v>
      </c>
      <c r="B594">
        <v>190.57889800000001</v>
      </c>
      <c r="C594" s="3">
        <v>1</v>
      </c>
      <c r="H594">
        <v>194.27221900000001</v>
      </c>
      <c r="I594" s="4">
        <v>4</v>
      </c>
      <c r="P594">
        <v>2</v>
      </c>
      <c r="Q594" t="str">
        <f>CONCATENATE(C594,E594,G594,I594)</f>
        <v>14</v>
      </c>
    </row>
    <row r="595" spans="1:17" x14ac:dyDescent="0.25">
      <c r="A595">
        <v>594</v>
      </c>
      <c r="B595">
        <v>190.57889800000001</v>
      </c>
      <c r="C595" s="3">
        <v>1</v>
      </c>
      <c r="H595">
        <v>194.29021699999998</v>
      </c>
      <c r="I595" s="4">
        <v>4</v>
      </c>
      <c r="P595">
        <v>2</v>
      </c>
      <c r="Q595" t="str">
        <f>CONCATENATE(C595,E595,G595,I595)</f>
        <v>14</v>
      </c>
    </row>
    <row r="596" spans="1:17" x14ac:dyDescent="0.25">
      <c r="A596">
        <v>595</v>
      </c>
      <c r="B596">
        <v>190.60516200000001</v>
      </c>
      <c r="C596" s="3">
        <v>1</v>
      </c>
      <c r="F596">
        <v>192.359801</v>
      </c>
      <c r="G596" s="5">
        <v>3</v>
      </c>
      <c r="H596">
        <v>194.29963900000001</v>
      </c>
      <c r="I596" s="4">
        <v>4</v>
      </c>
      <c r="P596">
        <v>3</v>
      </c>
      <c r="Q596" t="str">
        <f>CONCATENATE(C596,E596,G596,I596)</f>
        <v>134</v>
      </c>
    </row>
    <row r="597" spans="1:17" x14ac:dyDescent="0.25">
      <c r="A597">
        <v>596</v>
      </c>
      <c r="B597">
        <v>190.60516200000001</v>
      </c>
      <c r="C597" s="3">
        <v>1</v>
      </c>
      <c r="F597">
        <v>192.359801</v>
      </c>
      <c r="G597" s="5">
        <v>3</v>
      </c>
      <c r="H597">
        <v>194.299162</v>
      </c>
      <c r="I597" s="4">
        <v>4</v>
      </c>
      <c r="P597">
        <v>3</v>
      </c>
      <c r="Q597" t="str">
        <f>CONCATENATE(C597,E597,G597,I597)</f>
        <v>134</v>
      </c>
    </row>
    <row r="598" spans="1:17" x14ac:dyDescent="0.25">
      <c r="A598">
        <v>597</v>
      </c>
      <c r="F598">
        <v>192.22727800000001</v>
      </c>
      <c r="G598" s="5">
        <v>3</v>
      </c>
      <c r="H598">
        <v>194.308165</v>
      </c>
      <c r="I598" s="4">
        <v>4</v>
      </c>
      <c r="P598">
        <v>2</v>
      </c>
      <c r="Q598" t="str">
        <f>CONCATENATE(C598,E598,G598,I598)</f>
        <v>34</v>
      </c>
    </row>
    <row r="599" spans="1:17" x14ac:dyDescent="0.25">
      <c r="A599">
        <v>598</v>
      </c>
      <c r="F599">
        <v>192.352801</v>
      </c>
      <c r="G599" s="5">
        <v>3</v>
      </c>
      <c r="H599">
        <v>194.33526799999999</v>
      </c>
      <c r="I599" s="4">
        <v>4</v>
      </c>
      <c r="P599">
        <v>2</v>
      </c>
      <c r="Q599" t="str">
        <f>CONCATENATE(C599,E599,G599,I599)</f>
        <v>34</v>
      </c>
    </row>
    <row r="600" spans="1:17" x14ac:dyDescent="0.25">
      <c r="A600">
        <v>599</v>
      </c>
      <c r="F600">
        <v>192.2587</v>
      </c>
      <c r="G600" s="5">
        <v>3</v>
      </c>
      <c r="H600">
        <v>194.33179699999999</v>
      </c>
      <c r="I600" s="4">
        <v>4</v>
      </c>
      <c r="P600">
        <v>2</v>
      </c>
      <c r="Q600" t="str">
        <f>CONCATENATE(C600,E600,G600,I600)</f>
        <v>34</v>
      </c>
    </row>
    <row r="601" spans="1:17" x14ac:dyDescent="0.25">
      <c r="A601">
        <v>600</v>
      </c>
      <c r="F601">
        <v>192.287646</v>
      </c>
      <c r="G601" s="5">
        <v>3</v>
      </c>
      <c r="H601">
        <v>194.337481</v>
      </c>
      <c r="I601" s="4">
        <v>4</v>
      </c>
      <c r="P601">
        <v>2</v>
      </c>
      <c r="Q601" t="str">
        <f>CONCATENATE(C601,E601,G601,I601)</f>
        <v>34</v>
      </c>
    </row>
    <row r="602" spans="1:17" x14ac:dyDescent="0.25">
      <c r="A602">
        <v>601</v>
      </c>
      <c r="F602">
        <v>192.270014</v>
      </c>
      <c r="G602" s="5">
        <v>3</v>
      </c>
      <c r="H602">
        <v>194.307165</v>
      </c>
      <c r="I602" s="4">
        <v>4</v>
      </c>
      <c r="P602">
        <v>2</v>
      </c>
      <c r="Q602" t="str">
        <f>CONCATENATE(C602,E602,G602,I602)</f>
        <v>34</v>
      </c>
    </row>
    <row r="603" spans="1:17" x14ac:dyDescent="0.25">
      <c r="A603">
        <v>602</v>
      </c>
      <c r="F603">
        <v>192.28196199999999</v>
      </c>
      <c r="G603" s="5">
        <v>3</v>
      </c>
      <c r="H603">
        <v>194.316901</v>
      </c>
      <c r="I603" s="4">
        <v>4</v>
      </c>
      <c r="P603">
        <v>2</v>
      </c>
      <c r="Q603" t="str">
        <f>CONCATENATE(C603,E603,G603,I603)</f>
        <v>34</v>
      </c>
    </row>
    <row r="604" spans="1:17" x14ac:dyDescent="0.25">
      <c r="A604">
        <v>603</v>
      </c>
      <c r="F604">
        <v>192.255911</v>
      </c>
      <c r="G604" s="5">
        <v>3</v>
      </c>
      <c r="H604">
        <v>194.29363899999998</v>
      </c>
      <c r="I604" s="4">
        <v>4</v>
      </c>
      <c r="P604">
        <v>2</v>
      </c>
      <c r="Q604" t="str">
        <f>CONCATENATE(C604,E604,G604,I604)</f>
        <v>34</v>
      </c>
    </row>
    <row r="605" spans="1:17" x14ac:dyDescent="0.25">
      <c r="A605">
        <v>604</v>
      </c>
      <c r="F605">
        <v>192.265276</v>
      </c>
      <c r="G605" s="5">
        <v>3</v>
      </c>
      <c r="P605">
        <v>1</v>
      </c>
      <c r="Q605" t="str">
        <f>CONCATENATE(C605,E605,G605,I605)</f>
        <v>3</v>
      </c>
    </row>
    <row r="606" spans="1:17" x14ac:dyDescent="0.25">
      <c r="A606">
        <v>605</v>
      </c>
      <c r="F606">
        <v>192.359801</v>
      </c>
      <c r="G606" s="5">
        <v>3</v>
      </c>
      <c r="P606">
        <v>1</v>
      </c>
      <c r="Q606" t="str">
        <f>CONCATENATE(C606,E606,G606,I606)</f>
        <v>3</v>
      </c>
    </row>
    <row r="607" spans="1:17" x14ac:dyDescent="0.25">
      <c r="A607">
        <v>606</v>
      </c>
      <c r="D607">
        <v>173.98355700000002</v>
      </c>
      <c r="E607" s="2">
        <v>2</v>
      </c>
      <c r="P607">
        <v>1</v>
      </c>
      <c r="Q607" t="str">
        <f>CONCATENATE(C607,E607,G607,I607)</f>
        <v>2</v>
      </c>
    </row>
    <row r="608" spans="1:17" x14ac:dyDescent="0.25">
      <c r="A608">
        <v>607</v>
      </c>
      <c r="D608">
        <v>173.975449</v>
      </c>
      <c r="E608" s="2">
        <v>2</v>
      </c>
      <c r="P608">
        <v>1</v>
      </c>
      <c r="Q608" t="str">
        <f>CONCATENATE(C608,E608,G608,I608)</f>
        <v>2</v>
      </c>
    </row>
    <row r="609" spans="1:17" x14ac:dyDescent="0.25">
      <c r="A609">
        <v>608</v>
      </c>
      <c r="D609">
        <v>173.95413600000001</v>
      </c>
      <c r="E609" s="2">
        <v>2</v>
      </c>
      <c r="P609">
        <v>1</v>
      </c>
      <c r="Q609" t="str">
        <f>CONCATENATE(C609,E609,G609,I609)</f>
        <v>2</v>
      </c>
    </row>
    <row r="610" spans="1:17" x14ac:dyDescent="0.25">
      <c r="A610">
        <v>609</v>
      </c>
      <c r="D610">
        <v>173.98045000000002</v>
      </c>
      <c r="E610" s="2">
        <v>2</v>
      </c>
      <c r="P610">
        <v>1</v>
      </c>
      <c r="Q610" t="str">
        <f>CONCATENATE(C610,E610,G610,I610)</f>
        <v>2</v>
      </c>
    </row>
    <row r="611" spans="1:17" x14ac:dyDescent="0.25">
      <c r="A611">
        <v>610</v>
      </c>
      <c r="D611">
        <v>174.003186</v>
      </c>
      <c r="E611" s="2">
        <v>2</v>
      </c>
      <c r="P611">
        <v>1</v>
      </c>
      <c r="Q611" t="str">
        <f>CONCATENATE(C611,E611,G611,I611)</f>
        <v>2</v>
      </c>
    </row>
    <row r="612" spans="1:17" x14ac:dyDescent="0.25">
      <c r="A612">
        <v>611</v>
      </c>
      <c r="D612">
        <v>173.99808200000001</v>
      </c>
      <c r="E612" s="2">
        <v>2</v>
      </c>
      <c r="P612">
        <v>1</v>
      </c>
      <c r="Q612" t="str">
        <f>CONCATENATE(C612,E612,G612,I612)</f>
        <v>2</v>
      </c>
    </row>
    <row r="613" spans="1:17" x14ac:dyDescent="0.25">
      <c r="A613">
        <v>612</v>
      </c>
      <c r="D613">
        <v>174.011078</v>
      </c>
      <c r="E613" s="2">
        <v>2</v>
      </c>
      <c r="P613">
        <v>1</v>
      </c>
      <c r="Q613" t="str">
        <f>CONCATENATE(C613,E613,G613,I613)</f>
        <v>2</v>
      </c>
    </row>
    <row r="614" spans="1:17" x14ac:dyDescent="0.25">
      <c r="A614">
        <v>613</v>
      </c>
      <c r="B614">
        <v>168.55901399999999</v>
      </c>
      <c r="C614" s="3">
        <v>1</v>
      </c>
      <c r="D614">
        <v>174.00397699999999</v>
      </c>
      <c r="E614" s="2">
        <v>2</v>
      </c>
      <c r="P614">
        <v>2</v>
      </c>
      <c r="Q614" t="str">
        <f>CONCATENATE(C614,E614,G614,I614)</f>
        <v>12</v>
      </c>
    </row>
    <row r="615" spans="1:17" x14ac:dyDescent="0.25">
      <c r="A615">
        <v>614</v>
      </c>
      <c r="B615">
        <v>168.56059299999998</v>
      </c>
      <c r="C615" s="3">
        <v>1</v>
      </c>
      <c r="D615">
        <v>173.93897900000002</v>
      </c>
      <c r="E615" s="2">
        <v>2</v>
      </c>
      <c r="P615">
        <v>2</v>
      </c>
      <c r="Q615" t="str">
        <f>CONCATENATE(C615,E615,G615,I615)</f>
        <v>12</v>
      </c>
    </row>
    <row r="616" spans="1:17" x14ac:dyDescent="0.25">
      <c r="A616">
        <v>615</v>
      </c>
      <c r="B616">
        <v>168.57338199999998</v>
      </c>
      <c r="C616" s="3">
        <v>1</v>
      </c>
      <c r="D616">
        <v>173.93834699999999</v>
      </c>
      <c r="E616" s="2">
        <v>2</v>
      </c>
      <c r="P616">
        <v>2</v>
      </c>
      <c r="Q616" t="str">
        <f>CONCATENATE(C616,E616,G616,I616)</f>
        <v>12</v>
      </c>
    </row>
    <row r="617" spans="1:17" x14ac:dyDescent="0.25">
      <c r="A617">
        <v>616</v>
      </c>
      <c r="B617">
        <v>168.58522299999998</v>
      </c>
      <c r="C617" s="3">
        <v>1</v>
      </c>
      <c r="D617">
        <v>173.98355700000002</v>
      </c>
      <c r="E617" s="2">
        <v>2</v>
      </c>
      <c r="P617">
        <v>2</v>
      </c>
      <c r="Q617" t="str">
        <f>CONCATENATE(C617,E617,G617,I617)</f>
        <v>12</v>
      </c>
    </row>
    <row r="618" spans="1:17" x14ac:dyDescent="0.25">
      <c r="A618">
        <v>617</v>
      </c>
      <c r="B618">
        <v>168.58764500000001</v>
      </c>
      <c r="C618" s="3">
        <v>1</v>
      </c>
      <c r="P618">
        <v>1</v>
      </c>
      <c r="Q618" t="str">
        <f>CONCATENATE(C618,E618,G618,I618)</f>
        <v>1</v>
      </c>
    </row>
    <row r="619" spans="1:17" x14ac:dyDescent="0.25">
      <c r="A619">
        <v>618</v>
      </c>
      <c r="B619">
        <v>168.52249</v>
      </c>
      <c r="C619" s="3">
        <v>1</v>
      </c>
      <c r="P619">
        <v>1</v>
      </c>
      <c r="Q619" t="str">
        <f>CONCATENATE(C619,E619,G619,I619)</f>
        <v>1</v>
      </c>
    </row>
    <row r="620" spans="1:17" x14ac:dyDescent="0.25">
      <c r="A620">
        <v>619</v>
      </c>
      <c r="B620">
        <v>168.573014</v>
      </c>
      <c r="C620" s="3">
        <v>1</v>
      </c>
      <c r="H620">
        <v>170.92677700000002</v>
      </c>
      <c r="I620" s="4">
        <v>4</v>
      </c>
      <c r="P620">
        <v>2</v>
      </c>
      <c r="Q620" t="str">
        <f>CONCATENATE(C620,E620,G620,I620)</f>
        <v>14</v>
      </c>
    </row>
    <row r="621" spans="1:17" x14ac:dyDescent="0.25">
      <c r="A621">
        <v>620</v>
      </c>
      <c r="B621">
        <v>168.47965099999999</v>
      </c>
      <c r="C621" s="3">
        <v>1</v>
      </c>
      <c r="H621">
        <v>170.918566</v>
      </c>
      <c r="I621" s="4">
        <v>4</v>
      </c>
      <c r="P621">
        <v>2</v>
      </c>
      <c r="Q621" t="str">
        <f>CONCATENATE(C621,E621,G621,I621)</f>
        <v>14</v>
      </c>
    </row>
    <row r="622" spans="1:17" x14ac:dyDescent="0.25">
      <c r="A622">
        <v>621</v>
      </c>
      <c r="B622">
        <v>168.50343699999999</v>
      </c>
      <c r="C622" s="3">
        <v>1</v>
      </c>
      <c r="F622">
        <v>169.30028799999999</v>
      </c>
      <c r="G622" s="5">
        <v>3</v>
      </c>
      <c r="H622">
        <v>170.91446100000002</v>
      </c>
      <c r="I622" s="4">
        <v>4</v>
      </c>
      <c r="P622">
        <v>3</v>
      </c>
      <c r="Q622" t="str">
        <f>CONCATENATE(C622,E622,G622,I622)</f>
        <v>134</v>
      </c>
    </row>
    <row r="623" spans="1:17" x14ac:dyDescent="0.25">
      <c r="A623">
        <v>622</v>
      </c>
      <c r="B623">
        <v>168.55901399999999</v>
      </c>
      <c r="C623" s="3">
        <v>1</v>
      </c>
      <c r="F623">
        <v>169.38591600000001</v>
      </c>
      <c r="G623" s="5">
        <v>3</v>
      </c>
      <c r="H623">
        <v>170.92156599999998</v>
      </c>
      <c r="I623" s="4">
        <v>4</v>
      </c>
      <c r="P623">
        <v>3</v>
      </c>
      <c r="Q623" t="str">
        <f>CONCATENATE(C623,E623,G623,I623)</f>
        <v>134</v>
      </c>
    </row>
    <row r="624" spans="1:17" x14ac:dyDescent="0.25">
      <c r="A624">
        <v>623</v>
      </c>
      <c r="F624">
        <v>169.33507600000002</v>
      </c>
      <c r="G624" s="5">
        <v>3</v>
      </c>
      <c r="H624">
        <v>170.88699</v>
      </c>
      <c r="I624" s="4">
        <v>4</v>
      </c>
      <c r="P624">
        <v>2</v>
      </c>
      <c r="Q624" t="str">
        <f>CONCATENATE(C624,E624,G624,I624)</f>
        <v>34</v>
      </c>
    </row>
    <row r="625" spans="1:17" x14ac:dyDescent="0.25">
      <c r="A625">
        <v>624</v>
      </c>
      <c r="F625">
        <v>169.31255199999998</v>
      </c>
      <c r="G625" s="5">
        <v>3</v>
      </c>
      <c r="H625">
        <v>170.913725</v>
      </c>
      <c r="I625" s="4">
        <v>4</v>
      </c>
      <c r="P625">
        <v>2</v>
      </c>
      <c r="Q625" t="str">
        <f>CONCATENATE(C625,E625,G625,I625)</f>
        <v>34</v>
      </c>
    </row>
    <row r="626" spans="1:17" x14ac:dyDescent="0.25">
      <c r="A626">
        <v>625</v>
      </c>
      <c r="F626">
        <v>169.33355</v>
      </c>
      <c r="G626" s="5">
        <v>3</v>
      </c>
      <c r="H626">
        <v>170.965721</v>
      </c>
      <c r="I626" s="4">
        <v>4</v>
      </c>
      <c r="P626">
        <v>2</v>
      </c>
      <c r="Q626" t="str">
        <f>CONCATENATE(C626,E626,G626,I626)</f>
        <v>34</v>
      </c>
    </row>
    <row r="627" spans="1:17" x14ac:dyDescent="0.25">
      <c r="A627">
        <v>626</v>
      </c>
      <c r="F627">
        <v>169.32423599999998</v>
      </c>
      <c r="G627" s="5">
        <v>3</v>
      </c>
      <c r="H627">
        <v>170.971405</v>
      </c>
      <c r="I627" s="4">
        <v>4</v>
      </c>
      <c r="P627">
        <v>2</v>
      </c>
      <c r="Q627" t="str">
        <f>CONCATENATE(C627,E627,G627,I627)</f>
        <v>34</v>
      </c>
    </row>
    <row r="628" spans="1:17" x14ac:dyDescent="0.25">
      <c r="A628">
        <v>627</v>
      </c>
      <c r="F628">
        <v>169.337918</v>
      </c>
      <c r="G628" s="5">
        <v>3</v>
      </c>
      <c r="H628">
        <v>170.94782900000001</v>
      </c>
      <c r="I628" s="4">
        <v>4</v>
      </c>
      <c r="P628">
        <v>2</v>
      </c>
      <c r="Q628" t="str">
        <f>CONCATENATE(C628,E628,G628,I628)</f>
        <v>34</v>
      </c>
    </row>
    <row r="629" spans="1:17" x14ac:dyDescent="0.25">
      <c r="A629">
        <v>628</v>
      </c>
      <c r="F629">
        <v>169.34460300000001</v>
      </c>
      <c r="G629" s="5">
        <v>3</v>
      </c>
      <c r="H629">
        <v>170.98298499999999</v>
      </c>
      <c r="I629" s="4">
        <v>4</v>
      </c>
      <c r="P629">
        <v>2</v>
      </c>
      <c r="Q629" t="str">
        <f>CONCATENATE(C629,E629,G629,I629)</f>
        <v>34</v>
      </c>
    </row>
    <row r="630" spans="1:17" x14ac:dyDescent="0.25">
      <c r="A630">
        <v>629</v>
      </c>
      <c r="D630">
        <v>156.22501299999999</v>
      </c>
      <c r="E630" s="2">
        <v>2</v>
      </c>
      <c r="F630">
        <v>169.32260400000001</v>
      </c>
      <c r="G630" s="5">
        <v>3</v>
      </c>
      <c r="H630">
        <v>170.92677700000002</v>
      </c>
      <c r="I630" s="4">
        <v>4</v>
      </c>
      <c r="P630">
        <v>3</v>
      </c>
      <c r="Q630" t="str">
        <f>CONCATENATE(C630,E630,G630,I630)</f>
        <v>234</v>
      </c>
    </row>
    <row r="631" spans="1:17" x14ac:dyDescent="0.25">
      <c r="A631">
        <v>630</v>
      </c>
      <c r="D631">
        <v>156.22501299999999</v>
      </c>
      <c r="E631" s="2">
        <v>2</v>
      </c>
      <c r="F631">
        <v>169.33681300000001</v>
      </c>
      <c r="G631" s="5">
        <v>3</v>
      </c>
      <c r="H631">
        <v>170.92677700000002</v>
      </c>
      <c r="I631" s="4">
        <v>4</v>
      </c>
      <c r="P631">
        <v>3</v>
      </c>
      <c r="Q631" t="str">
        <f>CONCATENATE(C631,E631,G631,I631)</f>
        <v>234</v>
      </c>
    </row>
    <row r="632" spans="1:17" x14ac:dyDescent="0.25">
      <c r="A632">
        <v>631</v>
      </c>
      <c r="D632">
        <v>156.23338100000001</v>
      </c>
      <c r="E632" s="2">
        <v>2</v>
      </c>
      <c r="F632">
        <v>169.28049899999999</v>
      </c>
      <c r="G632" s="5">
        <v>3</v>
      </c>
      <c r="P632">
        <v>2</v>
      </c>
      <c r="Q632" t="str">
        <f>CONCATENATE(C632,E632,G632,I632)</f>
        <v>23</v>
      </c>
    </row>
    <row r="633" spans="1:17" x14ac:dyDescent="0.25">
      <c r="A633">
        <v>632</v>
      </c>
      <c r="D633">
        <v>156.24569600000001</v>
      </c>
      <c r="E633" s="2">
        <v>2</v>
      </c>
      <c r="F633">
        <v>169.30028799999999</v>
      </c>
      <c r="G633" s="5">
        <v>3</v>
      </c>
      <c r="P633">
        <v>2</v>
      </c>
      <c r="Q633" t="str">
        <f>CONCATENATE(C633,E633,G633,I633)</f>
        <v>23</v>
      </c>
    </row>
    <row r="634" spans="1:17" x14ac:dyDescent="0.25">
      <c r="A634">
        <v>633</v>
      </c>
      <c r="D634">
        <v>156.31527199999999</v>
      </c>
      <c r="E634" s="2">
        <v>2</v>
      </c>
      <c r="P634">
        <v>1</v>
      </c>
      <c r="Q634" t="str">
        <f>CONCATENATE(C634,E634,G634,I634)</f>
        <v>2</v>
      </c>
    </row>
    <row r="635" spans="1:17" x14ac:dyDescent="0.25">
      <c r="A635">
        <v>634</v>
      </c>
      <c r="D635">
        <v>156.31632400000001</v>
      </c>
      <c r="E635" s="2">
        <v>2</v>
      </c>
      <c r="P635">
        <v>1</v>
      </c>
      <c r="Q635" t="str">
        <f>CONCATENATE(C635,E635,G635,I635)</f>
        <v>2</v>
      </c>
    </row>
    <row r="636" spans="1:17" x14ac:dyDescent="0.25">
      <c r="A636">
        <v>635</v>
      </c>
      <c r="D636">
        <v>156.284063</v>
      </c>
      <c r="E636" s="2">
        <v>2</v>
      </c>
      <c r="P636">
        <v>1</v>
      </c>
      <c r="Q636" t="str">
        <f>CONCATENATE(C636,E636,G636,I636)</f>
        <v>2</v>
      </c>
    </row>
    <row r="637" spans="1:17" x14ac:dyDescent="0.25">
      <c r="A637">
        <v>636</v>
      </c>
      <c r="D637">
        <v>156.2688</v>
      </c>
      <c r="E637" s="2">
        <v>2</v>
      </c>
      <c r="P637">
        <v>1</v>
      </c>
      <c r="Q637" t="str">
        <f>CONCATENATE(C637,E637,G637,I637)</f>
        <v>2</v>
      </c>
    </row>
    <row r="638" spans="1:17" x14ac:dyDescent="0.25">
      <c r="A638">
        <v>637</v>
      </c>
      <c r="B638">
        <v>152.149924</v>
      </c>
      <c r="C638" s="3">
        <v>1</v>
      </c>
      <c r="D638">
        <v>156.241433</v>
      </c>
      <c r="E638" s="2">
        <v>2</v>
      </c>
      <c r="P638">
        <v>2</v>
      </c>
      <c r="Q638" t="str">
        <f>CONCATENATE(C638,E638,G638,I638)</f>
        <v>12</v>
      </c>
    </row>
    <row r="639" spans="1:17" x14ac:dyDescent="0.25">
      <c r="A639">
        <v>638</v>
      </c>
      <c r="B639">
        <v>152.149924</v>
      </c>
      <c r="C639" s="3">
        <v>1</v>
      </c>
      <c r="D639">
        <v>156.19975199999999</v>
      </c>
      <c r="E639" s="2">
        <v>2</v>
      </c>
      <c r="P639">
        <v>2</v>
      </c>
      <c r="Q639" t="str">
        <f>CONCATENATE(C639,E639,G639,I639)</f>
        <v>12</v>
      </c>
    </row>
    <row r="640" spans="1:17" x14ac:dyDescent="0.25">
      <c r="A640">
        <v>639</v>
      </c>
      <c r="B640">
        <v>151.96861799999999</v>
      </c>
      <c r="C640" s="3">
        <v>1</v>
      </c>
      <c r="D640">
        <v>156.19112000000001</v>
      </c>
      <c r="E640" s="2">
        <v>2</v>
      </c>
      <c r="P640">
        <v>2</v>
      </c>
      <c r="Q640" t="str">
        <f>CONCATENATE(C640,E640,G640,I640)</f>
        <v>12</v>
      </c>
    </row>
    <row r="641" spans="1:17" x14ac:dyDescent="0.25">
      <c r="A641">
        <v>640</v>
      </c>
      <c r="B641">
        <v>151.98666900000001</v>
      </c>
      <c r="C641" s="3">
        <v>1</v>
      </c>
      <c r="D641">
        <v>156.22501299999999</v>
      </c>
      <c r="E641" s="2">
        <v>2</v>
      </c>
      <c r="P641">
        <v>2</v>
      </c>
      <c r="Q641" t="str">
        <f>CONCATENATE(C641,E641,G641,I641)</f>
        <v>12</v>
      </c>
    </row>
    <row r="642" spans="1:17" x14ac:dyDescent="0.25">
      <c r="A642">
        <v>641</v>
      </c>
      <c r="B642">
        <v>152.03550899999999</v>
      </c>
      <c r="C642" s="3">
        <v>1</v>
      </c>
      <c r="P642">
        <v>1</v>
      </c>
      <c r="Q642" t="str">
        <f>CONCATENATE(C642,E642,G642,I642)</f>
        <v>1</v>
      </c>
    </row>
    <row r="643" spans="1:17" x14ac:dyDescent="0.25">
      <c r="A643">
        <v>642</v>
      </c>
      <c r="B643">
        <v>152.08987400000001</v>
      </c>
      <c r="C643" s="3">
        <v>1</v>
      </c>
      <c r="P643">
        <v>1</v>
      </c>
      <c r="Q643" t="str">
        <f>CONCATENATE(C643,E643,G643,I643)</f>
        <v>1</v>
      </c>
    </row>
    <row r="644" spans="1:17" x14ac:dyDescent="0.25">
      <c r="A644">
        <v>643</v>
      </c>
      <c r="B644">
        <v>152.124135</v>
      </c>
      <c r="C644" s="3">
        <v>1</v>
      </c>
      <c r="P644">
        <v>1</v>
      </c>
      <c r="Q644" t="str">
        <f>CONCATENATE(C644,E644,G644,I644)</f>
        <v>1</v>
      </c>
    </row>
    <row r="645" spans="1:17" x14ac:dyDescent="0.25">
      <c r="A645">
        <v>644</v>
      </c>
      <c r="B645">
        <v>152.149924</v>
      </c>
      <c r="C645" s="3">
        <v>1</v>
      </c>
      <c r="H645">
        <v>153.270914</v>
      </c>
      <c r="I645" s="4">
        <v>4</v>
      </c>
      <c r="P645">
        <v>2</v>
      </c>
      <c r="Q645" t="str">
        <f>CONCATENATE(C645,E645,G645,I645)</f>
        <v>14</v>
      </c>
    </row>
    <row r="646" spans="1:17" x14ac:dyDescent="0.25">
      <c r="A646">
        <v>645</v>
      </c>
      <c r="B646">
        <v>152.149924</v>
      </c>
      <c r="C646" s="3">
        <v>1</v>
      </c>
      <c r="H646">
        <v>153.17170899999999</v>
      </c>
      <c r="I646" s="4">
        <v>4</v>
      </c>
      <c r="P646">
        <v>2</v>
      </c>
      <c r="Q646" t="str">
        <f>CONCATENATE(C646,E646,G646,I646)</f>
        <v>14</v>
      </c>
    </row>
    <row r="647" spans="1:17" x14ac:dyDescent="0.25">
      <c r="A647">
        <v>646</v>
      </c>
      <c r="B647">
        <v>152.17418599999999</v>
      </c>
      <c r="C647" s="3">
        <v>1</v>
      </c>
      <c r="F647">
        <v>152.49953600000001</v>
      </c>
      <c r="G647" s="5">
        <v>3</v>
      </c>
      <c r="H647">
        <v>153.195865</v>
      </c>
      <c r="I647" s="4">
        <v>4</v>
      </c>
      <c r="P647">
        <v>3</v>
      </c>
      <c r="Q647" t="str">
        <f>CONCATENATE(C647,E647,G647,I647)</f>
        <v>134</v>
      </c>
    </row>
    <row r="648" spans="1:17" x14ac:dyDescent="0.25">
      <c r="A648">
        <v>647</v>
      </c>
      <c r="F648">
        <v>152.520903</v>
      </c>
      <c r="G648" s="5">
        <v>3</v>
      </c>
      <c r="H648">
        <v>153.25075799999999</v>
      </c>
      <c r="I648" s="4">
        <v>4</v>
      </c>
      <c r="P648">
        <v>2</v>
      </c>
      <c r="Q648" t="str">
        <f>CONCATENATE(C648,E648,G648,I648)</f>
        <v>34</v>
      </c>
    </row>
    <row r="649" spans="1:17" x14ac:dyDescent="0.25">
      <c r="A649">
        <v>648</v>
      </c>
      <c r="F649">
        <v>152.47301099999999</v>
      </c>
      <c r="G649" s="5">
        <v>3</v>
      </c>
      <c r="H649">
        <v>153.260547</v>
      </c>
      <c r="I649" s="4">
        <v>4</v>
      </c>
      <c r="P649">
        <v>2</v>
      </c>
      <c r="Q649" t="str">
        <f>CONCATENATE(C649,E649,G649,I649)</f>
        <v>34</v>
      </c>
    </row>
    <row r="650" spans="1:17" x14ac:dyDescent="0.25">
      <c r="A650">
        <v>649</v>
      </c>
      <c r="F650">
        <v>152.48422099999999</v>
      </c>
      <c r="G650" s="5">
        <v>3</v>
      </c>
      <c r="H650">
        <v>153.24165299999999</v>
      </c>
      <c r="I650" s="4">
        <v>4</v>
      </c>
      <c r="P650">
        <v>2</v>
      </c>
      <c r="Q650" t="str">
        <f>CONCATENATE(C650,E650,G650,I650)</f>
        <v>34</v>
      </c>
    </row>
    <row r="651" spans="1:17" x14ac:dyDescent="0.25">
      <c r="A651">
        <v>650</v>
      </c>
      <c r="F651">
        <v>152.540481</v>
      </c>
      <c r="G651" s="5">
        <v>3</v>
      </c>
      <c r="H651">
        <v>153.31796400000002</v>
      </c>
      <c r="I651" s="4">
        <v>4</v>
      </c>
      <c r="P651">
        <v>2</v>
      </c>
      <c r="Q651" t="str">
        <f>CONCATENATE(C651,E651,G651,I651)</f>
        <v>34</v>
      </c>
    </row>
    <row r="652" spans="1:17" x14ac:dyDescent="0.25">
      <c r="A652">
        <v>651</v>
      </c>
      <c r="F652">
        <v>152.523482</v>
      </c>
      <c r="G652" s="5">
        <v>3</v>
      </c>
      <c r="H652">
        <v>153.31501700000001</v>
      </c>
      <c r="I652" s="4">
        <v>4</v>
      </c>
      <c r="P652">
        <v>2</v>
      </c>
      <c r="Q652" t="str">
        <f>CONCATENATE(C652,E652,G652,I652)</f>
        <v>34</v>
      </c>
    </row>
    <row r="653" spans="1:17" x14ac:dyDescent="0.25">
      <c r="A653">
        <v>652</v>
      </c>
      <c r="F653">
        <v>152.50848300000001</v>
      </c>
      <c r="G653" s="5">
        <v>3</v>
      </c>
      <c r="H653">
        <v>153.25344100000001</v>
      </c>
      <c r="I653" s="4">
        <v>4</v>
      </c>
      <c r="P653">
        <v>2</v>
      </c>
      <c r="Q653" t="str">
        <f>CONCATENATE(C653,E653,G653,I653)</f>
        <v>34</v>
      </c>
    </row>
    <row r="654" spans="1:17" x14ac:dyDescent="0.25">
      <c r="A654">
        <v>653</v>
      </c>
      <c r="F654">
        <v>152.47901100000001</v>
      </c>
      <c r="G654" s="5">
        <v>3</v>
      </c>
      <c r="H654">
        <v>153.23954800000001</v>
      </c>
      <c r="I654" s="4">
        <v>4</v>
      </c>
      <c r="P654">
        <v>2</v>
      </c>
      <c r="Q654" t="str">
        <f>CONCATENATE(C654,E654,G654,I654)</f>
        <v>34</v>
      </c>
    </row>
    <row r="655" spans="1:17" x14ac:dyDescent="0.25">
      <c r="A655">
        <v>654</v>
      </c>
      <c r="F655">
        <v>152.547797</v>
      </c>
      <c r="G655" s="5">
        <v>3</v>
      </c>
      <c r="H655">
        <v>153.270914</v>
      </c>
      <c r="I655" s="4">
        <v>4</v>
      </c>
      <c r="P655">
        <v>2</v>
      </c>
      <c r="Q655" t="str">
        <f>CONCATENATE(C655,E655,G655,I655)</f>
        <v>34</v>
      </c>
    </row>
    <row r="656" spans="1:17" x14ac:dyDescent="0.25">
      <c r="A656">
        <v>655</v>
      </c>
      <c r="F656">
        <v>152.49953600000001</v>
      </c>
      <c r="G656" s="5">
        <v>3</v>
      </c>
      <c r="H656">
        <v>153.270914</v>
      </c>
      <c r="I656" s="4">
        <v>4</v>
      </c>
      <c r="P656">
        <v>2</v>
      </c>
      <c r="Q656" t="str">
        <f>CONCATENATE(C656,E656,G656,I656)</f>
        <v>34</v>
      </c>
    </row>
    <row r="657" spans="1:17" x14ac:dyDescent="0.25">
      <c r="A657">
        <v>656</v>
      </c>
      <c r="P657">
        <v>0</v>
      </c>
      <c r="Q657" t="str">
        <f>CONCATENATE(C657,E657,G657,I657)</f>
        <v/>
      </c>
    </row>
    <row r="658" spans="1:17" x14ac:dyDescent="0.25">
      <c r="A658">
        <v>657</v>
      </c>
      <c r="P658">
        <v>0</v>
      </c>
      <c r="Q658" t="str">
        <f>CONCATENATE(C658,E658,G658,I658)</f>
        <v/>
      </c>
    </row>
    <row r="659" spans="1:17" x14ac:dyDescent="0.25">
      <c r="A659">
        <v>658</v>
      </c>
      <c r="P659">
        <v>0</v>
      </c>
      <c r="Q659" t="str">
        <f>CONCATENATE(C659,E659,G659,I659)</f>
        <v/>
      </c>
    </row>
    <row r="660" spans="1:17" x14ac:dyDescent="0.25">
      <c r="A660">
        <v>659</v>
      </c>
      <c r="D660">
        <v>122.669792</v>
      </c>
      <c r="E660" s="2">
        <v>2</v>
      </c>
      <c r="P660">
        <v>1</v>
      </c>
      <c r="Q660" t="str">
        <f>CONCATENATE(C660,E660,G660,I660)</f>
        <v>2</v>
      </c>
    </row>
    <row r="661" spans="1:17" x14ac:dyDescent="0.25">
      <c r="A661">
        <v>660</v>
      </c>
      <c r="D661">
        <v>122.685158</v>
      </c>
      <c r="E661" s="2">
        <v>2</v>
      </c>
      <c r="P661">
        <v>1</v>
      </c>
      <c r="Q661" t="str">
        <f>CONCATENATE(C661,E661,G661,I661)</f>
        <v>2</v>
      </c>
    </row>
    <row r="662" spans="1:17" x14ac:dyDescent="0.25">
      <c r="A662">
        <v>661</v>
      </c>
      <c r="D662">
        <v>122.70057300000001</v>
      </c>
      <c r="E662" s="2">
        <v>2</v>
      </c>
      <c r="P662">
        <v>1</v>
      </c>
      <c r="Q662" t="str">
        <f>CONCATENATE(C662,E662,G662,I662)</f>
        <v>2</v>
      </c>
    </row>
    <row r="663" spans="1:17" x14ac:dyDescent="0.25">
      <c r="A663">
        <v>662</v>
      </c>
      <c r="D663">
        <v>122.68468900000001</v>
      </c>
      <c r="E663" s="2">
        <v>2</v>
      </c>
      <c r="P663">
        <v>1</v>
      </c>
      <c r="Q663" t="str">
        <f>CONCATENATE(C663,E663,G663,I663)</f>
        <v>2</v>
      </c>
    </row>
    <row r="664" spans="1:17" x14ac:dyDescent="0.25">
      <c r="A664">
        <v>663</v>
      </c>
      <c r="D664">
        <v>122.67265700000002</v>
      </c>
      <c r="E664" s="2">
        <v>2</v>
      </c>
      <c r="P664">
        <v>1</v>
      </c>
      <c r="Q664" t="str">
        <f>CONCATENATE(C664,E664,G664,I664)</f>
        <v>2</v>
      </c>
    </row>
    <row r="665" spans="1:17" x14ac:dyDescent="0.25">
      <c r="A665">
        <v>664</v>
      </c>
      <c r="B665">
        <v>117.74828400000001</v>
      </c>
      <c r="C665" s="3">
        <v>1</v>
      </c>
      <c r="D665">
        <v>122.68838500000001</v>
      </c>
      <c r="E665" s="2">
        <v>2</v>
      </c>
      <c r="P665">
        <v>2</v>
      </c>
      <c r="Q665" t="str">
        <f>CONCATENATE(C665,E665,G665,I665)</f>
        <v>12</v>
      </c>
    </row>
    <row r="666" spans="1:17" x14ac:dyDescent="0.25">
      <c r="A666">
        <v>665</v>
      </c>
      <c r="B666">
        <v>117.78349</v>
      </c>
      <c r="C666" s="3">
        <v>1</v>
      </c>
      <c r="D666">
        <v>122.69494700000001</v>
      </c>
      <c r="E666" s="2">
        <v>2</v>
      </c>
      <c r="P666">
        <v>2</v>
      </c>
      <c r="Q666" t="str">
        <f>CONCATENATE(C666,E666,G666,I666)</f>
        <v>12</v>
      </c>
    </row>
    <row r="667" spans="1:17" x14ac:dyDescent="0.25">
      <c r="A667">
        <v>666</v>
      </c>
      <c r="B667">
        <v>117.74812300000001</v>
      </c>
      <c r="C667" s="3">
        <v>1</v>
      </c>
      <c r="D667">
        <v>122.72292000000002</v>
      </c>
      <c r="E667" s="2">
        <v>2</v>
      </c>
      <c r="P667">
        <v>2</v>
      </c>
      <c r="Q667" t="str">
        <f>CONCATENATE(C667,E667,G667,I667)</f>
        <v>12</v>
      </c>
    </row>
    <row r="668" spans="1:17" x14ac:dyDescent="0.25">
      <c r="A668">
        <v>667</v>
      </c>
      <c r="B668">
        <v>117.725418</v>
      </c>
      <c r="C668" s="3">
        <v>1</v>
      </c>
      <c r="D668">
        <v>122.669792</v>
      </c>
      <c r="E668" s="2">
        <v>2</v>
      </c>
      <c r="P668">
        <v>2</v>
      </c>
      <c r="Q668" t="str">
        <f>CONCATENATE(C668,E668,G668,I668)</f>
        <v>12</v>
      </c>
    </row>
    <row r="669" spans="1:17" x14ac:dyDescent="0.25">
      <c r="A669">
        <v>668</v>
      </c>
      <c r="B669">
        <v>117.68792000000001</v>
      </c>
      <c r="C669" s="3">
        <v>1</v>
      </c>
      <c r="D669">
        <v>122.669792</v>
      </c>
      <c r="E669" s="2">
        <v>2</v>
      </c>
      <c r="P669">
        <v>2</v>
      </c>
      <c r="Q669" t="str">
        <f>CONCATENATE(C669,E669,G669,I669)</f>
        <v>12</v>
      </c>
    </row>
    <row r="670" spans="1:17" x14ac:dyDescent="0.25">
      <c r="A670">
        <v>669</v>
      </c>
      <c r="B670">
        <v>117.71114800000001</v>
      </c>
      <c r="C670" s="3">
        <v>1</v>
      </c>
      <c r="P670">
        <v>1</v>
      </c>
      <c r="Q670" t="str">
        <f>CONCATENATE(C670,E670,G670,I670)</f>
        <v>1</v>
      </c>
    </row>
    <row r="671" spans="1:17" x14ac:dyDescent="0.25">
      <c r="A671">
        <v>670</v>
      </c>
      <c r="B671">
        <v>117.73692700000001</v>
      </c>
      <c r="C671" s="3">
        <v>1</v>
      </c>
      <c r="P671">
        <v>1</v>
      </c>
      <c r="Q671" t="str">
        <f>CONCATENATE(C671,E671,G671,I671)</f>
        <v>1</v>
      </c>
    </row>
    <row r="672" spans="1:17" x14ac:dyDescent="0.25">
      <c r="A672">
        <v>671</v>
      </c>
      <c r="B672">
        <v>117.726303</v>
      </c>
      <c r="C672" s="3">
        <v>1</v>
      </c>
      <c r="H672">
        <v>118.72583400000001</v>
      </c>
      <c r="I672" s="4">
        <v>4</v>
      </c>
      <c r="P672">
        <v>2</v>
      </c>
      <c r="Q672" t="str">
        <f>CONCATENATE(C672,E672,G672,I672)</f>
        <v>14</v>
      </c>
    </row>
    <row r="673" spans="1:17" x14ac:dyDescent="0.25">
      <c r="A673">
        <v>672</v>
      </c>
      <c r="H673">
        <v>118.720417</v>
      </c>
      <c r="I673" s="4">
        <v>4</v>
      </c>
      <c r="P673">
        <v>1</v>
      </c>
      <c r="Q673" t="str">
        <f>CONCATENATE(C673,E673,G673,I673)</f>
        <v>4</v>
      </c>
    </row>
    <row r="674" spans="1:17" x14ac:dyDescent="0.25">
      <c r="A674">
        <v>673</v>
      </c>
      <c r="F674">
        <v>117.54625000000001</v>
      </c>
      <c r="G674" s="5">
        <v>3</v>
      </c>
      <c r="H674">
        <v>118.75775900000001</v>
      </c>
      <c r="I674" s="4">
        <v>4</v>
      </c>
      <c r="P674">
        <v>2</v>
      </c>
      <c r="Q674" t="str">
        <f>CONCATENATE(C674,E674,G674,I674)</f>
        <v>34</v>
      </c>
    </row>
    <row r="675" spans="1:17" x14ac:dyDescent="0.25">
      <c r="A675">
        <v>674</v>
      </c>
      <c r="F675">
        <v>117.56244700000001</v>
      </c>
      <c r="G675" s="5">
        <v>3</v>
      </c>
      <c r="H675">
        <v>118.75036700000001</v>
      </c>
      <c r="I675" s="4">
        <v>4</v>
      </c>
      <c r="P675">
        <v>2</v>
      </c>
      <c r="Q675" t="str">
        <f>CONCATENATE(C675,E675,G675,I675)</f>
        <v>34</v>
      </c>
    </row>
    <row r="676" spans="1:17" x14ac:dyDescent="0.25">
      <c r="A676">
        <v>675</v>
      </c>
      <c r="F676">
        <v>117.57682100000001</v>
      </c>
      <c r="G676" s="5">
        <v>3</v>
      </c>
      <c r="H676">
        <v>118.783333</v>
      </c>
      <c r="I676" s="4">
        <v>4</v>
      </c>
      <c r="P676">
        <v>2</v>
      </c>
      <c r="Q676" t="str">
        <f>CONCATENATE(C676,E676,G676,I676)</f>
        <v>34</v>
      </c>
    </row>
    <row r="677" spans="1:17" x14ac:dyDescent="0.25">
      <c r="A677">
        <v>676</v>
      </c>
      <c r="F677">
        <v>117.60656400000001</v>
      </c>
      <c r="G677" s="5">
        <v>3</v>
      </c>
      <c r="H677">
        <v>118.75885400000001</v>
      </c>
      <c r="I677" s="4">
        <v>4</v>
      </c>
      <c r="P677">
        <v>2</v>
      </c>
      <c r="Q677" t="str">
        <f>CONCATENATE(C677,E677,G677,I677)</f>
        <v>34</v>
      </c>
    </row>
    <row r="678" spans="1:17" x14ac:dyDescent="0.25">
      <c r="A678">
        <v>677</v>
      </c>
      <c r="F678">
        <v>117.636044</v>
      </c>
      <c r="G678" s="5">
        <v>3</v>
      </c>
      <c r="H678">
        <v>118.740261</v>
      </c>
      <c r="I678" s="4">
        <v>4</v>
      </c>
      <c r="P678">
        <v>2</v>
      </c>
      <c r="Q678" t="str">
        <f>CONCATENATE(C678,E678,G678,I678)</f>
        <v>34</v>
      </c>
    </row>
    <row r="679" spans="1:17" x14ac:dyDescent="0.25">
      <c r="A679">
        <v>678</v>
      </c>
      <c r="F679">
        <v>117.55526</v>
      </c>
      <c r="G679" s="5">
        <v>3</v>
      </c>
      <c r="H679">
        <v>118.77864500000001</v>
      </c>
      <c r="I679" s="4">
        <v>4</v>
      </c>
      <c r="P679">
        <v>2</v>
      </c>
      <c r="Q679" t="str">
        <f>CONCATENATE(C679,E679,G679,I679)</f>
        <v>34</v>
      </c>
    </row>
    <row r="680" spans="1:17" x14ac:dyDescent="0.25">
      <c r="A680">
        <v>679</v>
      </c>
      <c r="F680">
        <v>117.56099</v>
      </c>
      <c r="G680" s="5">
        <v>3</v>
      </c>
      <c r="H680">
        <v>118.67864600000001</v>
      </c>
      <c r="I680" s="4">
        <v>4</v>
      </c>
      <c r="P680">
        <v>2</v>
      </c>
      <c r="Q680" t="str">
        <f>CONCATENATE(C680,E680,G680,I680)</f>
        <v>34</v>
      </c>
    </row>
    <row r="681" spans="1:17" x14ac:dyDescent="0.25">
      <c r="A681">
        <v>680</v>
      </c>
      <c r="F681">
        <v>117.54625000000001</v>
      </c>
      <c r="G681" s="5">
        <v>3</v>
      </c>
      <c r="H681">
        <v>118.742031</v>
      </c>
      <c r="I681" s="4">
        <v>4</v>
      </c>
      <c r="P681">
        <v>2</v>
      </c>
      <c r="Q681" t="str">
        <f>CONCATENATE(C681,E681,G681,I681)</f>
        <v>34</v>
      </c>
    </row>
    <row r="682" spans="1:17" x14ac:dyDescent="0.25">
      <c r="A682">
        <v>681</v>
      </c>
      <c r="P682">
        <v>0</v>
      </c>
      <c r="Q682" t="str">
        <f>CONCATENATE(C682,E682,G682,I682)</f>
        <v/>
      </c>
    </row>
    <row r="683" spans="1:17" x14ac:dyDescent="0.25">
      <c r="A683">
        <v>682</v>
      </c>
      <c r="P683">
        <v>0</v>
      </c>
      <c r="Q683" t="str">
        <f>CONCATENATE(C683,E683,G683,I683)</f>
        <v/>
      </c>
    </row>
    <row r="684" spans="1:17" x14ac:dyDescent="0.25">
      <c r="A684">
        <v>683</v>
      </c>
      <c r="P684">
        <v>0</v>
      </c>
      <c r="Q684" t="str">
        <f>CONCATENATE(C684,E684,G684,I684)</f>
        <v/>
      </c>
    </row>
    <row r="685" spans="1:17" x14ac:dyDescent="0.25">
      <c r="A685">
        <v>684</v>
      </c>
      <c r="P685">
        <v>0</v>
      </c>
      <c r="Q685" t="str">
        <f>CONCATENATE(C685,E685,G685,I685)</f>
        <v/>
      </c>
    </row>
    <row r="686" spans="1:17" x14ac:dyDescent="0.25">
      <c r="A686">
        <v>685</v>
      </c>
      <c r="P686">
        <v>0</v>
      </c>
      <c r="Q686" t="str">
        <f>CONCATENATE(C686,E686,G686,I686)</f>
        <v/>
      </c>
    </row>
    <row r="687" spans="1:17" x14ac:dyDescent="0.25">
      <c r="A687">
        <v>686</v>
      </c>
      <c r="D687">
        <v>93.774844000000002</v>
      </c>
      <c r="E687" s="2">
        <v>2</v>
      </c>
      <c r="P687">
        <v>1</v>
      </c>
      <c r="Q687" t="str">
        <f>CONCATENATE(C687,E687,G687,I687)</f>
        <v>2</v>
      </c>
    </row>
    <row r="688" spans="1:17" x14ac:dyDescent="0.25">
      <c r="A688">
        <v>687</v>
      </c>
      <c r="B688">
        <v>92.587344000000002</v>
      </c>
      <c r="C688" s="3">
        <v>1</v>
      </c>
      <c r="D688">
        <v>93.863438000000002</v>
      </c>
      <c r="E688" s="2">
        <v>2</v>
      </c>
      <c r="P688">
        <v>2</v>
      </c>
      <c r="Q688" t="str">
        <f>CONCATENATE(C688,E688,G688,I688)</f>
        <v>12</v>
      </c>
    </row>
    <row r="689" spans="1:17" x14ac:dyDescent="0.25">
      <c r="A689">
        <v>688</v>
      </c>
      <c r="B689">
        <v>92.592863000000008</v>
      </c>
      <c r="C689" s="3">
        <v>1</v>
      </c>
      <c r="D689">
        <v>93.876459000000011</v>
      </c>
      <c r="E689" s="2">
        <v>2</v>
      </c>
      <c r="P689">
        <v>2</v>
      </c>
      <c r="Q689" t="str">
        <f>CONCATENATE(C689,E689,G689,I689)</f>
        <v>12</v>
      </c>
    </row>
    <row r="690" spans="1:17" x14ac:dyDescent="0.25">
      <c r="A690">
        <v>689</v>
      </c>
      <c r="B690">
        <v>92.565470000000005</v>
      </c>
      <c r="C690" s="3">
        <v>1</v>
      </c>
      <c r="D690">
        <v>93.783905000000004</v>
      </c>
      <c r="E690" s="2">
        <v>2</v>
      </c>
      <c r="P690">
        <v>2</v>
      </c>
      <c r="Q690" t="str">
        <f>CONCATENATE(C690,E690,G690,I690)</f>
        <v>12</v>
      </c>
    </row>
    <row r="691" spans="1:17" x14ac:dyDescent="0.25">
      <c r="A691">
        <v>690</v>
      </c>
      <c r="B691">
        <v>92.596510000000009</v>
      </c>
      <c r="C691" s="3">
        <v>1</v>
      </c>
      <c r="D691">
        <v>93.782656000000003</v>
      </c>
      <c r="E691" s="2">
        <v>2</v>
      </c>
      <c r="P691">
        <v>2</v>
      </c>
      <c r="Q691" t="str">
        <f>CONCATENATE(C691,E691,G691,I691)</f>
        <v>12</v>
      </c>
    </row>
    <row r="692" spans="1:17" x14ac:dyDescent="0.25">
      <c r="A692">
        <v>691</v>
      </c>
      <c r="B692">
        <v>92.564011000000008</v>
      </c>
      <c r="C692" s="3">
        <v>1</v>
      </c>
      <c r="D692">
        <v>93.700468000000001</v>
      </c>
      <c r="E692" s="2">
        <v>2</v>
      </c>
      <c r="P692">
        <v>2</v>
      </c>
      <c r="Q692" t="str">
        <f>CONCATENATE(C692,E692,G692,I692)</f>
        <v>12</v>
      </c>
    </row>
    <row r="693" spans="1:17" x14ac:dyDescent="0.25">
      <c r="A693">
        <v>692</v>
      </c>
      <c r="B693">
        <v>92.584584000000007</v>
      </c>
      <c r="C693" s="3">
        <v>1</v>
      </c>
      <c r="D693">
        <v>93.668698000000006</v>
      </c>
      <c r="E693" s="2">
        <v>2</v>
      </c>
      <c r="P693">
        <v>2</v>
      </c>
      <c r="Q693" t="str">
        <f>CONCATENATE(C693,E693,G693,I693)</f>
        <v>12</v>
      </c>
    </row>
    <row r="694" spans="1:17" x14ac:dyDescent="0.25">
      <c r="A694">
        <v>693</v>
      </c>
      <c r="B694">
        <v>92.581980000000001</v>
      </c>
      <c r="C694" s="3">
        <v>1</v>
      </c>
      <c r="D694">
        <v>93.774844000000002</v>
      </c>
      <c r="E694" s="2">
        <v>2</v>
      </c>
      <c r="P694">
        <v>2</v>
      </c>
      <c r="Q694" t="str">
        <f>CONCATENATE(C694,E694,G694,I694)</f>
        <v>12</v>
      </c>
    </row>
    <row r="695" spans="1:17" x14ac:dyDescent="0.25">
      <c r="A695">
        <v>694</v>
      </c>
      <c r="B695">
        <v>92.461196999999999</v>
      </c>
      <c r="C695" s="3">
        <v>1</v>
      </c>
      <c r="P695">
        <v>1</v>
      </c>
      <c r="Q695" t="str">
        <f>CONCATENATE(C695,E695,G695,I695)</f>
        <v>1</v>
      </c>
    </row>
    <row r="696" spans="1:17" x14ac:dyDescent="0.25">
      <c r="A696">
        <v>695</v>
      </c>
      <c r="B696">
        <v>92.587344000000002</v>
      </c>
      <c r="C696" s="3">
        <v>1</v>
      </c>
      <c r="P696">
        <v>1</v>
      </c>
      <c r="Q696" t="str">
        <f>CONCATENATE(C696,E696,G696,I696)</f>
        <v>1</v>
      </c>
    </row>
    <row r="697" spans="1:17" x14ac:dyDescent="0.25">
      <c r="A697">
        <v>696</v>
      </c>
      <c r="P697">
        <v>0</v>
      </c>
      <c r="Q697" t="str">
        <f>CONCATENATE(C697,E697,G697,I697)</f>
        <v/>
      </c>
    </row>
    <row r="698" spans="1:17" x14ac:dyDescent="0.25">
      <c r="A698">
        <v>697</v>
      </c>
      <c r="H698">
        <v>89.715365000000006</v>
      </c>
      <c r="I698" s="4">
        <v>4</v>
      </c>
      <c r="P698">
        <v>1</v>
      </c>
      <c r="Q698" t="str">
        <f>CONCATENATE(C698,E698,G698,I698)</f>
        <v>4</v>
      </c>
    </row>
    <row r="699" spans="1:17" x14ac:dyDescent="0.25">
      <c r="A699">
        <v>698</v>
      </c>
      <c r="F699">
        <v>89.527865000000006</v>
      </c>
      <c r="G699" s="5">
        <v>3</v>
      </c>
      <c r="H699">
        <v>89.623490000000004</v>
      </c>
      <c r="I699" s="4">
        <v>4</v>
      </c>
      <c r="P699">
        <v>2</v>
      </c>
      <c r="Q699" t="str">
        <f>CONCATENATE(C699,E699,G699,I699)</f>
        <v>34</v>
      </c>
    </row>
    <row r="700" spans="1:17" x14ac:dyDescent="0.25">
      <c r="A700">
        <v>699</v>
      </c>
      <c r="F700">
        <v>89.528124000000005</v>
      </c>
      <c r="G700" s="5">
        <v>3</v>
      </c>
      <c r="H700">
        <v>89.692239999999998</v>
      </c>
      <c r="I700" s="4">
        <v>4</v>
      </c>
      <c r="P700">
        <v>2</v>
      </c>
      <c r="Q700" t="str">
        <f>CONCATENATE(C700,E700,G700,I700)</f>
        <v>34</v>
      </c>
    </row>
    <row r="701" spans="1:17" x14ac:dyDescent="0.25">
      <c r="A701">
        <v>700</v>
      </c>
      <c r="F701">
        <v>89.53729100000001</v>
      </c>
      <c r="G701" s="5">
        <v>3</v>
      </c>
      <c r="H701">
        <v>89.717083000000002</v>
      </c>
      <c r="I701" s="4">
        <v>4</v>
      </c>
      <c r="P701">
        <v>2</v>
      </c>
      <c r="Q701" t="str">
        <f>CONCATENATE(C701,E701,G701,I701)</f>
        <v>34</v>
      </c>
    </row>
    <row r="702" spans="1:17" x14ac:dyDescent="0.25">
      <c r="A702">
        <v>701</v>
      </c>
      <c r="F702">
        <v>89.535208000000011</v>
      </c>
      <c r="G702" s="5">
        <v>3</v>
      </c>
      <c r="H702">
        <v>89.692761000000004</v>
      </c>
      <c r="I702" s="4">
        <v>4</v>
      </c>
      <c r="P702">
        <v>2</v>
      </c>
      <c r="Q702" t="str">
        <f>CONCATENATE(C702,E702,G702,I702)</f>
        <v>34</v>
      </c>
    </row>
    <row r="703" spans="1:17" x14ac:dyDescent="0.25">
      <c r="A703">
        <v>702</v>
      </c>
      <c r="F703">
        <v>89.511718999999999</v>
      </c>
      <c r="G703" s="5">
        <v>3</v>
      </c>
      <c r="H703">
        <v>89.661667000000008</v>
      </c>
      <c r="I703" s="4">
        <v>4</v>
      </c>
      <c r="P703">
        <v>2</v>
      </c>
      <c r="Q703" t="str">
        <f>CONCATENATE(C703,E703,G703,I703)</f>
        <v>34</v>
      </c>
    </row>
    <row r="704" spans="1:17" x14ac:dyDescent="0.25">
      <c r="A704">
        <v>703</v>
      </c>
      <c r="F704">
        <v>89.529793000000012</v>
      </c>
      <c r="G704" s="5">
        <v>3</v>
      </c>
      <c r="H704">
        <v>89.66229100000001</v>
      </c>
      <c r="I704" s="4">
        <v>4</v>
      </c>
      <c r="P704">
        <v>2</v>
      </c>
      <c r="Q704" t="str">
        <f>CONCATENATE(C704,E704,G704,I704)</f>
        <v>34</v>
      </c>
    </row>
    <row r="705" spans="1:17" x14ac:dyDescent="0.25">
      <c r="A705">
        <v>704</v>
      </c>
      <c r="F705">
        <v>89.50916500000001</v>
      </c>
      <c r="G705" s="5">
        <v>3</v>
      </c>
      <c r="H705">
        <v>89.661457000000013</v>
      </c>
      <c r="I705" s="4">
        <v>4</v>
      </c>
      <c r="P705">
        <v>2</v>
      </c>
      <c r="Q705" t="str">
        <f>CONCATENATE(C705,E705,G705,I705)</f>
        <v>34</v>
      </c>
    </row>
    <row r="706" spans="1:17" x14ac:dyDescent="0.25">
      <c r="A706">
        <v>705</v>
      </c>
      <c r="F706">
        <v>89.495156000000009</v>
      </c>
      <c r="G706" s="5">
        <v>3</v>
      </c>
      <c r="H706">
        <v>89.641095000000007</v>
      </c>
      <c r="I706" s="4">
        <v>4</v>
      </c>
      <c r="P706">
        <v>2</v>
      </c>
      <c r="Q706" t="str">
        <f>CONCATENATE(C706,E706,G706,I706)</f>
        <v>34</v>
      </c>
    </row>
    <row r="707" spans="1:17" x14ac:dyDescent="0.25">
      <c r="A707">
        <v>706</v>
      </c>
      <c r="D707">
        <v>75.573802000000001</v>
      </c>
      <c r="E707" s="2">
        <v>2</v>
      </c>
      <c r="F707">
        <v>89.438073000000003</v>
      </c>
      <c r="G707" s="5">
        <v>3</v>
      </c>
      <c r="H707">
        <v>89.715365000000006</v>
      </c>
      <c r="I707" s="4">
        <v>4</v>
      </c>
      <c r="P707">
        <v>3</v>
      </c>
      <c r="Q707" t="str">
        <f>CONCATENATE(C707,E707,G707,I707)</f>
        <v>234</v>
      </c>
    </row>
    <row r="708" spans="1:17" x14ac:dyDescent="0.25">
      <c r="A708">
        <v>707</v>
      </c>
      <c r="D708">
        <v>75.493801000000005</v>
      </c>
      <c r="E708" s="2">
        <v>2</v>
      </c>
      <c r="F708">
        <v>89.527865000000006</v>
      </c>
      <c r="G708" s="5">
        <v>3</v>
      </c>
      <c r="P708">
        <v>2</v>
      </c>
      <c r="Q708" t="str">
        <f>CONCATENATE(C708,E708,G708,I708)</f>
        <v>23</v>
      </c>
    </row>
    <row r="709" spans="1:17" x14ac:dyDescent="0.25">
      <c r="A709">
        <v>708</v>
      </c>
      <c r="D709">
        <v>75.554635000000005</v>
      </c>
      <c r="E709" s="2">
        <v>2</v>
      </c>
      <c r="P709">
        <v>1</v>
      </c>
      <c r="Q709" t="str">
        <f>CONCATENATE(C709,E709,G709,I709)</f>
        <v>2</v>
      </c>
    </row>
    <row r="710" spans="1:17" x14ac:dyDescent="0.25">
      <c r="A710">
        <v>709</v>
      </c>
      <c r="D710">
        <v>75.548801000000012</v>
      </c>
      <c r="E710" s="2">
        <v>2</v>
      </c>
      <c r="P710">
        <v>1</v>
      </c>
      <c r="Q710" t="str">
        <f>CONCATENATE(C710,E710,G710,I710)</f>
        <v>2</v>
      </c>
    </row>
    <row r="711" spans="1:17" x14ac:dyDescent="0.25">
      <c r="A711">
        <v>710</v>
      </c>
      <c r="D711">
        <v>75.586197000000013</v>
      </c>
      <c r="E711" s="2">
        <v>2</v>
      </c>
      <c r="P711">
        <v>1</v>
      </c>
      <c r="Q711" t="str">
        <f>CONCATENATE(C711,E711,G711,I711)</f>
        <v>2</v>
      </c>
    </row>
    <row r="712" spans="1:17" x14ac:dyDescent="0.25">
      <c r="A712">
        <v>711</v>
      </c>
      <c r="B712">
        <v>72.042031000000009</v>
      </c>
      <c r="C712" s="3">
        <v>1</v>
      </c>
      <c r="D712">
        <v>75.623958000000002</v>
      </c>
      <c r="E712" s="2">
        <v>2</v>
      </c>
      <c r="P712">
        <v>2</v>
      </c>
      <c r="Q712" t="str">
        <f>CONCATENATE(C712,E712,G712,I712)</f>
        <v>12</v>
      </c>
    </row>
    <row r="713" spans="1:17" x14ac:dyDescent="0.25">
      <c r="A713">
        <v>712</v>
      </c>
      <c r="B713">
        <v>72.042031000000009</v>
      </c>
      <c r="C713" s="3">
        <v>1</v>
      </c>
      <c r="D713">
        <v>75.586250000000007</v>
      </c>
      <c r="E713" s="2">
        <v>2</v>
      </c>
      <c r="P713">
        <v>2</v>
      </c>
      <c r="Q713" t="str">
        <f>CONCATENATE(C713,E713,G713,I713)</f>
        <v>12</v>
      </c>
    </row>
    <row r="714" spans="1:17" x14ac:dyDescent="0.25">
      <c r="A714">
        <v>713</v>
      </c>
      <c r="B714">
        <v>72.042030999999994</v>
      </c>
      <c r="C714" s="3">
        <v>1</v>
      </c>
      <c r="D714">
        <v>75.608281000000005</v>
      </c>
      <c r="E714" s="2">
        <v>2</v>
      </c>
      <c r="P714">
        <v>2</v>
      </c>
      <c r="Q714" t="str">
        <f>CONCATENATE(C714,E714,G714,I714)</f>
        <v>12</v>
      </c>
    </row>
    <row r="715" spans="1:17" x14ac:dyDescent="0.25">
      <c r="A715">
        <v>714</v>
      </c>
      <c r="B715">
        <v>72.042030999999994</v>
      </c>
      <c r="C715" s="3">
        <v>1</v>
      </c>
      <c r="D715">
        <v>75.545156000000006</v>
      </c>
      <c r="E715" s="2">
        <v>2</v>
      </c>
      <c r="P715">
        <v>2</v>
      </c>
      <c r="Q715" t="str">
        <f>CONCATENATE(C715,E715,G715,I715)</f>
        <v>12</v>
      </c>
    </row>
    <row r="716" spans="1:17" x14ac:dyDescent="0.25">
      <c r="A716">
        <v>715</v>
      </c>
      <c r="B716">
        <v>72.042030999999994</v>
      </c>
      <c r="C716" s="3">
        <v>1</v>
      </c>
      <c r="D716">
        <v>75.573802000000001</v>
      </c>
      <c r="E716" s="2">
        <v>2</v>
      </c>
      <c r="P716">
        <v>2</v>
      </c>
      <c r="Q716" t="str">
        <f>CONCATENATE(C716,E716,G716,I716)</f>
        <v>12</v>
      </c>
    </row>
    <row r="717" spans="1:17" x14ac:dyDescent="0.25">
      <c r="A717">
        <v>716</v>
      </c>
      <c r="B717">
        <v>72.042030999999994</v>
      </c>
      <c r="C717" s="3">
        <v>1</v>
      </c>
      <c r="P717">
        <v>1</v>
      </c>
      <c r="Q717" t="str">
        <f>CONCATENATE(C717,E717,G717,I717)</f>
        <v>1</v>
      </c>
    </row>
    <row r="718" spans="1:17" x14ac:dyDescent="0.25">
      <c r="A718">
        <v>717</v>
      </c>
      <c r="B718">
        <v>72.042030999999994</v>
      </c>
      <c r="C718" s="3">
        <v>1</v>
      </c>
      <c r="P718">
        <v>1</v>
      </c>
      <c r="Q718" t="str">
        <f>CONCATENATE(C718,E718,G718,I718)</f>
        <v>1</v>
      </c>
    </row>
    <row r="719" spans="1:17" x14ac:dyDescent="0.25">
      <c r="A719">
        <v>718</v>
      </c>
      <c r="B719">
        <v>72.042030999999994</v>
      </c>
      <c r="C719" s="3">
        <v>1</v>
      </c>
      <c r="P719">
        <v>1</v>
      </c>
      <c r="Q719" t="str">
        <f>CONCATENATE(C719,E719,G719,I719)</f>
        <v>1</v>
      </c>
    </row>
    <row r="720" spans="1:17" x14ac:dyDescent="0.25">
      <c r="A720">
        <v>719</v>
      </c>
      <c r="B720">
        <v>72.042030999999994</v>
      </c>
      <c r="C720" s="3">
        <v>1</v>
      </c>
      <c r="P720">
        <v>1</v>
      </c>
      <c r="Q720" t="str">
        <f>CONCATENATE(C720,E720,G720,I720)</f>
        <v>1</v>
      </c>
    </row>
    <row r="721" spans="1:17" x14ac:dyDescent="0.25">
      <c r="A721">
        <v>720</v>
      </c>
      <c r="B721">
        <v>72.042030999999994</v>
      </c>
      <c r="C721" s="3">
        <v>1</v>
      </c>
      <c r="P721">
        <v>1</v>
      </c>
      <c r="Q721" t="str">
        <f>CONCATENATE(C721,E721,G721,I721)</f>
        <v>1</v>
      </c>
    </row>
    <row r="722" spans="1:17" x14ac:dyDescent="0.25">
      <c r="A722">
        <v>721</v>
      </c>
      <c r="H722">
        <v>71.661978000000005</v>
      </c>
      <c r="I722" s="4">
        <v>4</v>
      </c>
      <c r="P722">
        <v>1</v>
      </c>
      <c r="Q722" t="str">
        <f>CONCATENATE(C722,E722,G722,I722)</f>
        <v>4</v>
      </c>
    </row>
    <row r="723" spans="1:17" x14ac:dyDescent="0.25">
      <c r="A723">
        <v>722</v>
      </c>
      <c r="F723">
        <v>71.577083000000002</v>
      </c>
      <c r="G723" s="5">
        <v>3</v>
      </c>
      <c r="H723">
        <v>71.682760000000002</v>
      </c>
      <c r="I723" s="4">
        <v>4</v>
      </c>
      <c r="P723">
        <v>2</v>
      </c>
      <c r="Q723" t="str">
        <f>CONCATENATE(C723,E723,G723,I723)</f>
        <v>34</v>
      </c>
    </row>
    <row r="724" spans="1:17" x14ac:dyDescent="0.25">
      <c r="A724">
        <v>723</v>
      </c>
      <c r="F724">
        <v>71.581770000000006</v>
      </c>
      <c r="G724" s="5">
        <v>3</v>
      </c>
      <c r="H724">
        <v>71.684374000000005</v>
      </c>
      <c r="I724" s="4">
        <v>4</v>
      </c>
      <c r="P724">
        <v>2</v>
      </c>
      <c r="Q724" t="str">
        <f>CONCATENATE(C724,E724,G724,I724)</f>
        <v>34</v>
      </c>
    </row>
    <row r="725" spans="1:17" x14ac:dyDescent="0.25">
      <c r="A725">
        <v>724</v>
      </c>
      <c r="F725">
        <v>71.555468000000005</v>
      </c>
      <c r="G725" s="5">
        <v>3</v>
      </c>
      <c r="H725">
        <v>71.65921800000001</v>
      </c>
      <c r="I725" s="4">
        <v>4</v>
      </c>
      <c r="P725">
        <v>2</v>
      </c>
      <c r="Q725" t="str">
        <f>CONCATENATE(C725,E725,G725,I725)</f>
        <v>34</v>
      </c>
    </row>
    <row r="726" spans="1:17" x14ac:dyDescent="0.25">
      <c r="A726">
        <v>725</v>
      </c>
      <c r="F726">
        <v>71.551666000000012</v>
      </c>
      <c r="G726" s="5">
        <v>3</v>
      </c>
      <c r="H726">
        <v>71.662812000000002</v>
      </c>
      <c r="I726" s="4">
        <v>4</v>
      </c>
      <c r="P726">
        <v>2</v>
      </c>
      <c r="Q726" t="str">
        <f>CONCATENATE(C726,E726,G726,I726)</f>
        <v>34</v>
      </c>
    </row>
    <row r="727" spans="1:17" x14ac:dyDescent="0.25">
      <c r="A727">
        <v>726</v>
      </c>
      <c r="F727">
        <v>71.505989000000014</v>
      </c>
      <c r="G727" s="5">
        <v>3</v>
      </c>
      <c r="H727">
        <v>71.653541000000004</v>
      </c>
      <c r="I727" s="4">
        <v>4</v>
      </c>
      <c r="P727">
        <v>2</v>
      </c>
      <c r="Q727" t="str">
        <f>CONCATENATE(C727,E727,G727,I727)</f>
        <v>34</v>
      </c>
    </row>
    <row r="728" spans="1:17" x14ac:dyDescent="0.25">
      <c r="A728">
        <v>727</v>
      </c>
      <c r="F728">
        <v>71.467603000000011</v>
      </c>
      <c r="G728" s="5">
        <v>3</v>
      </c>
      <c r="H728">
        <v>71.64749900000001</v>
      </c>
      <c r="I728" s="4">
        <v>4</v>
      </c>
      <c r="P728">
        <v>2</v>
      </c>
      <c r="Q728" t="str">
        <f>CONCATENATE(C728,E728,G728,I728)</f>
        <v>34</v>
      </c>
    </row>
    <row r="729" spans="1:17" x14ac:dyDescent="0.25">
      <c r="A729">
        <v>728</v>
      </c>
      <c r="F729">
        <v>71.447604000000013</v>
      </c>
      <c r="G729" s="5">
        <v>3</v>
      </c>
      <c r="H729">
        <v>71.645260000000007</v>
      </c>
      <c r="I729" s="4">
        <v>4</v>
      </c>
      <c r="P729">
        <v>2</v>
      </c>
      <c r="Q729" t="str">
        <f>CONCATENATE(C729,E729,G729,I729)</f>
        <v>34</v>
      </c>
    </row>
    <row r="730" spans="1:17" x14ac:dyDescent="0.25">
      <c r="A730">
        <v>729</v>
      </c>
      <c r="D730">
        <v>55.734547000000006</v>
      </c>
      <c r="E730" s="2">
        <v>2</v>
      </c>
      <c r="F730">
        <v>71.448333000000005</v>
      </c>
      <c r="G730" s="5">
        <v>3</v>
      </c>
      <c r="H730">
        <v>71.650103000000001</v>
      </c>
      <c r="I730" s="4">
        <v>4</v>
      </c>
      <c r="P730">
        <v>3</v>
      </c>
      <c r="Q730" t="str">
        <f>CONCATENATE(C730,E730,G730,I730)</f>
        <v>234</v>
      </c>
    </row>
    <row r="731" spans="1:17" x14ac:dyDescent="0.25">
      <c r="A731">
        <v>730</v>
      </c>
      <c r="D731">
        <v>55.755077000000007</v>
      </c>
      <c r="E731" s="2">
        <v>2</v>
      </c>
      <c r="F731">
        <v>71.492760000000004</v>
      </c>
      <c r="G731" s="5">
        <v>3</v>
      </c>
      <c r="H731">
        <v>71.604687000000013</v>
      </c>
      <c r="I731" s="4">
        <v>4</v>
      </c>
      <c r="P731">
        <v>3</v>
      </c>
      <c r="Q731" t="str">
        <f>CONCATENATE(C731,E731,G731,I731)</f>
        <v>234</v>
      </c>
    </row>
    <row r="732" spans="1:17" x14ac:dyDescent="0.25">
      <c r="A732">
        <v>731</v>
      </c>
      <c r="D732">
        <v>55.809280000000008</v>
      </c>
      <c r="E732" s="2">
        <v>2</v>
      </c>
      <c r="F732">
        <v>71.523541000000009</v>
      </c>
      <c r="G732" s="5">
        <v>3</v>
      </c>
      <c r="H732">
        <v>71.588749000000007</v>
      </c>
      <c r="I732" s="4">
        <v>4</v>
      </c>
      <c r="P732">
        <v>3</v>
      </c>
      <c r="Q732" t="str">
        <f>CONCATENATE(C732,E732,G732,I732)</f>
        <v>234</v>
      </c>
    </row>
    <row r="733" spans="1:17" x14ac:dyDescent="0.25">
      <c r="A733">
        <v>732</v>
      </c>
      <c r="D733">
        <v>55.789970000000004</v>
      </c>
      <c r="E733" s="2">
        <v>2</v>
      </c>
      <c r="F733">
        <v>71.535572000000002</v>
      </c>
      <c r="G733" s="5">
        <v>3</v>
      </c>
      <c r="P733">
        <v>2</v>
      </c>
      <c r="Q733" t="str">
        <f>CONCATENATE(C733,E733,G733,I733)</f>
        <v>23</v>
      </c>
    </row>
    <row r="734" spans="1:17" x14ac:dyDescent="0.25">
      <c r="A734">
        <v>733</v>
      </c>
      <c r="D734">
        <v>55.814224000000003</v>
      </c>
      <c r="E734" s="2">
        <v>2</v>
      </c>
      <c r="F734">
        <v>71.561874000000003</v>
      </c>
      <c r="G734" s="5">
        <v>3</v>
      </c>
      <c r="P734">
        <v>2</v>
      </c>
      <c r="Q734" t="str">
        <f>CONCATENATE(C734,E734,G734,I734)</f>
        <v>23</v>
      </c>
    </row>
    <row r="735" spans="1:17" x14ac:dyDescent="0.25">
      <c r="A735">
        <v>734</v>
      </c>
      <c r="D735">
        <v>55.768799000000008</v>
      </c>
      <c r="E735" s="2">
        <v>2</v>
      </c>
      <c r="P735">
        <v>1</v>
      </c>
      <c r="Q735" t="str">
        <f>CONCATENATE(C735,E735,G735,I735)</f>
        <v>2</v>
      </c>
    </row>
    <row r="736" spans="1:17" x14ac:dyDescent="0.25">
      <c r="A736">
        <v>735</v>
      </c>
      <c r="D736">
        <v>55.758057000000008</v>
      </c>
      <c r="E736" s="2">
        <v>2</v>
      </c>
      <c r="P736">
        <v>1</v>
      </c>
      <c r="Q736" t="str">
        <f>CONCATENATE(C736,E736,G736,I736)</f>
        <v>2</v>
      </c>
    </row>
    <row r="737" spans="1:17" x14ac:dyDescent="0.25">
      <c r="A737">
        <v>736</v>
      </c>
      <c r="B737">
        <v>50.836208000000006</v>
      </c>
      <c r="C737" s="3">
        <v>1</v>
      </c>
      <c r="D737">
        <v>55.759865000000005</v>
      </c>
      <c r="E737" s="2">
        <v>2</v>
      </c>
      <c r="P737">
        <v>2</v>
      </c>
      <c r="Q737" t="str">
        <f>CONCATENATE(C737,E737,G737,I737)</f>
        <v>12</v>
      </c>
    </row>
    <row r="738" spans="1:17" x14ac:dyDescent="0.25">
      <c r="A738">
        <v>737</v>
      </c>
      <c r="B738">
        <v>50.850994000000007</v>
      </c>
      <c r="C738" s="3">
        <v>1</v>
      </c>
      <c r="D738">
        <v>55.732471000000004</v>
      </c>
      <c r="E738" s="2">
        <v>2</v>
      </c>
      <c r="P738">
        <v>2</v>
      </c>
      <c r="Q738" t="str">
        <f>CONCATENATE(C738,E738,G738,I738)</f>
        <v>12</v>
      </c>
    </row>
    <row r="739" spans="1:17" x14ac:dyDescent="0.25">
      <c r="A739">
        <v>738</v>
      </c>
      <c r="B739">
        <v>50.859135000000009</v>
      </c>
      <c r="C739" s="3">
        <v>1</v>
      </c>
      <c r="D739">
        <v>55.709919000000006</v>
      </c>
      <c r="E739" s="2">
        <v>2</v>
      </c>
      <c r="P739">
        <v>2</v>
      </c>
      <c r="Q739" t="str">
        <f>CONCATENATE(C739,E739,G739,I739)</f>
        <v>12</v>
      </c>
    </row>
    <row r="740" spans="1:17" x14ac:dyDescent="0.25">
      <c r="A740">
        <v>739</v>
      </c>
      <c r="B740">
        <v>50.860302000000004</v>
      </c>
      <c r="C740" s="3">
        <v>1</v>
      </c>
      <c r="D740">
        <v>55.682053000000003</v>
      </c>
      <c r="E740" s="2">
        <v>2</v>
      </c>
      <c r="P740">
        <v>2</v>
      </c>
      <c r="Q740" t="str">
        <f>CONCATENATE(C740,E740,G740,I740)</f>
        <v>12</v>
      </c>
    </row>
    <row r="741" spans="1:17" x14ac:dyDescent="0.25">
      <c r="A741">
        <v>740</v>
      </c>
      <c r="B741">
        <v>50.877640000000007</v>
      </c>
      <c r="C741" s="3">
        <v>1</v>
      </c>
      <c r="D741">
        <v>55.656200000000005</v>
      </c>
      <c r="E741" s="2">
        <v>2</v>
      </c>
      <c r="P741">
        <v>2</v>
      </c>
      <c r="Q741" t="str">
        <f>CONCATENATE(C741,E741,G741,I741)</f>
        <v>12</v>
      </c>
    </row>
    <row r="742" spans="1:17" x14ac:dyDescent="0.25">
      <c r="A742">
        <v>741</v>
      </c>
      <c r="B742">
        <v>50.901260000000008</v>
      </c>
      <c r="C742" s="3">
        <v>1</v>
      </c>
      <c r="D742">
        <v>55.734547000000006</v>
      </c>
      <c r="E742" s="2">
        <v>2</v>
      </c>
      <c r="P742">
        <v>2</v>
      </c>
      <c r="Q742" t="str">
        <f>CONCATENATE(C742,E742,G742,I742)</f>
        <v>12</v>
      </c>
    </row>
    <row r="743" spans="1:17" x14ac:dyDescent="0.25">
      <c r="A743">
        <v>742</v>
      </c>
      <c r="B743">
        <v>50.845997000000004</v>
      </c>
      <c r="C743" s="3">
        <v>1</v>
      </c>
      <c r="P743">
        <v>1</v>
      </c>
      <c r="Q743" t="str">
        <f>CONCATENATE(C743,E743,G743,I743)</f>
        <v>1</v>
      </c>
    </row>
    <row r="744" spans="1:17" x14ac:dyDescent="0.25">
      <c r="A744">
        <v>743</v>
      </c>
      <c r="B744">
        <v>50.854664000000007</v>
      </c>
      <c r="C744" s="3">
        <v>1</v>
      </c>
      <c r="P744">
        <v>1</v>
      </c>
      <c r="Q744" t="str">
        <f>CONCATENATE(C744,E744,G744,I744)</f>
        <v>1</v>
      </c>
    </row>
    <row r="745" spans="1:17" x14ac:dyDescent="0.25">
      <c r="A745">
        <v>744</v>
      </c>
      <c r="B745">
        <v>50.871048000000009</v>
      </c>
      <c r="C745" s="3">
        <v>1</v>
      </c>
      <c r="H745">
        <v>53.815720000000006</v>
      </c>
      <c r="I745" s="4">
        <v>4</v>
      </c>
      <c r="P745">
        <v>2</v>
      </c>
      <c r="Q745" t="str">
        <f>CONCATENATE(C745,E745,G745,I745)</f>
        <v>14</v>
      </c>
    </row>
    <row r="746" spans="1:17" x14ac:dyDescent="0.25">
      <c r="A746">
        <v>745</v>
      </c>
      <c r="B746">
        <v>50.851471000000004</v>
      </c>
      <c r="C746" s="3">
        <v>1</v>
      </c>
      <c r="H746">
        <v>53.802158000000006</v>
      </c>
      <c r="I746" s="4">
        <v>4</v>
      </c>
      <c r="P746">
        <v>2</v>
      </c>
      <c r="Q746" t="str">
        <f>CONCATENATE(C746,E746,G746,I746)</f>
        <v>14</v>
      </c>
    </row>
    <row r="747" spans="1:17" x14ac:dyDescent="0.25">
      <c r="A747">
        <v>746</v>
      </c>
      <c r="B747">
        <v>50.846153000000008</v>
      </c>
      <c r="C747" s="3">
        <v>1</v>
      </c>
      <c r="H747">
        <v>53.845398000000003</v>
      </c>
      <c r="I747" s="4">
        <v>4</v>
      </c>
      <c r="P747">
        <v>2</v>
      </c>
      <c r="Q747" t="str">
        <f>CONCATENATE(C747,E747,G747,I747)</f>
        <v>14</v>
      </c>
    </row>
    <row r="748" spans="1:17" x14ac:dyDescent="0.25">
      <c r="A748">
        <v>747</v>
      </c>
      <c r="B748">
        <v>50.910671000000008</v>
      </c>
      <c r="C748" s="3">
        <v>1</v>
      </c>
      <c r="H748">
        <v>53.841675000000009</v>
      </c>
      <c r="I748" s="4">
        <v>4</v>
      </c>
      <c r="P748">
        <v>2</v>
      </c>
      <c r="Q748" t="str">
        <f>CONCATENATE(C748,E748,G748,I748)</f>
        <v>14</v>
      </c>
    </row>
    <row r="749" spans="1:17" x14ac:dyDescent="0.25">
      <c r="A749">
        <v>748</v>
      </c>
      <c r="B749">
        <v>50.836208000000006</v>
      </c>
      <c r="C749" s="3">
        <v>1</v>
      </c>
      <c r="H749">
        <v>53.799286000000009</v>
      </c>
      <c r="I749" s="4">
        <v>4</v>
      </c>
      <c r="P749">
        <v>2</v>
      </c>
      <c r="Q749" t="str">
        <f>CONCATENATE(C749,E749,G749,I749)</f>
        <v>14</v>
      </c>
    </row>
    <row r="750" spans="1:17" x14ac:dyDescent="0.25">
      <c r="A750">
        <v>749</v>
      </c>
      <c r="F750">
        <v>50.976894000000009</v>
      </c>
      <c r="G750" s="5">
        <v>3</v>
      </c>
      <c r="H750">
        <v>53.778862000000004</v>
      </c>
      <c r="I750" s="4">
        <v>4</v>
      </c>
      <c r="P750">
        <v>2</v>
      </c>
      <c r="Q750" t="str">
        <f>CONCATENATE(C750,E750,G750,I750)</f>
        <v>34</v>
      </c>
    </row>
    <row r="751" spans="1:17" x14ac:dyDescent="0.25">
      <c r="A751">
        <v>750</v>
      </c>
      <c r="F751">
        <v>51.009178000000006</v>
      </c>
      <c r="G751" s="5">
        <v>3</v>
      </c>
      <c r="H751">
        <v>53.820881000000007</v>
      </c>
      <c r="I751" s="4">
        <v>4</v>
      </c>
      <c r="P751">
        <v>2</v>
      </c>
      <c r="Q751" t="str">
        <f>CONCATENATE(C751,E751,G751,I751)</f>
        <v>34</v>
      </c>
    </row>
    <row r="752" spans="1:17" x14ac:dyDescent="0.25">
      <c r="A752">
        <v>751</v>
      </c>
      <c r="F752">
        <v>51.026993000000004</v>
      </c>
      <c r="G752" s="5">
        <v>3</v>
      </c>
      <c r="H752">
        <v>53.835667000000008</v>
      </c>
      <c r="I752" s="4">
        <v>4</v>
      </c>
      <c r="P752">
        <v>2</v>
      </c>
      <c r="Q752" t="str">
        <f>CONCATENATE(C752,E752,G752,I752)</f>
        <v>34</v>
      </c>
    </row>
    <row r="753" spans="1:17" x14ac:dyDescent="0.25">
      <c r="A753">
        <v>752</v>
      </c>
      <c r="F753">
        <v>50.994125000000004</v>
      </c>
      <c r="G753" s="5">
        <v>3</v>
      </c>
      <c r="H753">
        <v>53.854175000000005</v>
      </c>
      <c r="I753" s="4">
        <v>4</v>
      </c>
      <c r="P753">
        <v>2</v>
      </c>
      <c r="Q753" t="str">
        <f>CONCATENATE(C753,E753,G753,I753)</f>
        <v>34</v>
      </c>
    </row>
    <row r="754" spans="1:17" x14ac:dyDescent="0.25">
      <c r="A754">
        <v>753</v>
      </c>
      <c r="F754">
        <v>50.982052000000003</v>
      </c>
      <c r="G754" s="5">
        <v>3</v>
      </c>
      <c r="H754">
        <v>53.836784000000009</v>
      </c>
      <c r="I754" s="4">
        <v>4</v>
      </c>
      <c r="P754">
        <v>2</v>
      </c>
      <c r="Q754" t="str">
        <f>CONCATENATE(C754,E754,G754,I754)</f>
        <v>34</v>
      </c>
    </row>
    <row r="755" spans="1:17" x14ac:dyDescent="0.25">
      <c r="A755">
        <v>754</v>
      </c>
      <c r="D755">
        <v>37.666367000000008</v>
      </c>
      <c r="E755" s="2">
        <v>2</v>
      </c>
      <c r="F755">
        <v>50.960880000000003</v>
      </c>
      <c r="G755" s="5">
        <v>3</v>
      </c>
      <c r="H755">
        <v>53.809338000000004</v>
      </c>
      <c r="I755" s="4">
        <v>4</v>
      </c>
      <c r="P755">
        <v>3</v>
      </c>
      <c r="Q755" t="str">
        <f>CONCATENATE(C755,E755,G755,I755)</f>
        <v>234</v>
      </c>
    </row>
    <row r="756" spans="1:17" x14ac:dyDescent="0.25">
      <c r="A756">
        <v>755</v>
      </c>
      <c r="D756">
        <v>37.761574000000003</v>
      </c>
      <c r="E756" s="2">
        <v>2</v>
      </c>
      <c r="F756">
        <v>50.983326000000005</v>
      </c>
      <c r="G756" s="5">
        <v>3</v>
      </c>
      <c r="H756">
        <v>53.784393000000009</v>
      </c>
      <c r="I756" s="4">
        <v>4</v>
      </c>
      <c r="P756">
        <v>3</v>
      </c>
      <c r="Q756" t="str">
        <f>CONCATENATE(C756,E756,G756,I756)</f>
        <v>234</v>
      </c>
    </row>
    <row r="757" spans="1:17" x14ac:dyDescent="0.25">
      <c r="A757">
        <v>756</v>
      </c>
      <c r="D757">
        <v>37.701046000000005</v>
      </c>
      <c r="E757" s="2">
        <v>2</v>
      </c>
      <c r="F757">
        <v>50.998699000000009</v>
      </c>
      <c r="G757" s="5">
        <v>3</v>
      </c>
      <c r="H757">
        <v>53.812050000000006</v>
      </c>
      <c r="I757" s="4">
        <v>4</v>
      </c>
      <c r="P757">
        <v>3</v>
      </c>
      <c r="Q757" t="str">
        <f>CONCATENATE(C757,E757,G757,I757)</f>
        <v>234</v>
      </c>
    </row>
    <row r="758" spans="1:17" x14ac:dyDescent="0.25">
      <c r="A758">
        <v>757</v>
      </c>
      <c r="D758">
        <v>37.665729000000006</v>
      </c>
      <c r="E758" s="2">
        <v>2</v>
      </c>
      <c r="F758">
        <v>51.009762000000009</v>
      </c>
      <c r="G758" s="5">
        <v>3</v>
      </c>
      <c r="H758">
        <v>53.797531000000006</v>
      </c>
      <c r="I758" s="4">
        <v>4</v>
      </c>
      <c r="P758">
        <v>3</v>
      </c>
      <c r="Q758" t="str">
        <f>CONCATENATE(C758,E758,G758,I758)</f>
        <v>234</v>
      </c>
    </row>
    <row r="759" spans="1:17" x14ac:dyDescent="0.25">
      <c r="A759">
        <v>758</v>
      </c>
      <c r="D759">
        <v>37.61025200000001</v>
      </c>
      <c r="E759" s="2">
        <v>2</v>
      </c>
      <c r="F759">
        <v>50.991840000000003</v>
      </c>
      <c r="G759" s="5">
        <v>3</v>
      </c>
      <c r="H759">
        <v>53.703972000000007</v>
      </c>
      <c r="I759" s="4">
        <v>4</v>
      </c>
      <c r="P759">
        <v>3</v>
      </c>
      <c r="Q759" t="str">
        <f>CONCATENATE(C759,E759,G759,I759)</f>
        <v>234</v>
      </c>
    </row>
    <row r="760" spans="1:17" x14ac:dyDescent="0.25">
      <c r="A760">
        <v>759</v>
      </c>
      <c r="D760">
        <v>37.639030000000005</v>
      </c>
      <c r="E760" s="2">
        <v>2</v>
      </c>
      <c r="F760">
        <v>51.026516000000008</v>
      </c>
      <c r="G760" s="5">
        <v>3</v>
      </c>
      <c r="H760">
        <v>53.800350000000009</v>
      </c>
      <c r="I760" s="4">
        <v>4</v>
      </c>
      <c r="P760">
        <v>3</v>
      </c>
      <c r="Q760" t="str">
        <f>CONCATENATE(C760,E760,G760,I760)</f>
        <v>234</v>
      </c>
    </row>
    <row r="761" spans="1:17" x14ac:dyDescent="0.25">
      <c r="A761">
        <v>760</v>
      </c>
      <c r="D761">
        <v>37.644825000000004</v>
      </c>
      <c r="E761" s="2">
        <v>2</v>
      </c>
      <c r="F761">
        <v>51.041675000000005</v>
      </c>
      <c r="G761" s="5">
        <v>3</v>
      </c>
      <c r="P761">
        <v>2</v>
      </c>
      <c r="Q761" t="str">
        <f>CONCATENATE(C761,E761,G761,I761)</f>
        <v>23</v>
      </c>
    </row>
    <row r="762" spans="1:17" x14ac:dyDescent="0.25">
      <c r="A762">
        <v>761</v>
      </c>
      <c r="D762">
        <v>37.665462000000005</v>
      </c>
      <c r="E762" s="2">
        <v>2</v>
      </c>
      <c r="F762">
        <v>51.049496000000005</v>
      </c>
      <c r="G762" s="5">
        <v>3</v>
      </c>
      <c r="P762">
        <v>2</v>
      </c>
      <c r="Q762" t="str">
        <f>CONCATENATE(C762,E762,G762,I762)</f>
        <v>23</v>
      </c>
    </row>
    <row r="763" spans="1:17" x14ac:dyDescent="0.25">
      <c r="A763">
        <v>762</v>
      </c>
      <c r="D763">
        <v>37.650520000000007</v>
      </c>
      <c r="E763" s="2">
        <v>2</v>
      </c>
      <c r="F763">
        <v>51.061142000000004</v>
      </c>
      <c r="G763" s="5">
        <v>3</v>
      </c>
      <c r="P763">
        <v>2</v>
      </c>
      <c r="Q763" t="str">
        <f>CONCATENATE(C763,E763,G763,I763)</f>
        <v>23</v>
      </c>
    </row>
    <row r="764" spans="1:17" x14ac:dyDescent="0.25">
      <c r="A764">
        <v>763</v>
      </c>
      <c r="D764">
        <v>37.639294000000007</v>
      </c>
      <c r="E764" s="2">
        <v>2</v>
      </c>
      <c r="F764">
        <v>51.037739000000009</v>
      </c>
      <c r="G764" s="5">
        <v>3</v>
      </c>
      <c r="P764">
        <v>2</v>
      </c>
      <c r="Q764" t="str">
        <f>CONCATENATE(C764,E764,G764,I764)</f>
        <v>23</v>
      </c>
    </row>
    <row r="765" spans="1:17" x14ac:dyDescent="0.25">
      <c r="A765">
        <v>764</v>
      </c>
      <c r="D765">
        <v>37.617702000000008</v>
      </c>
      <c r="E765" s="2">
        <v>2</v>
      </c>
      <c r="F765">
        <v>51.023964000000007</v>
      </c>
      <c r="G765" s="5">
        <v>3</v>
      </c>
      <c r="P765">
        <v>2</v>
      </c>
      <c r="Q765" t="str">
        <f>CONCATENATE(C765,E765,G765,I765)</f>
        <v>23</v>
      </c>
    </row>
    <row r="766" spans="1:17" x14ac:dyDescent="0.25">
      <c r="A766">
        <v>765</v>
      </c>
      <c r="B766">
        <v>32.158274000000006</v>
      </c>
      <c r="C766" s="3">
        <v>1</v>
      </c>
      <c r="D766">
        <v>37.601372000000005</v>
      </c>
      <c r="E766" s="2">
        <v>2</v>
      </c>
      <c r="F766">
        <v>50.936470000000007</v>
      </c>
      <c r="G766" s="5">
        <v>3</v>
      </c>
      <c r="P766">
        <v>3</v>
      </c>
      <c r="Q766" t="str">
        <f>CONCATENATE(C766,E766,G766,I766)</f>
        <v>123</v>
      </c>
    </row>
    <row r="767" spans="1:17" x14ac:dyDescent="0.25">
      <c r="A767">
        <v>766</v>
      </c>
      <c r="B767">
        <v>32.220505000000003</v>
      </c>
      <c r="C767" s="3">
        <v>1</v>
      </c>
      <c r="D767">
        <v>37.608658000000005</v>
      </c>
      <c r="E767" s="2">
        <v>2</v>
      </c>
      <c r="F767">
        <v>50.971729000000003</v>
      </c>
      <c r="G767" s="5">
        <v>3</v>
      </c>
      <c r="P767">
        <v>3</v>
      </c>
      <c r="Q767" t="str">
        <f>CONCATENATE(C767,E767,G767,I767)</f>
        <v>123</v>
      </c>
    </row>
    <row r="768" spans="1:17" x14ac:dyDescent="0.25">
      <c r="A768">
        <v>767</v>
      </c>
      <c r="B768">
        <v>32.163114000000007</v>
      </c>
      <c r="C768" s="3">
        <v>1</v>
      </c>
      <c r="D768">
        <v>37.614136000000009</v>
      </c>
      <c r="E768" s="2">
        <v>2</v>
      </c>
      <c r="F768">
        <v>50.976894000000009</v>
      </c>
      <c r="G768" s="5">
        <v>3</v>
      </c>
      <c r="P768">
        <v>3</v>
      </c>
      <c r="Q768" t="str">
        <f>CONCATENATE(C768,E768,G768,I768)</f>
        <v>123</v>
      </c>
    </row>
    <row r="769" spans="1:17" x14ac:dyDescent="0.25">
      <c r="A769">
        <v>768</v>
      </c>
      <c r="B769">
        <v>32.178593000000006</v>
      </c>
      <c r="C769" s="3">
        <v>1</v>
      </c>
      <c r="D769">
        <v>37.567329000000008</v>
      </c>
      <c r="E769" s="2">
        <v>2</v>
      </c>
      <c r="P769">
        <v>2</v>
      </c>
      <c r="Q769" t="str">
        <f>CONCATENATE(C769,E769,G769,I769)</f>
        <v>12</v>
      </c>
    </row>
    <row r="770" spans="1:17" x14ac:dyDescent="0.25">
      <c r="A770">
        <v>769</v>
      </c>
      <c r="B770">
        <v>32.183964000000003</v>
      </c>
      <c r="C770" s="3">
        <v>1</v>
      </c>
      <c r="D770">
        <v>37.572437000000008</v>
      </c>
      <c r="E770" s="2">
        <v>2</v>
      </c>
      <c r="P770">
        <v>2</v>
      </c>
      <c r="Q770" t="str">
        <f>CONCATENATE(C770,E770,G770,I770)</f>
        <v>12</v>
      </c>
    </row>
    <row r="771" spans="1:17" x14ac:dyDescent="0.25">
      <c r="A771">
        <v>770</v>
      </c>
      <c r="B771">
        <v>32.180401000000003</v>
      </c>
      <c r="C771" s="3">
        <v>1</v>
      </c>
      <c r="D771">
        <v>37.606049000000006</v>
      </c>
      <c r="E771" s="2">
        <v>2</v>
      </c>
      <c r="P771">
        <v>2</v>
      </c>
      <c r="Q771" t="str">
        <f>CONCATENATE(C771,E771,G771,I771)</f>
        <v>12</v>
      </c>
    </row>
    <row r="772" spans="1:17" x14ac:dyDescent="0.25">
      <c r="A772">
        <v>771</v>
      </c>
      <c r="B772">
        <v>32.195507000000006</v>
      </c>
      <c r="C772" s="3">
        <v>1</v>
      </c>
      <c r="D772">
        <v>37.666367000000008</v>
      </c>
      <c r="E772" s="2">
        <v>2</v>
      </c>
      <c r="P772">
        <v>2</v>
      </c>
      <c r="Q772" t="str">
        <f>CONCATENATE(C772,E772,G772,I772)</f>
        <v>12</v>
      </c>
    </row>
    <row r="773" spans="1:17" x14ac:dyDescent="0.25">
      <c r="A773">
        <v>772</v>
      </c>
      <c r="B773">
        <v>32.203644000000011</v>
      </c>
      <c r="C773" s="3">
        <v>1</v>
      </c>
      <c r="P773">
        <v>1</v>
      </c>
      <c r="Q773" t="str">
        <f>CONCATENATE(C773,E773,G773,I773)</f>
        <v>1</v>
      </c>
    </row>
    <row r="774" spans="1:17" x14ac:dyDescent="0.25">
      <c r="A774">
        <v>773</v>
      </c>
      <c r="B774">
        <v>32.15162500000001</v>
      </c>
      <c r="C774" s="3">
        <v>1</v>
      </c>
      <c r="H774">
        <v>37.181606000000002</v>
      </c>
      <c r="I774" s="4">
        <v>4</v>
      </c>
      <c r="P774">
        <v>2</v>
      </c>
      <c r="Q774" t="str">
        <f>CONCATENATE(C774,E774,G774,I774)</f>
        <v>14</v>
      </c>
    </row>
    <row r="775" spans="1:17" x14ac:dyDescent="0.25">
      <c r="A775">
        <v>774</v>
      </c>
      <c r="B775">
        <v>32.156839000000005</v>
      </c>
      <c r="C775" s="3">
        <v>1</v>
      </c>
      <c r="H775">
        <v>37.165758000000011</v>
      </c>
      <c r="I775" s="4">
        <v>4</v>
      </c>
      <c r="P775">
        <v>2</v>
      </c>
      <c r="Q775" t="str">
        <f>CONCATENATE(C775,E775,G775,I775)</f>
        <v>14</v>
      </c>
    </row>
    <row r="776" spans="1:17" x14ac:dyDescent="0.25">
      <c r="A776">
        <v>775</v>
      </c>
      <c r="B776">
        <v>32.158274000000006</v>
      </c>
      <c r="C776" s="3">
        <v>1</v>
      </c>
      <c r="H776">
        <v>37.153845000000004</v>
      </c>
      <c r="I776" s="4">
        <v>4</v>
      </c>
      <c r="P776">
        <v>2</v>
      </c>
      <c r="Q776" t="str">
        <f>CONCATENATE(C776,E776,G776,I776)</f>
        <v>14</v>
      </c>
    </row>
    <row r="777" spans="1:17" x14ac:dyDescent="0.25">
      <c r="A777">
        <v>776</v>
      </c>
      <c r="B777">
        <v>32.155136000000006</v>
      </c>
      <c r="C777" s="3">
        <v>1</v>
      </c>
      <c r="H777">
        <v>37.152195000000006</v>
      </c>
      <c r="I777" s="4">
        <v>4</v>
      </c>
      <c r="P777">
        <v>2</v>
      </c>
      <c r="Q777" t="str">
        <f>CONCATENATE(C777,E777,G777,I777)</f>
        <v>14</v>
      </c>
    </row>
    <row r="778" spans="1:17" x14ac:dyDescent="0.25">
      <c r="A778">
        <v>777</v>
      </c>
      <c r="B778">
        <v>32.119926000000007</v>
      </c>
      <c r="C778" s="3">
        <v>1</v>
      </c>
      <c r="H778">
        <v>37.190914000000006</v>
      </c>
      <c r="I778" s="4">
        <v>4</v>
      </c>
      <c r="P778">
        <v>2</v>
      </c>
      <c r="Q778" t="str">
        <f>CONCATENATE(C778,E778,G778,I778)</f>
        <v>14</v>
      </c>
    </row>
    <row r="779" spans="1:17" x14ac:dyDescent="0.25">
      <c r="A779">
        <v>778</v>
      </c>
      <c r="B779">
        <v>32.117266000000008</v>
      </c>
      <c r="C779" s="3">
        <v>1</v>
      </c>
      <c r="H779">
        <v>37.20139300000001</v>
      </c>
      <c r="I779" s="4">
        <v>4</v>
      </c>
      <c r="P779">
        <v>2</v>
      </c>
      <c r="Q779" t="str">
        <f>CONCATENATE(C779,E779,G779,I779)</f>
        <v>14</v>
      </c>
    </row>
    <row r="780" spans="1:17" x14ac:dyDescent="0.25">
      <c r="A780">
        <v>779</v>
      </c>
      <c r="B780">
        <v>32.11705400000001</v>
      </c>
      <c r="C780" s="3">
        <v>1</v>
      </c>
      <c r="H780">
        <v>37.192194000000008</v>
      </c>
      <c r="I780" s="4">
        <v>4</v>
      </c>
      <c r="P780">
        <v>2</v>
      </c>
      <c r="Q780" t="str">
        <f>CONCATENATE(C780,E780,G780,I780)</f>
        <v>14</v>
      </c>
    </row>
    <row r="781" spans="1:17" x14ac:dyDescent="0.25">
      <c r="A781">
        <v>780</v>
      </c>
      <c r="B781">
        <v>32.10099000000001</v>
      </c>
      <c r="C781" s="3">
        <v>1</v>
      </c>
      <c r="H781">
        <v>37.20851900000001</v>
      </c>
      <c r="I781" s="4">
        <v>4</v>
      </c>
      <c r="P781">
        <v>2</v>
      </c>
      <c r="Q781" t="str">
        <f>CONCATENATE(C781,E781,G781,I781)</f>
        <v>14</v>
      </c>
    </row>
    <row r="782" spans="1:17" x14ac:dyDescent="0.25">
      <c r="A782">
        <v>781</v>
      </c>
      <c r="B782">
        <v>32.138277000000002</v>
      </c>
      <c r="C782" s="3">
        <v>1</v>
      </c>
      <c r="H782">
        <v>37.199585000000006</v>
      </c>
      <c r="I782" s="4">
        <v>4</v>
      </c>
      <c r="P782">
        <v>2</v>
      </c>
      <c r="Q782" t="str">
        <f>CONCATENATE(C782,E782,G782,I782)</f>
        <v>14</v>
      </c>
    </row>
    <row r="783" spans="1:17" x14ac:dyDescent="0.25">
      <c r="A783">
        <v>782</v>
      </c>
      <c r="B783">
        <v>32.158274000000006</v>
      </c>
      <c r="C783" s="3">
        <v>1</v>
      </c>
      <c r="H783">
        <v>37.204584000000011</v>
      </c>
      <c r="I783" s="4">
        <v>4</v>
      </c>
      <c r="P783">
        <v>2</v>
      </c>
      <c r="Q783" t="str">
        <f>CONCATENATE(C783,E783,G783,I783)</f>
        <v>14</v>
      </c>
    </row>
    <row r="784" spans="1:17" x14ac:dyDescent="0.25">
      <c r="A784">
        <v>783</v>
      </c>
      <c r="H784">
        <v>37.207724000000006</v>
      </c>
      <c r="I784" s="4">
        <v>4</v>
      </c>
      <c r="P784">
        <v>1</v>
      </c>
      <c r="Q784" t="str">
        <f>CONCATENATE(C784,E784,G784,I784)</f>
        <v>4</v>
      </c>
    </row>
    <row r="785" spans="1:17" x14ac:dyDescent="0.25">
      <c r="A785">
        <v>784</v>
      </c>
      <c r="H785">
        <v>37.21038200000001</v>
      </c>
      <c r="I785" s="4">
        <v>4</v>
      </c>
      <c r="P785">
        <v>1</v>
      </c>
      <c r="Q785" t="str">
        <f>CONCATENATE(C785,E785,G785,I785)</f>
        <v>4</v>
      </c>
    </row>
    <row r="786" spans="1:17" x14ac:dyDescent="0.25">
      <c r="A786">
        <v>785</v>
      </c>
      <c r="D786">
        <v>22.806303000000007</v>
      </c>
      <c r="E786" s="2">
        <v>2</v>
      </c>
      <c r="F786">
        <v>32.259014000000008</v>
      </c>
      <c r="G786" s="5">
        <v>3</v>
      </c>
      <c r="H786">
        <v>37.218573000000006</v>
      </c>
      <c r="I786" s="4">
        <v>4</v>
      </c>
      <c r="P786">
        <v>3</v>
      </c>
      <c r="Q786" t="str">
        <f>CONCATENATE(C786,E786,G786,I786)</f>
        <v>234</v>
      </c>
    </row>
    <row r="787" spans="1:17" x14ac:dyDescent="0.25">
      <c r="A787">
        <v>786</v>
      </c>
      <c r="D787">
        <v>22.806303000000007</v>
      </c>
      <c r="E787" s="2">
        <v>2</v>
      </c>
      <c r="F787">
        <v>32.265608000000007</v>
      </c>
      <c r="G787" s="5">
        <v>3</v>
      </c>
      <c r="H787">
        <v>37.20963900000001</v>
      </c>
      <c r="I787" s="4">
        <v>4</v>
      </c>
      <c r="P787">
        <v>3</v>
      </c>
      <c r="Q787" t="str">
        <f>CONCATENATE(C787,E787,G787,I787)</f>
        <v>234</v>
      </c>
    </row>
    <row r="788" spans="1:17" x14ac:dyDescent="0.25">
      <c r="A788">
        <v>787</v>
      </c>
      <c r="D788">
        <v>22.806303000000007</v>
      </c>
      <c r="E788" s="2">
        <v>2</v>
      </c>
      <c r="F788">
        <v>32.253483000000003</v>
      </c>
      <c r="G788" s="5">
        <v>3</v>
      </c>
      <c r="H788">
        <v>37.186289000000002</v>
      </c>
      <c r="I788" s="4">
        <v>4</v>
      </c>
      <c r="P788">
        <v>3</v>
      </c>
      <c r="Q788" t="str">
        <f>CONCATENATE(C788,E788,G788,I788)</f>
        <v>234</v>
      </c>
    </row>
    <row r="789" spans="1:17" x14ac:dyDescent="0.25">
      <c r="A789">
        <v>788</v>
      </c>
      <c r="D789">
        <v>22.805345000000003</v>
      </c>
      <c r="E789" s="2">
        <v>2</v>
      </c>
      <c r="F789">
        <v>32.229813000000007</v>
      </c>
      <c r="G789" s="5">
        <v>3</v>
      </c>
      <c r="H789">
        <v>37.199053000000006</v>
      </c>
      <c r="I789" s="4">
        <v>4</v>
      </c>
      <c r="P789">
        <v>3</v>
      </c>
      <c r="Q789" t="str">
        <f>CONCATENATE(C789,E789,G789,I789)</f>
        <v>234</v>
      </c>
    </row>
    <row r="790" spans="1:17" x14ac:dyDescent="0.25">
      <c r="A790">
        <v>789</v>
      </c>
      <c r="D790">
        <v>22.785612000000008</v>
      </c>
      <c r="E790" s="2">
        <v>2</v>
      </c>
      <c r="F790">
        <v>32.242897000000006</v>
      </c>
      <c r="G790" s="5">
        <v>3</v>
      </c>
      <c r="H790">
        <v>37.188415000000006</v>
      </c>
      <c r="I790" s="4">
        <v>4</v>
      </c>
      <c r="P790">
        <v>3</v>
      </c>
      <c r="Q790" t="str">
        <f>CONCATENATE(C790,E790,G790,I790)</f>
        <v>234</v>
      </c>
    </row>
    <row r="791" spans="1:17" x14ac:dyDescent="0.25">
      <c r="A791">
        <v>790</v>
      </c>
      <c r="D791">
        <v>22.817738000000006</v>
      </c>
      <c r="E791" s="2">
        <v>2</v>
      </c>
      <c r="F791">
        <v>32.245451000000003</v>
      </c>
      <c r="G791" s="5">
        <v>3</v>
      </c>
      <c r="H791">
        <v>37.212351000000005</v>
      </c>
      <c r="I791" s="4">
        <v>4</v>
      </c>
      <c r="P791">
        <v>3</v>
      </c>
      <c r="Q791" t="str">
        <f>CONCATENATE(C791,E791,G791,I791)</f>
        <v>234</v>
      </c>
    </row>
    <row r="792" spans="1:17" x14ac:dyDescent="0.25">
      <c r="A792">
        <v>791</v>
      </c>
      <c r="D792">
        <v>22.835131000000004</v>
      </c>
      <c r="E792" s="2">
        <v>2</v>
      </c>
      <c r="F792">
        <v>32.24933200000001</v>
      </c>
      <c r="G792" s="5">
        <v>3</v>
      </c>
      <c r="H792">
        <v>37.196554000000006</v>
      </c>
      <c r="I792" s="4">
        <v>4</v>
      </c>
      <c r="P792">
        <v>3</v>
      </c>
      <c r="Q792" t="str">
        <f>CONCATENATE(C792,E792,G792,I792)</f>
        <v>234</v>
      </c>
    </row>
    <row r="793" spans="1:17" x14ac:dyDescent="0.25">
      <c r="A793">
        <v>792</v>
      </c>
      <c r="D793">
        <v>22.867098000000006</v>
      </c>
      <c r="E793" s="2">
        <v>2</v>
      </c>
      <c r="F793">
        <v>32.259811000000006</v>
      </c>
      <c r="G793" s="5">
        <v>3</v>
      </c>
      <c r="H793">
        <v>36.999330000000008</v>
      </c>
      <c r="I793" s="4">
        <v>4</v>
      </c>
      <c r="P793">
        <v>3</v>
      </c>
      <c r="Q793" t="str">
        <f>CONCATENATE(C793,E793,G793,I793)</f>
        <v>234</v>
      </c>
    </row>
    <row r="794" spans="1:17" x14ac:dyDescent="0.25">
      <c r="A794">
        <v>793</v>
      </c>
      <c r="D794">
        <v>22.846727000000001</v>
      </c>
      <c r="E794" s="2">
        <v>2</v>
      </c>
      <c r="F794">
        <v>32.242472000000006</v>
      </c>
      <c r="G794" s="5">
        <v>3</v>
      </c>
      <c r="H794">
        <v>37.181606000000002</v>
      </c>
      <c r="I794" s="4">
        <v>4</v>
      </c>
      <c r="P794">
        <v>3</v>
      </c>
      <c r="Q794" t="str">
        <f>CONCATENATE(C794,E794,G794,I794)</f>
        <v>234</v>
      </c>
    </row>
    <row r="795" spans="1:17" x14ac:dyDescent="0.25">
      <c r="A795">
        <v>794</v>
      </c>
      <c r="D795">
        <v>22.864811000000003</v>
      </c>
      <c r="E795" s="2">
        <v>2</v>
      </c>
      <c r="F795">
        <v>32.220825000000005</v>
      </c>
      <c r="G795" s="5">
        <v>3</v>
      </c>
      <c r="P795">
        <v>2</v>
      </c>
      <c r="Q795" t="str">
        <f>CONCATENATE(C795,E795,G795,I795)</f>
        <v>23</v>
      </c>
    </row>
    <row r="796" spans="1:17" x14ac:dyDescent="0.25">
      <c r="A796">
        <v>795</v>
      </c>
      <c r="D796">
        <v>22.835983000000006</v>
      </c>
      <c r="E796" s="2">
        <v>2</v>
      </c>
      <c r="F796">
        <v>32.212580000000003</v>
      </c>
      <c r="G796" s="5">
        <v>3</v>
      </c>
      <c r="P796">
        <v>2</v>
      </c>
      <c r="Q796" t="str">
        <f>CONCATENATE(C796,E796,G796,I796)</f>
        <v>23</v>
      </c>
    </row>
    <row r="797" spans="1:17" x14ac:dyDescent="0.25">
      <c r="A797">
        <v>796</v>
      </c>
      <c r="D797">
        <v>22.806303000000007</v>
      </c>
      <c r="E797" s="2">
        <v>2</v>
      </c>
      <c r="F797">
        <v>32.259014000000008</v>
      </c>
      <c r="G797" s="5">
        <v>3</v>
      </c>
      <c r="J797">
        <v>37.291706000000005</v>
      </c>
      <c r="K797" t="s">
        <v>22</v>
      </c>
      <c r="Q797" t="str">
        <f>CONCATENATE(C797,E797,G797,I797)</f>
        <v>23</v>
      </c>
    </row>
    <row r="798" spans="1:17" x14ac:dyDescent="0.25">
      <c r="A798">
        <v>797</v>
      </c>
      <c r="Q798" t="str">
        <f>CONCATENATE(C798,E798,G798,I798)</f>
        <v/>
      </c>
    </row>
    <row r="799" spans="1:17" x14ac:dyDescent="0.25">
      <c r="A799">
        <v>798</v>
      </c>
      <c r="J799">
        <v>37.645149000000011</v>
      </c>
      <c r="K799" t="s">
        <v>22</v>
      </c>
      <c r="Q799" t="str">
        <f>CONCATENATE(C799,E799,G799,I799)</f>
        <v/>
      </c>
    </row>
    <row r="800" spans="1:17" x14ac:dyDescent="0.25">
      <c r="A800">
        <v>799</v>
      </c>
      <c r="D800">
        <v>50.993915000000008</v>
      </c>
      <c r="E800" s="2">
        <v>2</v>
      </c>
      <c r="P800">
        <v>1</v>
      </c>
      <c r="Q800" t="str">
        <f>CONCATENATE(C800,E800,G800,I800)</f>
        <v>2</v>
      </c>
    </row>
    <row r="801" spans="1:17" x14ac:dyDescent="0.25">
      <c r="A801">
        <v>800</v>
      </c>
      <c r="D801">
        <v>50.962799000000011</v>
      </c>
      <c r="E801" s="2">
        <v>2</v>
      </c>
      <c r="P801">
        <v>1</v>
      </c>
      <c r="Q801" t="str">
        <f>CONCATENATE(C801,E801,G801,I801)</f>
        <v>2</v>
      </c>
    </row>
    <row r="802" spans="1:17" x14ac:dyDescent="0.25">
      <c r="A802">
        <v>801</v>
      </c>
      <c r="D802">
        <v>50.938759000000012</v>
      </c>
      <c r="E802" s="2">
        <v>2</v>
      </c>
      <c r="P802">
        <v>1</v>
      </c>
      <c r="Q802" t="str">
        <f>CONCATENATE(C802,E802,G802,I802)</f>
        <v>2</v>
      </c>
    </row>
    <row r="803" spans="1:17" x14ac:dyDescent="0.25">
      <c r="A803">
        <v>802</v>
      </c>
      <c r="D803">
        <v>50.977375000000009</v>
      </c>
      <c r="E803" s="2">
        <v>2</v>
      </c>
      <c r="P803">
        <v>1</v>
      </c>
      <c r="Q803" t="str">
        <f>CONCATENATE(C803,E803,G803,I803)</f>
        <v>2</v>
      </c>
    </row>
    <row r="804" spans="1:17" x14ac:dyDescent="0.25">
      <c r="A804">
        <v>803</v>
      </c>
      <c r="D804">
        <v>50.967163000000014</v>
      </c>
      <c r="E804" s="2">
        <v>2</v>
      </c>
      <c r="P804">
        <v>1</v>
      </c>
      <c r="Q804" t="str">
        <f>CONCATENATE(C804,E804,G804,I804)</f>
        <v>2</v>
      </c>
    </row>
    <row r="805" spans="1:17" x14ac:dyDescent="0.25">
      <c r="A805">
        <v>804</v>
      </c>
      <c r="D805">
        <v>50.964607000000008</v>
      </c>
      <c r="E805" s="2">
        <v>2</v>
      </c>
      <c r="P805">
        <v>1</v>
      </c>
      <c r="Q805" t="str">
        <f>CONCATENATE(C805,E805,G805,I805)</f>
        <v>2</v>
      </c>
    </row>
    <row r="806" spans="1:17" x14ac:dyDescent="0.25">
      <c r="A806">
        <v>805</v>
      </c>
      <c r="D806">
        <v>50.978969000000014</v>
      </c>
      <c r="E806" s="2">
        <v>2</v>
      </c>
      <c r="F806">
        <v>45.232166000000014</v>
      </c>
      <c r="G806" s="5">
        <v>3</v>
      </c>
      <c r="P806">
        <v>2</v>
      </c>
      <c r="Q806" t="str">
        <f>CONCATENATE(C806,E806,G806,I806)</f>
        <v>23</v>
      </c>
    </row>
    <row r="807" spans="1:17" x14ac:dyDescent="0.25">
      <c r="A807">
        <v>806</v>
      </c>
      <c r="D807">
        <v>50.970299000000011</v>
      </c>
      <c r="E807" s="2">
        <v>2</v>
      </c>
      <c r="F807">
        <v>45.211368000000014</v>
      </c>
      <c r="G807" s="5">
        <v>3</v>
      </c>
      <c r="P807">
        <v>2</v>
      </c>
      <c r="Q807" t="str">
        <f>CONCATENATE(C807,E807,G807,I807)</f>
        <v>23</v>
      </c>
    </row>
    <row r="808" spans="1:17" x14ac:dyDescent="0.25">
      <c r="A808">
        <v>807</v>
      </c>
      <c r="D808">
        <v>51.048435000000012</v>
      </c>
      <c r="E808" s="2">
        <v>2</v>
      </c>
      <c r="F808">
        <v>45.215359000000014</v>
      </c>
      <c r="G808" s="5">
        <v>3</v>
      </c>
      <c r="P808">
        <v>2</v>
      </c>
      <c r="Q808" t="str">
        <f>CONCATENATE(C808,E808,G808,I808)</f>
        <v>23</v>
      </c>
    </row>
    <row r="809" spans="1:17" x14ac:dyDescent="0.25">
      <c r="A809">
        <v>808</v>
      </c>
      <c r="D809">
        <v>51.056202000000013</v>
      </c>
      <c r="E809" s="2">
        <v>2</v>
      </c>
      <c r="F809">
        <v>45.194668000000014</v>
      </c>
      <c r="G809" s="5">
        <v>3</v>
      </c>
      <c r="P809">
        <v>2</v>
      </c>
      <c r="Q809" t="str">
        <f>CONCATENATE(C809,E809,G809,I809)</f>
        <v>23</v>
      </c>
    </row>
    <row r="810" spans="1:17" x14ac:dyDescent="0.25">
      <c r="A810">
        <v>809</v>
      </c>
      <c r="D810">
        <v>51.119228000000014</v>
      </c>
      <c r="E810" s="2">
        <v>2</v>
      </c>
      <c r="F810">
        <v>45.210411000000008</v>
      </c>
      <c r="G810" s="5">
        <v>3</v>
      </c>
      <c r="P810">
        <v>2</v>
      </c>
      <c r="Q810" t="str">
        <f>CONCATENATE(C810,E810,G810,I810)</f>
        <v>23</v>
      </c>
    </row>
    <row r="811" spans="1:17" x14ac:dyDescent="0.25">
      <c r="A811">
        <v>810</v>
      </c>
      <c r="D811">
        <v>51.04944600000001</v>
      </c>
      <c r="E811" s="2">
        <v>2</v>
      </c>
      <c r="F811">
        <v>45.140152000000008</v>
      </c>
      <c r="G811" s="5">
        <v>3</v>
      </c>
      <c r="P811">
        <v>2</v>
      </c>
      <c r="Q811" t="str">
        <f>CONCATENATE(C811,E811,G811,I811)</f>
        <v>23</v>
      </c>
    </row>
    <row r="812" spans="1:17" x14ac:dyDescent="0.25">
      <c r="A812">
        <v>811</v>
      </c>
      <c r="D812">
        <v>50.996307000000009</v>
      </c>
      <c r="E812" s="2">
        <v>2</v>
      </c>
      <c r="F812">
        <v>45.089195000000011</v>
      </c>
      <c r="G812" s="5">
        <v>3</v>
      </c>
      <c r="P812">
        <v>2</v>
      </c>
      <c r="Q812" t="str">
        <f>CONCATENATE(C812,E812,G812,I812)</f>
        <v>23</v>
      </c>
    </row>
    <row r="813" spans="1:17" x14ac:dyDescent="0.25">
      <c r="A813">
        <v>812</v>
      </c>
      <c r="F813">
        <v>45.106483000000011</v>
      </c>
      <c r="G813" s="5">
        <v>3</v>
      </c>
      <c r="P813">
        <v>1</v>
      </c>
      <c r="Q813" t="str">
        <f>CONCATENATE(C813,E813,G813,I813)</f>
        <v>3</v>
      </c>
    </row>
    <row r="814" spans="1:17" x14ac:dyDescent="0.25">
      <c r="A814">
        <v>813</v>
      </c>
      <c r="F814">
        <v>45.147808000000012</v>
      </c>
      <c r="G814" s="5">
        <v>3</v>
      </c>
      <c r="H814">
        <v>50.170929000000008</v>
      </c>
      <c r="I814" s="4">
        <v>4</v>
      </c>
      <c r="P814">
        <v>2</v>
      </c>
      <c r="Q814" t="str">
        <f>CONCATENATE(C814,E814,G814,I814)</f>
        <v>34</v>
      </c>
    </row>
    <row r="815" spans="1:17" x14ac:dyDescent="0.25">
      <c r="A815">
        <v>814</v>
      </c>
      <c r="F815">
        <v>45.15238200000001</v>
      </c>
      <c r="G815" s="5">
        <v>3</v>
      </c>
      <c r="H815">
        <v>50.21385200000001</v>
      </c>
      <c r="I815" s="4">
        <v>4</v>
      </c>
      <c r="P815">
        <v>2</v>
      </c>
      <c r="Q815" t="str">
        <f>CONCATENATE(C815,E815,G815,I815)</f>
        <v>34</v>
      </c>
    </row>
    <row r="816" spans="1:17" x14ac:dyDescent="0.25">
      <c r="A816">
        <v>815</v>
      </c>
      <c r="F816">
        <v>45.222431000000014</v>
      </c>
      <c r="G816" s="5">
        <v>3</v>
      </c>
      <c r="H816">
        <v>50.193004000000009</v>
      </c>
      <c r="I816" s="4">
        <v>4</v>
      </c>
      <c r="P816">
        <v>2</v>
      </c>
      <c r="Q816" t="str">
        <f>CONCATENATE(C816,E816,G816,I816)</f>
        <v>34</v>
      </c>
    </row>
    <row r="817" spans="1:17" x14ac:dyDescent="0.25">
      <c r="A817">
        <v>816</v>
      </c>
      <c r="F817">
        <v>45.23073200000001</v>
      </c>
      <c r="G817" s="5">
        <v>3</v>
      </c>
      <c r="H817">
        <v>50.196300000000008</v>
      </c>
      <c r="I817" s="4">
        <v>4</v>
      </c>
      <c r="P817">
        <v>2</v>
      </c>
      <c r="Q817" t="str">
        <f>CONCATENATE(C817,E817,G817,I817)</f>
        <v>34</v>
      </c>
    </row>
    <row r="818" spans="1:17" x14ac:dyDescent="0.25">
      <c r="A818">
        <v>817</v>
      </c>
      <c r="B818">
        <v>63.720802000000013</v>
      </c>
      <c r="C818" s="3">
        <v>1</v>
      </c>
      <c r="F818">
        <v>45.235943000000013</v>
      </c>
      <c r="G818" s="5">
        <v>3</v>
      </c>
      <c r="H818">
        <v>50.217525000000009</v>
      </c>
      <c r="I818" s="4">
        <v>4</v>
      </c>
      <c r="P818">
        <v>3</v>
      </c>
      <c r="Q818" t="str">
        <f>CONCATENATE(C818,E818,G818,I818)</f>
        <v>134</v>
      </c>
    </row>
    <row r="819" spans="1:17" x14ac:dyDescent="0.25">
      <c r="A819">
        <v>818</v>
      </c>
      <c r="B819">
        <v>63.717769000000011</v>
      </c>
      <c r="C819" s="3">
        <v>1</v>
      </c>
      <c r="F819">
        <v>45.235943000000013</v>
      </c>
      <c r="G819" s="5">
        <v>3</v>
      </c>
      <c r="H819">
        <v>50.258427000000012</v>
      </c>
      <c r="I819" s="4">
        <v>4</v>
      </c>
      <c r="P819">
        <v>3</v>
      </c>
      <c r="Q819" t="str">
        <f>CONCATENATE(C819,E819,G819,I819)</f>
        <v>134</v>
      </c>
    </row>
    <row r="820" spans="1:17" x14ac:dyDescent="0.25">
      <c r="A820">
        <v>819</v>
      </c>
      <c r="B820">
        <v>63.706920000000011</v>
      </c>
      <c r="C820" s="3">
        <v>1</v>
      </c>
      <c r="H820">
        <v>50.28065500000001</v>
      </c>
      <c r="I820" s="4">
        <v>4</v>
      </c>
      <c r="P820">
        <v>2</v>
      </c>
      <c r="Q820" t="str">
        <f>CONCATENATE(C820,E820,G820,I820)</f>
        <v>14</v>
      </c>
    </row>
    <row r="821" spans="1:17" x14ac:dyDescent="0.25">
      <c r="A821">
        <v>820</v>
      </c>
      <c r="B821">
        <v>63.708622000000013</v>
      </c>
      <c r="C821" s="3">
        <v>1</v>
      </c>
      <c r="H821">
        <v>50.252628000000009</v>
      </c>
      <c r="I821" s="4">
        <v>4</v>
      </c>
      <c r="P821">
        <v>2</v>
      </c>
      <c r="Q821" t="str">
        <f>CONCATENATE(C821,E821,G821,I821)</f>
        <v>14</v>
      </c>
    </row>
    <row r="822" spans="1:17" x14ac:dyDescent="0.25">
      <c r="A822">
        <v>821</v>
      </c>
      <c r="B822">
        <v>63.694206000000008</v>
      </c>
      <c r="C822" s="3">
        <v>1</v>
      </c>
      <c r="H822">
        <v>50.296455000000009</v>
      </c>
      <c r="I822" s="4">
        <v>4</v>
      </c>
      <c r="P822">
        <v>2</v>
      </c>
      <c r="Q822" t="str">
        <f>CONCATENATE(C822,E822,G822,I822)</f>
        <v>14</v>
      </c>
    </row>
    <row r="823" spans="1:17" x14ac:dyDescent="0.25">
      <c r="A823">
        <v>822</v>
      </c>
      <c r="B823">
        <v>63.694313000000008</v>
      </c>
      <c r="C823" s="3">
        <v>1</v>
      </c>
      <c r="H823">
        <v>50.170929000000008</v>
      </c>
      <c r="I823" s="4">
        <v>4</v>
      </c>
      <c r="P823">
        <v>2</v>
      </c>
      <c r="Q823" t="str">
        <f>CONCATENATE(C823,E823,G823,I823)</f>
        <v>14</v>
      </c>
    </row>
    <row r="824" spans="1:17" x14ac:dyDescent="0.25">
      <c r="A824">
        <v>823</v>
      </c>
      <c r="B824">
        <v>63.672191000000012</v>
      </c>
      <c r="C824" s="3">
        <v>1</v>
      </c>
      <c r="H824">
        <v>50.150932000000012</v>
      </c>
      <c r="I824" s="4">
        <v>4</v>
      </c>
      <c r="P824">
        <v>2</v>
      </c>
      <c r="Q824" t="str">
        <f>CONCATENATE(C824,E824,G824,I824)</f>
        <v>14</v>
      </c>
    </row>
    <row r="825" spans="1:17" x14ac:dyDescent="0.25">
      <c r="A825">
        <v>824</v>
      </c>
      <c r="B825">
        <v>63.686546000000014</v>
      </c>
      <c r="C825" s="3">
        <v>1</v>
      </c>
      <c r="P825">
        <v>1</v>
      </c>
      <c r="Q825" t="str">
        <f>CONCATENATE(C825,E825,G825,I825)</f>
        <v>1</v>
      </c>
    </row>
    <row r="826" spans="1:17" x14ac:dyDescent="0.25">
      <c r="A826">
        <v>825</v>
      </c>
      <c r="B826">
        <v>63.72293100000001</v>
      </c>
      <c r="C826" s="3">
        <v>1</v>
      </c>
      <c r="P826">
        <v>1</v>
      </c>
      <c r="Q826" t="str">
        <f>CONCATENATE(C826,E826,G826,I826)</f>
        <v>1</v>
      </c>
    </row>
    <row r="827" spans="1:17" x14ac:dyDescent="0.25">
      <c r="A827">
        <v>826</v>
      </c>
      <c r="B827">
        <v>63.759575000000012</v>
      </c>
      <c r="C827" s="3">
        <v>1</v>
      </c>
      <c r="D827">
        <v>71.467500000000001</v>
      </c>
      <c r="E827" s="2">
        <v>2</v>
      </c>
      <c r="P827">
        <v>2</v>
      </c>
      <c r="Q827" t="str">
        <f>CONCATENATE(C827,E827,G827,I827)</f>
        <v>12</v>
      </c>
    </row>
    <row r="828" spans="1:17" x14ac:dyDescent="0.25">
      <c r="A828">
        <v>827</v>
      </c>
      <c r="B828">
        <v>63.83856200000001</v>
      </c>
      <c r="C828" s="3">
        <v>1</v>
      </c>
      <c r="D828">
        <v>71.467500000000001</v>
      </c>
      <c r="E828" s="2">
        <v>2</v>
      </c>
      <c r="P828">
        <v>2</v>
      </c>
      <c r="Q828" t="str">
        <f>CONCATENATE(C828,E828,G828,I828)</f>
        <v>12</v>
      </c>
    </row>
    <row r="829" spans="1:17" x14ac:dyDescent="0.25">
      <c r="A829">
        <v>828</v>
      </c>
      <c r="B829">
        <v>63.777237000000014</v>
      </c>
      <c r="C829" s="3">
        <v>1</v>
      </c>
      <c r="D829">
        <v>71.467500000000001</v>
      </c>
      <c r="E829" s="2">
        <v>2</v>
      </c>
      <c r="P829">
        <v>2</v>
      </c>
      <c r="Q829" t="str">
        <f>CONCATENATE(C829,E829,G829,I829)</f>
        <v>12</v>
      </c>
    </row>
    <row r="830" spans="1:17" x14ac:dyDescent="0.25">
      <c r="A830">
        <v>829</v>
      </c>
      <c r="B830">
        <v>63.720802000000013</v>
      </c>
      <c r="C830" s="3">
        <v>1</v>
      </c>
      <c r="D830">
        <v>71.467500000000001</v>
      </c>
      <c r="E830" s="2">
        <v>2</v>
      </c>
      <c r="P830">
        <v>2</v>
      </c>
      <c r="Q830" t="str">
        <f>CONCATENATE(C830,E830,G830,I830)</f>
        <v>12</v>
      </c>
    </row>
    <row r="831" spans="1:17" x14ac:dyDescent="0.25">
      <c r="A831">
        <v>830</v>
      </c>
      <c r="D831">
        <v>71.467500000000001</v>
      </c>
      <c r="E831" s="2">
        <v>2</v>
      </c>
      <c r="P831">
        <v>1</v>
      </c>
      <c r="Q831" t="str">
        <f>CONCATENATE(C831,E831,G831,I831)</f>
        <v>2</v>
      </c>
    </row>
    <row r="832" spans="1:17" x14ac:dyDescent="0.25">
      <c r="A832">
        <v>831</v>
      </c>
      <c r="D832">
        <v>71.467500000000001</v>
      </c>
      <c r="E832" s="2">
        <v>2</v>
      </c>
      <c r="P832">
        <v>1</v>
      </c>
      <c r="Q832" t="str">
        <f>CONCATENATE(C832,E832,G832,I832)</f>
        <v>2</v>
      </c>
    </row>
    <row r="833" spans="1:17" x14ac:dyDescent="0.25">
      <c r="A833">
        <v>832</v>
      </c>
      <c r="D833">
        <v>71.467500000000001</v>
      </c>
      <c r="E833" s="2">
        <v>2</v>
      </c>
      <c r="P833">
        <v>1</v>
      </c>
      <c r="Q833" t="str">
        <f>CONCATENATE(C833,E833,G833,I833)</f>
        <v>2</v>
      </c>
    </row>
    <row r="834" spans="1:17" x14ac:dyDescent="0.25">
      <c r="A834">
        <v>833</v>
      </c>
      <c r="D834">
        <v>71.467500000000001</v>
      </c>
      <c r="E834" s="2">
        <v>2</v>
      </c>
      <c r="F834">
        <v>66.902695000000008</v>
      </c>
      <c r="G834" s="5">
        <v>3</v>
      </c>
      <c r="P834">
        <v>2</v>
      </c>
      <c r="Q834" t="str">
        <f>CONCATENATE(C834,E834,G834,I834)</f>
        <v>23</v>
      </c>
    </row>
    <row r="835" spans="1:17" x14ac:dyDescent="0.25">
      <c r="A835">
        <v>834</v>
      </c>
      <c r="D835">
        <v>71.467500000000001</v>
      </c>
      <c r="E835" s="2">
        <v>2</v>
      </c>
      <c r="F835">
        <v>67.001678000000013</v>
      </c>
      <c r="G835" s="5">
        <v>3</v>
      </c>
      <c r="P835">
        <v>2</v>
      </c>
      <c r="Q835" t="str">
        <f>CONCATENATE(C835,E835,G835,I835)</f>
        <v>23</v>
      </c>
    </row>
    <row r="836" spans="1:17" x14ac:dyDescent="0.25">
      <c r="A836">
        <v>835</v>
      </c>
      <c r="D836">
        <v>71.467500000000001</v>
      </c>
      <c r="E836" s="2">
        <v>2</v>
      </c>
      <c r="F836">
        <v>66.907860000000014</v>
      </c>
      <c r="G836" s="5">
        <v>3</v>
      </c>
      <c r="P836">
        <v>2</v>
      </c>
      <c r="Q836" t="str">
        <f>CONCATENATE(C836,E836,G836,I836)</f>
        <v>23</v>
      </c>
    </row>
    <row r="837" spans="1:17" x14ac:dyDescent="0.25">
      <c r="A837">
        <v>836</v>
      </c>
      <c r="D837">
        <v>71.467500000000001</v>
      </c>
      <c r="E837" s="2">
        <v>2</v>
      </c>
      <c r="F837">
        <v>66.923336000000006</v>
      </c>
      <c r="G837" s="5">
        <v>3</v>
      </c>
      <c r="P837">
        <v>2</v>
      </c>
      <c r="Q837" t="str">
        <f>CONCATENATE(C837,E837,G837,I837)</f>
        <v>23</v>
      </c>
    </row>
    <row r="838" spans="1:17" x14ac:dyDescent="0.25">
      <c r="A838">
        <v>837</v>
      </c>
      <c r="D838">
        <v>71.467500000000001</v>
      </c>
      <c r="E838" s="2">
        <v>2</v>
      </c>
      <c r="F838">
        <v>66.934986000000009</v>
      </c>
      <c r="G838" s="5">
        <v>3</v>
      </c>
      <c r="P838">
        <v>2</v>
      </c>
      <c r="Q838" t="str">
        <f>CONCATENATE(C838,E838,G838,I838)</f>
        <v>23</v>
      </c>
    </row>
    <row r="839" spans="1:17" x14ac:dyDescent="0.25">
      <c r="A839">
        <v>838</v>
      </c>
      <c r="F839">
        <v>66.894878000000006</v>
      </c>
      <c r="G839" s="5">
        <v>3</v>
      </c>
      <c r="H839">
        <v>71.318437000000003</v>
      </c>
      <c r="I839" s="4">
        <v>4</v>
      </c>
      <c r="P839">
        <v>2</v>
      </c>
      <c r="Q839" t="str">
        <f>CONCATENATE(C839,E839,G839,I839)</f>
        <v>34</v>
      </c>
    </row>
    <row r="840" spans="1:17" x14ac:dyDescent="0.25">
      <c r="A840">
        <v>839</v>
      </c>
      <c r="F840">
        <v>66.904983000000016</v>
      </c>
      <c r="G840" s="5">
        <v>3</v>
      </c>
      <c r="H840">
        <v>71.321093000000005</v>
      </c>
      <c r="I840" s="4">
        <v>4</v>
      </c>
      <c r="P840">
        <v>2</v>
      </c>
      <c r="Q840" t="str">
        <f>CONCATENATE(C840,E840,G840,I840)</f>
        <v>34</v>
      </c>
    </row>
    <row r="841" spans="1:17" x14ac:dyDescent="0.25">
      <c r="A841">
        <v>840</v>
      </c>
      <c r="F841">
        <v>66.874615000000006</v>
      </c>
      <c r="G841" s="5">
        <v>3</v>
      </c>
      <c r="H841">
        <v>71.30270800000001</v>
      </c>
      <c r="I841" s="4">
        <v>4</v>
      </c>
      <c r="P841">
        <v>2</v>
      </c>
      <c r="Q841" t="str">
        <f>CONCATENATE(C841,E841,G841,I841)</f>
        <v>34</v>
      </c>
    </row>
    <row r="842" spans="1:17" x14ac:dyDescent="0.25">
      <c r="A842">
        <v>841</v>
      </c>
      <c r="F842">
        <v>66.877434000000008</v>
      </c>
      <c r="G842" s="5">
        <v>3</v>
      </c>
      <c r="H842">
        <v>71.327239000000006</v>
      </c>
      <c r="I842" s="4">
        <v>4</v>
      </c>
      <c r="P842">
        <v>2</v>
      </c>
      <c r="Q842" t="str">
        <f>CONCATENATE(C842,E842,G842,I842)</f>
        <v>34</v>
      </c>
    </row>
    <row r="843" spans="1:17" x14ac:dyDescent="0.25">
      <c r="A843">
        <v>842</v>
      </c>
      <c r="F843">
        <v>66.89668300000001</v>
      </c>
      <c r="G843" s="5">
        <v>3</v>
      </c>
      <c r="H843">
        <v>71.300156000000001</v>
      </c>
      <c r="I843" s="4">
        <v>4</v>
      </c>
      <c r="P843">
        <v>2</v>
      </c>
      <c r="Q843" t="str">
        <f>CONCATENATE(C843,E843,G843,I843)</f>
        <v>34</v>
      </c>
    </row>
    <row r="844" spans="1:17" x14ac:dyDescent="0.25">
      <c r="A844">
        <v>843</v>
      </c>
      <c r="F844">
        <v>66.894611000000012</v>
      </c>
      <c r="G844" s="5">
        <v>3</v>
      </c>
      <c r="H844">
        <v>71.244999000000007</v>
      </c>
      <c r="I844" s="4">
        <v>4</v>
      </c>
      <c r="P844">
        <v>2</v>
      </c>
      <c r="Q844" t="str">
        <f>CONCATENATE(C844,E844,G844,I844)</f>
        <v>34</v>
      </c>
    </row>
    <row r="845" spans="1:17" x14ac:dyDescent="0.25">
      <c r="A845">
        <v>844</v>
      </c>
      <c r="F845">
        <v>66.902695000000008</v>
      </c>
      <c r="G845" s="5">
        <v>3</v>
      </c>
      <c r="H845">
        <v>71.284635000000009</v>
      </c>
      <c r="I845" s="4">
        <v>4</v>
      </c>
      <c r="P845">
        <v>2</v>
      </c>
      <c r="Q845" t="str">
        <f>CONCATENATE(C845,E845,G845,I845)</f>
        <v>34</v>
      </c>
    </row>
    <row r="846" spans="1:17" x14ac:dyDescent="0.25">
      <c r="A846">
        <v>845</v>
      </c>
      <c r="H846">
        <v>71.301666000000012</v>
      </c>
      <c r="I846" s="4">
        <v>4</v>
      </c>
      <c r="P846">
        <v>1</v>
      </c>
      <c r="Q846" t="str">
        <f>CONCATENATE(C846,E846,G846,I846)</f>
        <v>4</v>
      </c>
    </row>
    <row r="847" spans="1:17" x14ac:dyDescent="0.25">
      <c r="A847">
        <v>846</v>
      </c>
      <c r="H847">
        <v>71.329010000000011</v>
      </c>
      <c r="I847" s="4">
        <v>4</v>
      </c>
      <c r="P847">
        <v>1</v>
      </c>
      <c r="Q847" t="str">
        <f>CONCATENATE(C847,E847,G847,I847)</f>
        <v>4</v>
      </c>
    </row>
    <row r="848" spans="1:17" x14ac:dyDescent="0.25">
      <c r="A848">
        <v>847</v>
      </c>
      <c r="H848">
        <v>71.237916000000013</v>
      </c>
      <c r="I848" s="4">
        <v>4</v>
      </c>
      <c r="P848">
        <v>1</v>
      </c>
      <c r="Q848" t="str">
        <f>CONCATENATE(C848,E848,G848,I848)</f>
        <v>4</v>
      </c>
    </row>
    <row r="849" spans="1:17" x14ac:dyDescent="0.25">
      <c r="A849">
        <v>848</v>
      </c>
      <c r="B849">
        <v>85.886718999999999</v>
      </c>
      <c r="C849" s="3">
        <v>1</v>
      </c>
      <c r="P849">
        <v>1</v>
      </c>
      <c r="Q849" t="str">
        <f>CONCATENATE(C849,E849,G849,I849)</f>
        <v>1</v>
      </c>
    </row>
    <row r="850" spans="1:17" x14ac:dyDescent="0.25">
      <c r="A850">
        <v>849</v>
      </c>
      <c r="B850">
        <v>85.896355</v>
      </c>
      <c r="C850" s="3">
        <v>1</v>
      </c>
      <c r="P850">
        <v>1</v>
      </c>
      <c r="Q850" t="str">
        <f>CONCATENATE(C850,E850,G850,I850)</f>
        <v>1</v>
      </c>
    </row>
    <row r="851" spans="1:17" x14ac:dyDescent="0.25">
      <c r="A851">
        <v>850</v>
      </c>
      <c r="B851">
        <v>85.879583000000011</v>
      </c>
      <c r="C851" s="3">
        <v>1</v>
      </c>
      <c r="P851">
        <v>1</v>
      </c>
      <c r="Q851" t="str">
        <f>CONCATENATE(C851,E851,G851,I851)</f>
        <v>1</v>
      </c>
    </row>
    <row r="852" spans="1:17" x14ac:dyDescent="0.25">
      <c r="A852">
        <v>851</v>
      </c>
      <c r="B852">
        <v>85.883333000000007</v>
      </c>
      <c r="C852" s="3">
        <v>1</v>
      </c>
      <c r="D852">
        <v>88.217709000000013</v>
      </c>
      <c r="E852" s="2">
        <v>2</v>
      </c>
      <c r="P852">
        <v>2</v>
      </c>
      <c r="Q852" t="str">
        <f>CONCATENATE(C852,E852,G852,I852)</f>
        <v>12</v>
      </c>
    </row>
    <row r="853" spans="1:17" x14ac:dyDescent="0.25">
      <c r="A853">
        <v>852</v>
      </c>
      <c r="B853">
        <v>85.869791000000006</v>
      </c>
      <c r="C853" s="3">
        <v>1</v>
      </c>
      <c r="D853">
        <v>88.184219000000013</v>
      </c>
      <c r="E853" s="2">
        <v>2</v>
      </c>
      <c r="P853">
        <v>2</v>
      </c>
      <c r="Q853" t="str">
        <f>CONCATENATE(C853,E853,G853,I853)</f>
        <v>12</v>
      </c>
    </row>
    <row r="854" spans="1:17" x14ac:dyDescent="0.25">
      <c r="A854">
        <v>853</v>
      </c>
      <c r="B854">
        <v>85.867498000000012</v>
      </c>
      <c r="C854" s="3">
        <v>1</v>
      </c>
      <c r="D854">
        <v>88.186666000000002</v>
      </c>
      <c r="E854" s="2">
        <v>2</v>
      </c>
      <c r="P854">
        <v>2</v>
      </c>
      <c r="Q854" t="str">
        <f>CONCATENATE(C854,E854,G854,I854)</f>
        <v>12</v>
      </c>
    </row>
    <row r="855" spans="1:17" x14ac:dyDescent="0.25">
      <c r="A855">
        <v>854</v>
      </c>
      <c r="B855">
        <v>85.845989000000003</v>
      </c>
      <c r="C855" s="3">
        <v>1</v>
      </c>
      <c r="D855">
        <v>88.203854000000007</v>
      </c>
      <c r="E855" s="2">
        <v>2</v>
      </c>
      <c r="P855">
        <v>2</v>
      </c>
      <c r="Q855" t="str">
        <f>CONCATENATE(C855,E855,G855,I855)</f>
        <v>12</v>
      </c>
    </row>
    <row r="856" spans="1:17" x14ac:dyDescent="0.25">
      <c r="A856">
        <v>855</v>
      </c>
      <c r="B856">
        <v>85.873074000000003</v>
      </c>
      <c r="C856" s="3">
        <v>1</v>
      </c>
      <c r="D856">
        <v>88.194218000000006</v>
      </c>
      <c r="E856" s="2">
        <v>2</v>
      </c>
      <c r="P856">
        <v>2</v>
      </c>
      <c r="Q856" t="str">
        <f>CONCATENATE(C856,E856,G856,I856)</f>
        <v>12</v>
      </c>
    </row>
    <row r="857" spans="1:17" x14ac:dyDescent="0.25">
      <c r="A857">
        <v>856</v>
      </c>
      <c r="B857">
        <v>85.867552000000003</v>
      </c>
      <c r="C857" s="3">
        <v>1</v>
      </c>
      <c r="D857">
        <v>88.201458000000002</v>
      </c>
      <c r="E857" s="2">
        <v>2</v>
      </c>
      <c r="P857">
        <v>2</v>
      </c>
      <c r="Q857" t="str">
        <f>CONCATENATE(C857,E857,G857,I857)</f>
        <v>12</v>
      </c>
    </row>
    <row r="858" spans="1:17" x14ac:dyDescent="0.25">
      <c r="A858">
        <v>857</v>
      </c>
      <c r="B858">
        <v>85.920834000000013</v>
      </c>
      <c r="C858" s="3">
        <v>1</v>
      </c>
      <c r="D858">
        <v>88.164532000000008</v>
      </c>
      <c r="E858" s="2">
        <v>2</v>
      </c>
      <c r="P858">
        <v>2</v>
      </c>
      <c r="Q858" t="str">
        <f>CONCATENATE(C858,E858,G858,I858)</f>
        <v>12</v>
      </c>
    </row>
    <row r="859" spans="1:17" x14ac:dyDescent="0.25">
      <c r="A859">
        <v>858</v>
      </c>
      <c r="B859">
        <v>85.886718999999999</v>
      </c>
      <c r="C859" s="3">
        <v>1</v>
      </c>
      <c r="D859">
        <v>88.134478999999999</v>
      </c>
      <c r="E859" s="2">
        <v>2</v>
      </c>
      <c r="P859">
        <v>2</v>
      </c>
      <c r="Q859" t="str">
        <f>CONCATENATE(C859,E859,G859,I859)</f>
        <v>12</v>
      </c>
    </row>
    <row r="860" spans="1:17" x14ac:dyDescent="0.25">
      <c r="A860">
        <v>859</v>
      </c>
      <c r="D860">
        <v>88.149529999999999</v>
      </c>
      <c r="E860" s="2">
        <v>2</v>
      </c>
      <c r="P860">
        <v>1</v>
      </c>
      <c r="Q860" t="str">
        <f>CONCATENATE(C860,E860,G860,I860)</f>
        <v>2</v>
      </c>
    </row>
    <row r="861" spans="1:17" x14ac:dyDescent="0.25">
      <c r="A861">
        <v>860</v>
      </c>
      <c r="D861">
        <v>88.145418000000006</v>
      </c>
      <c r="E861" s="2">
        <v>2</v>
      </c>
      <c r="P861">
        <v>1</v>
      </c>
      <c r="Q861" t="str">
        <f>CONCATENATE(C861,E861,G861,I861)</f>
        <v>2</v>
      </c>
    </row>
    <row r="862" spans="1:17" x14ac:dyDescent="0.25">
      <c r="A862">
        <v>861</v>
      </c>
      <c r="D862">
        <v>88.217709000000013</v>
      </c>
      <c r="E862" s="2">
        <v>2</v>
      </c>
      <c r="P862">
        <v>1</v>
      </c>
      <c r="Q862" t="str">
        <f>CONCATENATE(C862,E862,G862,I862)</f>
        <v>2</v>
      </c>
    </row>
    <row r="863" spans="1:17" x14ac:dyDescent="0.25">
      <c r="A863">
        <v>862</v>
      </c>
      <c r="P863">
        <v>0</v>
      </c>
      <c r="Q863" t="str">
        <f>CONCATENATE(C863,E863,G863,I863)</f>
        <v/>
      </c>
    </row>
    <row r="864" spans="1:17" x14ac:dyDescent="0.25">
      <c r="A864">
        <v>863</v>
      </c>
      <c r="F864">
        <v>88.526667000000003</v>
      </c>
      <c r="G864" s="5">
        <v>3</v>
      </c>
      <c r="H864">
        <v>89.314844000000008</v>
      </c>
      <c r="I864" s="4">
        <v>4</v>
      </c>
      <c r="P864">
        <v>2</v>
      </c>
      <c r="Q864" t="str">
        <f>CONCATENATE(C864,E864,G864,I864)</f>
        <v>34</v>
      </c>
    </row>
    <row r="865" spans="1:17" x14ac:dyDescent="0.25">
      <c r="A865">
        <v>864</v>
      </c>
      <c r="F865">
        <v>88.489895000000004</v>
      </c>
      <c r="G865" s="5">
        <v>3</v>
      </c>
      <c r="H865">
        <v>89.360834000000011</v>
      </c>
      <c r="I865" s="4">
        <v>4</v>
      </c>
      <c r="P865">
        <v>2</v>
      </c>
      <c r="Q865" t="str">
        <f>CONCATENATE(C865,E865,G865,I865)</f>
        <v>34</v>
      </c>
    </row>
    <row r="866" spans="1:17" x14ac:dyDescent="0.25">
      <c r="A866">
        <v>865</v>
      </c>
      <c r="F866">
        <v>88.52802100000001</v>
      </c>
      <c r="G866" s="5">
        <v>3</v>
      </c>
      <c r="H866">
        <v>89.34416800000001</v>
      </c>
      <c r="I866" s="4">
        <v>4</v>
      </c>
      <c r="P866">
        <v>2</v>
      </c>
      <c r="Q866" t="str">
        <f>CONCATENATE(C866,E866,G866,I866)</f>
        <v>34</v>
      </c>
    </row>
    <row r="867" spans="1:17" x14ac:dyDescent="0.25">
      <c r="A867">
        <v>866</v>
      </c>
      <c r="F867">
        <v>88.529426999999998</v>
      </c>
      <c r="G867" s="5">
        <v>3</v>
      </c>
      <c r="H867">
        <v>89.383125000000007</v>
      </c>
      <c r="I867" s="4">
        <v>4</v>
      </c>
      <c r="P867">
        <v>2</v>
      </c>
      <c r="Q867" t="str">
        <f>CONCATENATE(C867,E867,G867,I867)</f>
        <v>34</v>
      </c>
    </row>
    <row r="868" spans="1:17" x14ac:dyDescent="0.25">
      <c r="A868">
        <v>867</v>
      </c>
      <c r="F868">
        <v>88.517969000000008</v>
      </c>
      <c r="G868" s="5">
        <v>3</v>
      </c>
      <c r="H868">
        <v>89.372917000000001</v>
      </c>
      <c r="I868" s="4">
        <v>4</v>
      </c>
      <c r="P868">
        <v>2</v>
      </c>
      <c r="Q868" t="str">
        <f>CONCATENATE(C868,E868,G868,I868)</f>
        <v>34</v>
      </c>
    </row>
    <row r="869" spans="1:17" x14ac:dyDescent="0.25">
      <c r="A869">
        <v>868</v>
      </c>
      <c r="F869">
        <v>88.523645000000002</v>
      </c>
      <c r="G869" s="5">
        <v>3</v>
      </c>
      <c r="H869">
        <v>89.368542000000005</v>
      </c>
      <c r="I869" s="4">
        <v>4</v>
      </c>
      <c r="P869">
        <v>2</v>
      </c>
      <c r="Q869" t="str">
        <f>CONCATENATE(C869,E869,G869,I869)</f>
        <v>34</v>
      </c>
    </row>
    <row r="870" spans="1:17" x14ac:dyDescent="0.25">
      <c r="A870">
        <v>869</v>
      </c>
      <c r="F870">
        <v>88.473072000000002</v>
      </c>
      <c r="G870" s="5">
        <v>3</v>
      </c>
      <c r="H870">
        <v>89.375782000000015</v>
      </c>
      <c r="I870" s="4">
        <v>4</v>
      </c>
      <c r="P870">
        <v>2</v>
      </c>
      <c r="Q870" t="str">
        <f>CONCATENATE(C870,E870,G870,I870)</f>
        <v>34</v>
      </c>
    </row>
    <row r="871" spans="1:17" x14ac:dyDescent="0.25">
      <c r="A871">
        <v>870</v>
      </c>
      <c r="F871">
        <v>88.471199000000013</v>
      </c>
      <c r="G871" s="5">
        <v>3</v>
      </c>
      <c r="H871">
        <v>89.339064000000008</v>
      </c>
      <c r="I871" s="4">
        <v>4</v>
      </c>
      <c r="P871">
        <v>2</v>
      </c>
      <c r="Q871" t="str">
        <f>CONCATENATE(C871,E871,G871,I871)</f>
        <v>34</v>
      </c>
    </row>
    <row r="872" spans="1:17" x14ac:dyDescent="0.25">
      <c r="A872">
        <v>871</v>
      </c>
      <c r="F872">
        <v>88.540728999999999</v>
      </c>
      <c r="G872" s="5">
        <v>3</v>
      </c>
      <c r="H872">
        <v>89.359064000000004</v>
      </c>
      <c r="I872" s="4">
        <v>4</v>
      </c>
      <c r="P872">
        <v>2</v>
      </c>
      <c r="Q872" t="str">
        <f>CONCATENATE(C872,E872,G872,I872)</f>
        <v>34</v>
      </c>
    </row>
    <row r="873" spans="1:17" x14ac:dyDescent="0.25">
      <c r="A873">
        <v>872</v>
      </c>
      <c r="B873">
        <v>105.34666800000001</v>
      </c>
      <c r="C873" s="3">
        <v>1</v>
      </c>
      <c r="F873">
        <v>88.508438000000012</v>
      </c>
      <c r="G873" s="5">
        <v>3</v>
      </c>
      <c r="H873">
        <v>89.330469000000008</v>
      </c>
      <c r="I873" s="4">
        <v>4</v>
      </c>
      <c r="P873">
        <v>3</v>
      </c>
      <c r="Q873" t="str">
        <f>CONCATENATE(C873,E873,G873,I873)</f>
        <v>134</v>
      </c>
    </row>
    <row r="874" spans="1:17" x14ac:dyDescent="0.25">
      <c r="A874">
        <v>873</v>
      </c>
      <c r="B874">
        <v>105.36828200000001</v>
      </c>
      <c r="C874" s="3">
        <v>1</v>
      </c>
      <c r="H874">
        <v>89.314844000000008</v>
      </c>
      <c r="I874" s="4">
        <v>4</v>
      </c>
      <c r="P874">
        <v>2</v>
      </c>
      <c r="Q874" t="str">
        <f>CONCATENATE(C874,E874,G874,I874)</f>
        <v>14</v>
      </c>
    </row>
    <row r="875" spans="1:17" x14ac:dyDescent="0.25">
      <c r="A875">
        <v>874</v>
      </c>
      <c r="B875">
        <v>105.35578100000001</v>
      </c>
      <c r="C875" s="3">
        <v>1</v>
      </c>
      <c r="H875">
        <v>89.314844000000008</v>
      </c>
      <c r="I875" s="4">
        <v>4</v>
      </c>
      <c r="P875">
        <v>2</v>
      </c>
      <c r="Q875" t="str">
        <f>CONCATENATE(C875,E875,G875,I875)</f>
        <v>14</v>
      </c>
    </row>
    <row r="876" spans="1:17" x14ac:dyDescent="0.25">
      <c r="A876">
        <v>875</v>
      </c>
      <c r="B876">
        <v>105.37531300000001</v>
      </c>
      <c r="C876" s="3">
        <v>1</v>
      </c>
      <c r="P876">
        <v>1</v>
      </c>
      <c r="Q876" t="str">
        <f>CONCATENATE(C876,E876,G876,I876)</f>
        <v>1</v>
      </c>
    </row>
    <row r="877" spans="1:17" x14ac:dyDescent="0.25">
      <c r="A877">
        <v>876</v>
      </c>
      <c r="B877">
        <v>105.394535</v>
      </c>
      <c r="C877" s="3">
        <v>1</v>
      </c>
      <c r="P877">
        <v>1</v>
      </c>
      <c r="Q877" t="str">
        <f>CONCATENATE(C877,E877,G877,I877)</f>
        <v>1</v>
      </c>
    </row>
    <row r="878" spans="1:17" x14ac:dyDescent="0.25">
      <c r="A878">
        <v>877</v>
      </c>
      <c r="B878">
        <v>105.39775800000001</v>
      </c>
      <c r="C878" s="3">
        <v>1</v>
      </c>
      <c r="P878">
        <v>1</v>
      </c>
      <c r="Q878" t="str">
        <f>CONCATENATE(C878,E878,G878,I878)</f>
        <v>1</v>
      </c>
    </row>
    <row r="879" spans="1:17" x14ac:dyDescent="0.25">
      <c r="A879">
        <v>878</v>
      </c>
      <c r="B879">
        <v>105.390209</v>
      </c>
      <c r="C879" s="3">
        <v>1</v>
      </c>
      <c r="D879">
        <v>110.985939</v>
      </c>
      <c r="E879" s="2">
        <v>2</v>
      </c>
      <c r="P879">
        <v>2</v>
      </c>
      <c r="Q879" t="str">
        <f>CONCATENATE(C879,E879,G879,I879)</f>
        <v>12</v>
      </c>
    </row>
    <row r="880" spans="1:17" x14ac:dyDescent="0.25">
      <c r="A880">
        <v>879</v>
      </c>
      <c r="B880">
        <v>105.36146200000002</v>
      </c>
      <c r="C880" s="3">
        <v>1</v>
      </c>
      <c r="D880">
        <v>111.01135200000002</v>
      </c>
      <c r="E880" s="2">
        <v>2</v>
      </c>
      <c r="P880">
        <v>2</v>
      </c>
      <c r="Q880" t="str">
        <f>CONCATENATE(C880,E880,G880,I880)</f>
        <v>12</v>
      </c>
    </row>
    <row r="881" spans="1:17" x14ac:dyDescent="0.25">
      <c r="A881">
        <v>880</v>
      </c>
      <c r="B881">
        <v>105.41135800000001</v>
      </c>
      <c r="C881" s="3">
        <v>1</v>
      </c>
      <c r="D881">
        <v>110.99865</v>
      </c>
      <c r="E881" s="2">
        <v>2</v>
      </c>
      <c r="P881">
        <v>2</v>
      </c>
      <c r="Q881" t="str">
        <f>CONCATENATE(C881,E881,G881,I881)</f>
        <v>12</v>
      </c>
    </row>
    <row r="882" spans="1:17" x14ac:dyDescent="0.25">
      <c r="A882">
        <v>881</v>
      </c>
      <c r="B882">
        <v>105.49494900000001</v>
      </c>
      <c r="C882" s="3">
        <v>1</v>
      </c>
      <c r="D882">
        <v>110.994114</v>
      </c>
      <c r="E882" s="2">
        <v>2</v>
      </c>
      <c r="P882">
        <v>2</v>
      </c>
      <c r="Q882" t="str">
        <f>CONCATENATE(C882,E882,G882,I882)</f>
        <v>12</v>
      </c>
    </row>
    <row r="883" spans="1:17" x14ac:dyDescent="0.25">
      <c r="A883">
        <v>882</v>
      </c>
      <c r="B883">
        <v>105.34666800000001</v>
      </c>
      <c r="C883" s="3">
        <v>1</v>
      </c>
      <c r="D883">
        <v>111.001873</v>
      </c>
      <c r="E883" s="2">
        <v>2</v>
      </c>
      <c r="P883">
        <v>2</v>
      </c>
      <c r="Q883" t="str">
        <f>CONCATENATE(C883,E883,G883,I883)</f>
        <v>12</v>
      </c>
    </row>
    <row r="884" spans="1:17" x14ac:dyDescent="0.25">
      <c r="A884">
        <v>883</v>
      </c>
      <c r="D884">
        <v>111.008751</v>
      </c>
      <c r="E884" s="2">
        <v>2</v>
      </c>
      <c r="P884">
        <v>1</v>
      </c>
      <c r="Q884" t="str">
        <f>CONCATENATE(C884,E884,G884,I884)</f>
        <v>2</v>
      </c>
    </row>
    <row r="885" spans="1:17" x14ac:dyDescent="0.25">
      <c r="A885">
        <v>884</v>
      </c>
      <c r="D885">
        <v>110.97073</v>
      </c>
      <c r="E885" s="2">
        <v>2</v>
      </c>
      <c r="P885">
        <v>1</v>
      </c>
      <c r="Q885" t="str">
        <f>CONCATENATE(C885,E885,G885,I885)</f>
        <v>2</v>
      </c>
    </row>
    <row r="886" spans="1:17" x14ac:dyDescent="0.25">
      <c r="A886">
        <v>885</v>
      </c>
      <c r="D886">
        <v>110.99161500000001</v>
      </c>
      <c r="E886" s="2">
        <v>2</v>
      </c>
      <c r="P886">
        <v>1</v>
      </c>
      <c r="Q886" t="str">
        <f>CONCATENATE(C886,E886,G886,I886)</f>
        <v>2</v>
      </c>
    </row>
    <row r="887" spans="1:17" x14ac:dyDescent="0.25">
      <c r="A887">
        <v>886</v>
      </c>
      <c r="D887">
        <v>111.025783</v>
      </c>
      <c r="E887" s="2">
        <v>2</v>
      </c>
      <c r="P887">
        <v>1</v>
      </c>
      <c r="Q887" t="str">
        <f>CONCATENATE(C887,E887,G887,I887)</f>
        <v>2</v>
      </c>
    </row>
    <row r="888" spans="1:17" x14ac:dyDescent="0.25">
      <c r="A888">
        <v>887</v>
      </c>
      <c r="D888">
        <v>110.985939</v>
      </c>
      <c r="E888" s="2">
        <v>2</v>
      </c>
      <c r="F888">
        <v>110.313751</v>
      </c>
      <c r="G888" s="5">
        <v>3</v>
      </c>
      <c r="P888">
        <v>2</v>
      </c>
      <c r="Q888" t="str">
        <f>CONCATENATE(C888,E888,G888,I888)</f>
        <v>23</v>
      </c>
    </row>
    <row r="889" spans="1:17" x14ac:dyDescent="0.25">
      <c r="A889">
        <v>888</v>
      </c>
      <c r="F889">
        <v>110.31292000000001</v>
      </c>
      <c r="G889" s="5">
        <v>3</v>
      </c>
      <c r="P889">
        <v>1</v>
      </c>
      <c r="Q889" t="str">
        <f>CONCATENATE(C889,E889,G889,I889)</f>
        <v>3</v>
      </c>
    </row>
    <row r="890" spans="1:17" x14ac:dyDescent="0.25">
      <c r="A890">
        <v>889</v>
      </c>
      <c r="F890">
        <v>110.22843900000001</v>
      </c>
      <c r="G890" s="5">
        <v>3</v>
      </c>
      <c r="H890">
        <v>112.243751</v>
      </c>
      <c r="I890" s="4">
        <v>4</v>
      </c>
      <c r="P890">
        <v>2</v>
      </c>
      <c r="Q890" t="str">
        <f>CONCATENATE(C890,E890,G890,I890)</f>
        <v>34</v>
      </c>
    </row>
    <row r="891" spans="1:17" x14ac:dyDescent="0.25">
      <c r="A891">
        <v>890</v>
      </c>
      <c r="F891">
        <v>110.240002</v>
      </c>
      <c r="G891" s="5">
        <v>3</v>
      </c>
      <c r="H891">
        <v>112.30005300000001</v>
      </c>
      <c r="I891" s="4">
        <v>4</v>
      </c>
      <c r="P891">
        <v>2</v>
      </c>
      <c r="Q891" t="str">
        <f>CONCATENATE(C891,E891,G891,I891)</f>
        <v>34</v>
      </c>
    </row>
    <row r="892" spans="1:17" x14ac:dyDescent="0.25">
      <c r="A892">
        <v>891</v>
      </c>
      <c r="F892">
        <v>110.25078200000002</v>
      </c>
      <c r="G892" s="5">
        <v>3</v>
      </c>
      <c r="H892">
        <v>112.245884</v>
      </c>
      <c r="I892" s="4">
        <v>4</v>
      </c>
      <c r="P892">
        <v>2</v>
      </c>
      <c r="Q892" t="str">
        <f>CONCATENATE(C892,E892,G892,I892)</f>
        <v>34</v>
      </c>
    </row>
    <row r="893" spans="1:17" x14ac:dyDescent="0.25">
      <c r="A893">
        <v>892</v>
      </c>
      <c r="F893">
        <v>110.240105</v>
      </c>
      <c r="G893" s="5">
        <v>3</v>
      </c>
      <c r="H893">
        <v>112.17260400000001</v>
      </c>
      <c r="I893" s="4">
        <v>4</v>
      </c>
      <c r="P893">
        <v>2</v>
      </c>
      <c r="Q893" t="str">
        <f>CONCATENATE(C893,E893,G893,I893)</f>
        <v>34</v>
      </c>
    </row>
    <row r="894" spans="1:17" x14ac:dyDescent="0.25">
      <c r="A894">
        <v>893</v>
      </c>
      <c r="F894">
        <v>110.262867</v>
      </c>
      <c r="G894" s="5">
        <v>3</v>
      </c>
      <c r="H894">
        <v>112.20275900000001</v>
      </c>
      <c r="I894" s="4">
        <v>4</v>
      </c>
      <c r="P894">
        <v>2</v>
      </c>
      <c r="Q894" t="str">
        <f>CONCATENATE(C894,E894,G894,I894)</f>
        <v>34</v>
      </c>
    </row>
    <row r="895" spans="1:17" x14ac:dyDescent="0.25">
      <c r="A895">
        <v>894</v>
      </c>
      <c r="F895">
        <v>110.24021100000002</v>
      </c>
      <c r="G895" s="5">
        <v>3</v>
      </c>
      <c r="H895">
        <v>112.243385</v>
      </c>
      <c r="I895" s="4">
        <v>4</v>
      </c>
      <c r="P895">
        <v>2</v>
      </c>
      <c r="Q895" t="str">
        <f>CONCATENATE(C895,E895,G895,I895)</f>
        <v>34</v>
      </c>
    </row>
    <row r="896" spans="1:17" x14ac:dyDescent="0.25">
      <c r="A896">
        <v>895</v>
      </c>
      <c r="F896">
        <v>110.23359300000001</v>
      </c>
      <c r="G896" s="5">
        <v>3</v>
      </c>
      <c r="H896">
        <v>112.27927</v>
      </c>
      <c r="I896" s="4">
        <v>4</v>
      </c>
      <c r="P896">
        <v>2</v>
      </c>
      <c r="Q896" t="str">
        <f>CONCATENATE(C896,E896,G896,I896)</f>
        <v>34</v>
      </c>
    </row>
    <row r="897" spans="1:17" x14ac:dyDescent="0.25">
      <c r="A897">
        <v>896</v>
      </c>
      <c r="F897">
        <v>110.24625</v>
      </c>
      <c r="G897" s="5">
        <v>3</v>
      </c>
      <c r="H897">
        <v>112.240002</v>
      </c>
      <c r="I897" s="4">
        <v>4</v>
      </c>
      <c r="P897">
        <v>2</v>
      </c>
      <c r="Q897" t="str">
        <f>CONCATENATE(C897,E897,G897,I897)</f>
        <v>34</v>
      </c>
    </row>
    <row r="898" spans="1:17" x14ac:dyDescent="0.25">
      <c r="A898">
        <v>897</v>
      </c>
      <c r="F898">
        <v>110.23979200000001</v>
      </c>
      <c r="G898" s="5">
        <v>3</v>
      </c>
      <c r="H898">
        <v>112.274013</v>
      </c>
      <c r="I898" s="4">
        <v>4</v>
      </c>
      <c r="P898">
        <v>2</v>
      </c>
      <c r="Q898" t="str">
        <f>CONCATENATE(C898,E898,G898,I898)</f>
        <v>34</v>
      </c>
    </row>
    <row r="899" spans="1:17" x14ac:dyDescent="0.25">
      <c r="A899">
        <v>898</v>
      </c>
      <c r="F899">
        <v>110.313751</v>
      </c>
      <c r="G899" s="5">
        <v>3</v>
      </c>
      <c r="H899">
        <v>112.30114700000001</v>
      </c>
      <c r="I899" s="4">
        <v>4</v>
      </c>
      <c r="P899">
        <v>2</v>
      </c>
      <c r="Q899" t="str">
        <f>CONCATENATE(C899,E899,G899,I899)</f>
        <v>34</v>
      </c>
    </row>
    <row r="900" spans="1:17" x14ac:dyDescent="0.25">
      <c r="A900">
        <v>899</v>
      </c>
      <c r="H900">
        <v>112.243751</v>
      </c>
      <c r="I900" s="4">
        <v>4</v>
      </c>
      <c r="P900">
        <v>1</v>
      </c>
      <c r="Q900" t="str">
        <f>CONCATENATE(C900,E900,G900,I900)</f>
        <v>4</v>
      </c>
    </row>
    <row r="901" spans="1:17" x14ac:dyDescent="0.25">
      <c r="A901">
        <v>900</v>
      </c>
      <c r="P901">
        <v>0</v>
      </c>
      <c r="Q901" t="str">
        <f>CONCATENATE(C901,E901,G901,I901)</f>
        <v/>
      </c>
    </row>
    <row r="902" spans="1:17" x14ac:dyDescent="0.25">
      <c r="A902">
        <v>901</v>
      </c>
      <c r="B902">
        <v>130.561722</v>
      </c>
      <c r="C902" s="3">
        <v>1</v>
      </c>
      <c r="P902">
        <v>1</v>
      </c>
      <c r="Q902" t="str">
        <f>CONCATENATE(C902,E902,G902,I902)</f>
        <v>1</v>
      </c>
    </row>
    <row r="903" spans="1:17" x14ac:dyDescent="0.25">
      <c r="A903">
        <v>902</v>
      </c>
      <c r="B903">
        <v>130.60635400000001</v>
      </c>
      <c r="C903" s="3">
        <v>1</v>
      </c>
      <c r="P903">
        <v>1</v>
      </c>
      <c r="Q903" t="str">
        <f>CONCATENATE(C903,E903,G903,I903)</f>
        <v>1</v>
      </c>
    </row>
    <row r="904" spans="1:17" x14ac:dyDescent="0.25">
      <c r="A904">
        <v>903</v>
      </c>
      <c r="B904">
        <v>130.58812700000001</v>
      </c>
      <c r="C904" s="3">
        <v>1</v>
      </c>
      <c r="P904">
        <v>1</v>
      </c>
      <c r="Q904" t="str">
        <f>CONCATENATE(C904,E904,G904,I904)</f>
        <v>1</v>
      </c>
    </row>
    <row r="905" spans="1:17" x14ac:dyDescent="0.25">
      <c r="A905">
        <v>904</v>
      </c>
      <c r="B905">
        <v>130.606617</v>
      </c>
      <c r="C905" s="3">
        <v>1</v>
      </c>
      <c r="D905">
        <v>133.90953100000002</v>
      </c>
      <c r="E905" s="2">
        <v>2</v>
      </c>
      <c r="P905">
        <v>2</v>
      </c>
      <c r="Q905" t="str">
        <f>CONCATENATE(C905,E905,G905,I905)</f>
        <v>12</v>
      </c>
    </row>
    <row r="906" spans="1:17" x14ac:dyDescent="0.25">
      <c r="A906">
        <v>905</v>
      </c>
      <c r="B906">
        <v>130.56990000000002</v>
      </c>
      <c r="C906" s="3">
        <v>1</v>
      </c>
      <c r="D906">
        <v>133.90219100000002</v>
      </c>
      <c r="E906" s="2">
        <v>2</v>
      </c>
      <c r="P906">
        <v>2</v>
      </c>
      <c r="Q906" t="str">
        <f>CONCATENATE(C906,E906,G906,I906)</f>
        <v>12</v>
      </c>
    </row>
    <row r="907" spans="1:17" x14ac:dyDescent="0.25">
      <c r="A907">
        <v>906</v>
      </c>
      <c r="B907">
        <v>130.60380500000002</v>
      </c>
      <c r="C907" s="3">
        <v>1</v>
      </c>
      <c r="D907">
        <v>134.01046700000001</v>
      </c>
      <c r="E907" s="2">
        <v>2</v>
      </c>
      <c r="P907">
        <v>2</v>
      </c>
      <c r="Q907" t="str">
        <f>CONCATENATE(C907,E907,G907,I907)</f>
        <v>12</v>
      </c>
    </row>
    <row r="908" spans="1:17" x14ac:dyDescent="0.25">
      <c r="A908">
        <v>907</v>
      </c>
      <c r="B908">
        <v>130.695053</v>
      </c>
      <c r="C908" s="3">
        <v>1</v>
      </c>
      <c r="D908">
        <v>133.93807200000001</v>
      </c>
      <c r="E908" s="2">
        <v>2</v>
      </c>
      <c r="P908">
        <v>2</v>
      </c>
      <c r="Q908" t="str">
        <f>CONCATENATE(C908,E908,G908,I908)</f>
        <v>12</v>
      </c>
    </row>
    <row r="909" spans="1:17" x14ac:dyDescent="0.25">
      <c r="A909">
        <v>908</v>
      </c>
      <c r="B909">
        <v>130.71703300000001</v>
      </c>
      <c r="C909" s="3">
        <v>1</v>
      </c>
      <c r="D909">
        <v>133.96167</v>
      </c>
      <c r="E909" s="2">
        <v>2</v>
      </c>
      <c r="P909">
        <v>2</v>
      </c>
      <c r="Q909" t="str">
        <f>CONCATENATE(C909,E909,G909,I909)</f>
        <v>12</v>
      </c>
    </row>
    <row r="910" spans="1:17" x14ac:dyDescent="0.25">
      <c r="A910">
        <v>909</v>
      </c>
      <c r="B910">
        <v>130.561722</v>
      </c>
      <c r="C910" s="3">
        <v>1</v>
      </c>
      <c r="D910">
        <v>133.96812400000002</v>
      </c>
      <c r="E910" s="2">
        <v>2</v>
      </c>
      <c r="P910">
        <v>2</v>
      </c>
      <c r="Q910" t="str">
        <f>CONCATENATE(C910,E910,G910,I910)</f>
        <v>12</v>
      </c>
    </row>
    <row r="911" spans="1:17" x14ac:dyDescent="0.25">
      <c r="A911">
        <v>910</v>
      </c>
      <c r="D911">
        <v>133.98708300000001</v>
      </c>
      <c r="E911" s="2">
        <v>2</v>
      </c>
      <c r="P911">
        <v>1</v>
      </c>
      <c r="Q911" t="str">
        <f>CONCATENATE(C911,E911,G911,I911)</f>
        <v>2</v>
      </c>
    </row>
    <row r="912" spans="1:17" x14ac:dyDescent="0.25">
      <c r="A912">
        <v>911</v>
      </c>
      <c r="D912">
        <v>134.01313000000002</v>
      </c>
      <c r="E912" s="2">
        <v>2</v>
      </c>
      <c r="P912">
        <v>1</v>
      </c>
      <c r="Q912" t="str">
        <f>CONCATENATE(C912,E912,G912,I912)</f>
        <v>2</v>
      </c>
    </row>
    <row r="913" spans="1:17" x14ac:dyDescent="0.25">
      <c r="A913">
        <v>912</v>
      </c>
      <c r="D913">
        <v>134.05281100000002</v>
      </c>
      <c r="E913" s="2">
        <v>2</v>
      </c>
      <c r="P913">
        <v>1</v>
      </c>
      <c r="Q913" t="str">
        <f>CONCATENATE(C913,E913,G913,I913)</f>
        <v>2</v>
      </c>
    </row>
    <row r="914" spans="1:17" x14ac:dyDescent="0.25">
      <c r="A914">
        <v>913</v>
      </c>
      <c r="D914">
        <v>133.90953100000002</v>
      </c>
      <c r="E914" s="2">
        <v>2</v>
      </c>
      <c r="F914">
        <v>133.985207</v>
      </c>
      <c r="G914" s="5">
        <v>3</v>
      </c>
      <c r="P914">
        <v>2</v>
      </c>
      <c r="Q914" t="str">
        <f>CONCATENATE(C914,E914,G914,I914)</f>
        <v>23</v>
      </c>
    </row>
    <row r="915" spans="1:17" x14ac:dyDescent="0.25">
      <c r="A915">
        <v>914</v>
      </c>
      <c r="F915">
        <v>133.97296900000001</v>
      </c>
      <c r="G915" s="5">
        <v>3</v>
      </c>
      <c r="P915">
        <v>1</v>
      </c>
      <c r="Q915" t="str">
        <f>CONCATENATE(C915,E915,G915,I915)</f>
        <v>3</v>
      </c>
    </row>
    <row r="916" spans="1:17" x14ac:dyDescent="0.25">
      <c r="A916">
        <v>915</v>
      </c>
      <c r="F916">
        <v>134.062714</v>
      </c>
      <c r="G916" s="5">
        <v>3</v>
      </c>
      <c r="H916">
        <v>135.18005400000001</v>
      </c>
      <c r="I916" s="4">
        <v>4</v>
      </c>
      <c r="P916">
        <v>2</v>
      </c>
      <c r="Q916" t="str">
        <f>CONCATENATE(C916,E916,G916,I916)</f>
        <v>34</v>
      </c>
    </row>
    <row r="917" spans="1:17" x14ac:dyDescent="0.25">
      <c r="A917">
        <v>916</v>
      </c>
      <c r="F917">
        <v>134.04078699999999</v>
      </c>
      <c r="G917" s="5">
        <v>3</v>
      </c>
      <c r="H917">
        <v>135.14838399999999</v>
      </c>
      <c r="I917" s="4">
        <v>4</v>
      </c>
      <c r="P917">
        <v>2</v>
      </c>
      <c r="Q917" t="str">
        <f>CONCATENATE(C917,E917,G917,I917)</f>
        <v>34</v>
      </c>
    </row>
    <row r="918" spans="1:17" x14ac:dyDescent="0.25">
      <c r="A918">
        <v>917</v>
      </c>
      <c r="F918">
        <v>134.03859700000001</v>
      </c>
      <c r="G918" s="5">
        <v>3</v>
      </c>
      <c r="H918">
        <v>135.21854400000001</v>
      </c>
      <c r="I918" s="4">
        <v>4</v>
      </c>
      <c r="P918">
        <v>2</v>
      </c>
      <c r="Q918" t="str">
        <f>CONCATENATE(C918,E918,G918,I918)</f>
        <v>34</v>
      </c>
    </row>
    <row r="919" spans="1:17" x14ac:dyDescent="0.25">
      <c r="A919">
        <v>918</v>
      </c>
      <c r="F919">
        <v>134.04567700000001</v>
      </c>
      <c r="G919" s="5">
        <v>3</v>
      </c>
      <c r="H919">
        <v>135.314064</v>
      </c>
      <c r="I919" s="4">
        <v>4</v>
      </c>
      <c r="P919">
        <v>2</v>
      </c>
      <c r="Q919" t="str">
        <f>CONCATENATE(C919,E919,G919,I919)</f>
        <v>34</v>
      </c>
    </row>
    <row r="920" spans="1:17" x14ac:dyDescent="0.25">
      <c r="A920">
        <v>919</v>
      </c>
      <c r="F920">
        <v>134.087288</v>
      </c>
      <c r="G920" s="5">
        <v>3</v>
      </c>
      <c r="H920">
        <v>135.33547200000001</v>
      </c>
      <c r="I920" s="4">
        <v>4</v>
      </c>
      <c r="P920">
        <v>2</v>
      </c>
      <c r="Q920" t="str">
        <f>CONCATENATE(C920,E920,G920,I920)</f>
        <v>34</v>
      </c>
    </row>
    <row r="921" spans="1:17" x14ac:dyDescent="0.25">
      <c r="A921">
        <v>920</v>
      </c>
      <c r="F921">
        <v>134.01291600000002</v>
      </c>
      <c r="G921" s="5">
        <v>3</v>
      </c>
      <c r="H921">
        <v>135.48932600000001</v>
      </c>
      <c r="I921" s="4">
        <v>4</v>
      </c>
      <c r="P921">
        <v>2</v>
      </c>
      <c r="Q921" t="str">
        <f>CONCATENATE(C921,E921,G921,I921)</f>
        <v>34</v>
      </c>
    </row>
    <row r="922" spans="1:17" x14ac:dyDescent="0.25">
      <c r="A922">
        <v>921</v>
      </c>
      <c r="F922">
        <v>134.042351</v>
      </c>
      <c r="G922" s="5">
        <v>3</v>
      </c>
      <c r="H922">
        <v>135.45182800000001</v>
      </c>
      <c r="I922" s="4">
        <v>4</v>
      </c>
      <c r="P922">
        <v>2</v>
      </c>
      <c r="Q922" t="str">
        <f>CONCATENATE(C922,E922,G922,I922)</f>
        <v>34</v>
      </c>
    </row>
    <row r="923" spans="1:17" x14ac:dyDescent="0.25">
      <c r="A923">
        <v>922</v>
      </c>
      <c r="F923">
        <v>134.09812200000002</v>
      </c>
      <c r="G923" s="5">
        <v>3</v>
      </c>
      <c r="H923">
        <v>135.41964000000002</v>
      </c>
      <c r="I923" s="4">
        <v>4</v>
      </c>
      <c r="P923">
        <v>2</v>
      </c>
      <c r="Q923" t="str">
        <f>CONCATENATE(C923,E923,G923,I923)</f>
        <v>34</v>
      </c>
    </row>
    <row r="924" spans="1:17" x14ac:dyDescent="0.25">
      <c r="A924">
        <v>923</v>
      </c>
      <c r="F924">
        <v>134.02578700000001</v>
      </c>
      <c r="G924" s="5">
        <v>3</v>
      </c>
      <c r="H924">
        <v>135.18005400000001</v>
      </c>
      <c r="I924" s="4">
        <v>4</v>
      </c>
      <c r="P924">
        <v>2</v>
      </c>
      <c r="Q924" t="str">
        <f>CONCATENATE(C924,E924,G924,I924)</f>
        <v>34</v>
      </c>
    </row>
    <row r="925" spans="1:17" x14ac:dyDescent="0.25">
      <c r="A925">
        <v>924</v>
      </c>
      <c r="F925">
        <v>133.99984700000002</v>
      </c>
      <c r="G925" s="5">
        <v>3</v>
      </c>
      <c r="H925">
        <v>135.18005400000001</v>
      </c>
      <c r="I925" s="4">
        <v>4</v>
      </c>
      <c r="P925">
        <v>2</v>
      </c>
      <c r="Q925" t="str">
        <f>CONCATENATE(C925,E925,G925,I925)</f>
        <v>34</v>
      </c>
    </row>
    <row r="926" spans="1:17" x14ac:dyDescent="0.25">
      <c r="A926">
        <v>925</v>
      </c>
      <c r="B926">
        <v>159.01274100000001</v>
      </c>
      <c r="C926" s="3">
        <v>1</v>
      </c>
      <c r="P926">
        <v>1</v>
      </c>
      <c r="Q926" t="str">
        <f>CONCATENATE(C926,E926,G926,I926)</f>
        <v>1</v>
      </c>
    </row>
    <row r="927" spans="1:17" x14ac:dyDescent="0.25">
      <c r="A927">
        <v>926</v>
      </c>
      <c r="B927">
        <v>158.97968700000001</v>
      </c>
      <c r="C927" s="3">
        <v>1</v>
      </c>
      <c r="P927">
        <v>1</v>
      </c>
      <c r="Q927" t="str">
        <f>CONCATENATE(C927,E927,G927,I927)</f>
        <v>1</v>
      </c>
    </row>
    <row r="928" spans="1:17" x14ac:dyDescent="0.25">
      <c r="A928">
        <v>927</v>
      </c>
      <c r="B928">
        <v>158.92005599999999</v>
      </c>
      <c r="C928" s="3">
        <v>1</v>
      </c>
      <c r="P928">
        <v>1</v>
      </c>
      <c r="Q928" t="str">
        <f>CONCATENATE(C928,E928,G928,I928)</f>
        <v>1</v>
      </c>
    </row>
    <row r="929" spans="1:17" x14ac:dyDescent="0.25">
      <c r="A929">
        <v>928</v>
      </c>
      <c r="B929">
        <v>158.927582</v>
      </c>
      <c r="C929" s="3">
        <v>1</v>
      </c>
      <c r="P929">
        <v>1</v>
      </c>
      <c r="Q929" t="str">
        <f>CONCATENATE(C929,E929,G929,I929)</f>
        <v>1</v>
      </c>
    </row>
    <row r="930" spans="1:17" x14ac:dyDescent="0.25">
      <c r="A930">
        <v>929</v>
      </c>
      <c r="B930">
        <v>158.93510900000001</v>
      </c>
      <c r="C930" s="3">
        <v>1</v>
      </c>
      <c r="P930">
        <v>1</v>
      </c>
      <c r="Q930" t="str">
        <f>CONCATENATE(C930,E930,G930,I930)</f>
        <v>1</v>
      </c>
    </row>
    <row r="931" spans="1:17" x14ac:dyDescent="0.25">
      <c r="A931">
        <v>930</v>
      </c>
      <c r="B931">
        <v>158.91131899999999</v>
      </c>
      <c r="C931" s="3">
        <v>1</v>
      </c>
      <c r="D931">
        <v>162.73774</v>
      </c>
      <c r="E931" s="2">
        <v>2</v>
      </c>
      <c r="P931">
        <v>2</v>
      </c>
      <c r="Q931" t="str">
        <f>CONCATENATE(C931,E931,G931,I931)</f>
        <v>12</v>
      </c>
    </row>
    <row r="932" spans="1:17" x14ac:dyDescent="0.25">
      <c r="A932">
        <v>931</v>
      </c>
      <c r="B932">
        <v>158.932478</v>
      </c>
      <c r="C932" s="3">
        <v>1</v>
      </c>
      <c r="D932">
        <v>162.743109</v>
      </c>
      <c r="E932" s="2">
        <v>2</v>
      </c>
      <c r="P932">
        <v>2</v>
      </c>
      <c r="Q932" t="str">
        <f>CONCATENATE(C932,E932,G932,I932)</f>
        <v>12</v>
      </c>
    </row>
    <row r="933" spans="1:17" x14ac:dyDescent="0.25">
      <c r="A933">
        <v>932</v>
      </c>
      <c r="B933">
        <v>158.94342499999999</v>
      </c>
      <c r="C933" s="3">
        <v>1</v>
      </c>
      <c r="D933">
        <v>162.75642499999998</v>
      </c>
      <c r="E933" s="2">
        <v>2</v>
      </c>
      <c r="P933">
        <v>2</v>
      </c>
      <c r="Q933" t="str">
        <f>CONCATENATE(C933,E933,G933,I933)</f>
        <v>12</v>
      </c>
    </row>
    <row r="934" spans="1:17" x14ac:dyDescent="0.25">
      <c r="A934">
        <v>933</v>
      </c>
      <c r="B934">
        <v>158.990951</v>
      </c>
      <c r="C934" s="3">
        <v>1</v>
      </c>
      <c r="D934">
        <v>162.74721299999999</v>
      </c>
      <c r="E934" s="2">
        <v>2</v>
      </c>
      <c r="P934">
        <v>2</v>
      </c>
      <c r="Q934" t="str">
        <f>CONCATENATE(C934,E934,G934,I934)</f>
        <v>12</v>
      </c>
    </row>
    <row r="935" spans="1:17" x14ac:dyDescent="0.25">
      <c r="A935">
        <v>934</v>
      </c>
      <c r="B935">
        <v>159.01274100000001</v>
      </c>
      <c r="C935" s="3">
        <v>1</v>
      </c>
      <c r="D935">
        <v>162.74158199999999</v>
      </c>
      <c r="E935" s="2">
        <v>2</v>
      </c>
      <c r="P935">
        <v>2</v>
      </c>
      <c r="Q935" t="str">
        <f>CONCATENATE(C935,E935,G935,I935)</f>
        <v>12</v>
      </c>
    </row>
    <row r="936" spans="1:17" x14ac:dyDescent="0.25">
      <c r="A936">
        <v>935</v>
      </c>
      <c r="D936">
        <v>162.74237199999999</v>
      </c>
      <c r="E936" s="2">
        <v>2</v>
      </c>
      <c r="P936">
        <v>1</v>
      </c>
      <c r="Q936" t="str">
        <f>CONCATENATE(C936,E936,G936,I936)</f>
        <v>2</v>
      </c>
    </row>
    <row r="937" spans="1:17" x14ac:dyDescent="0.25">
      <c r="A937">
        <v>936</v>
      </c>
      <c r="D937">
        <v>162.76858199999998</v>
      </c>
      <c r="E937" s="2">
        <v>2</v>
      </c>
      <c r="P937">
        <v>1</v>
      </c>
      <c r="Q937" t="str">
        <f>CONCATENATE(C937,E937,G937,I937)</f>
        <v>2</v>
      </c>
    </row>
    <row r="938" spans="1:17" x14ac:dyDescent="0.25">
      <c r="A938">
        <v>937</v>
      </c>
      <c r="D938">
        <v>162.78858199999999</v>
      </c>
      <c r="E938" s="2">
        <v>2</v>
      </c>
      <c r="P938">
        <v>1</v>
      </c>
      <c r="Q938" t="str">
        <f>CONCATENATE(C938,E938,G938,I938)</f>
        <v>2</v>
      </c>
    </row>
    <row r="939" spans="1:17" x14ac:dyDescent="0.25">
      <c r="A939">
        <v>938</v>
      </c>
      <c r="D939">
        <v>162.763688</v>
      </c>
      <c r="E939" s="2">
        <v>2</v>
      </c>
      <c r="P939">
        <v>1</v>
      </c>
      <c r="Q939" t="str">
        <f>CONCATENATE(C939,E939,G939,I939)</f>
        <v>2</v>
      </c>
    </row>
    <row r="940" spans="1:17" x14ac:dyDescent="0.25">
      <c r="A940">
        <v>939</v>
      </c>
      <c r="D940">
        <v>162.80321499999999</v>
      </c>
      <c r="E940" s="2">
        <v>2</v>
      </c>
      <c r="F940">
        <v>162.44631899999999</v>
      </c>
      <c r="G940" s="5">
        <v>3</v>
      </c>
      <c r="P940">
        <v>2</v>
      </c>
      <c r="Q940" t="str">
        <f>CONCATENATE(C940,E940,G940,I940)</f>
        <v>23</v>
      </c>
    </row>
    <row r="941" spans="1:17" x14ac:dyDescent="0.25">
      <c r="A941">
        <v>940</v>
      </c>
      <c r="F941">
        <v>162.49300299999999</v>
      </c>
      <c r="G941" s="5">
        <v>3</v>
      </c>
      <c r="H941">
        <v>163.627476</v>
      </c>
      <c r="I941" s="4">
        <v>4</v>
      </c>
      <c r="P941">
        <v>2</v>
      </c>
      <c r="Q941" t="str">
        <f>CONCATENATE(C941,E941,G941,I941)</f>
        <v>34</v>
      </c>
    </row>
    <row r="942" spans="1:17" x14ac:dyDescent="0.25">
      <c r="A942">
        <v>941</v>
      </c>
      <c r="F942">
        <v>162.48158100000001</v>
      </c>
      <c r="G942" s="5">
        <v>3</v>
      </c>
      <c r="H942">
        <v>163.65821499999998</v>
      </c>
      <c r="I942" s="4">
        <v>4</v>
      </c>
      <c r="P942">
        <v>2</v>
      </c>
      <c r="Q942" t="str">
        <f>CONCATENATE(C942,E942,G942,I942)</f>
        <v>34</v>
      </c>
    </row>
    <row r="943" spans="1:17" x14ac:dyDescent="0.25">
      <c r="A943">
        <v>942</v>
      </c>
      <c r="F943">
        <v>162.47837199999998</v>
      </c>
      <c r="G943" s="5">
        <v>3</v>
      </c>
      <c r="H943">
        <v>163.610739</v>
      </c>
      <c r="I943" s="4">
        <v>4</v>
      </c>
      <c r="P943">
        <v>2</v>
      </c>
      <c r="Q943" t="str">
        <f>CONCATENATE(C943,E943,G943,I943)</f>
        <v>34</v>
      </c>
    </row>
    <row r="944" spans="1:17" x14ac:dyDescent="0.25">
      <c r="A944">
        <v>943</v>
      </c>
      <c r="F944">
        <v>162.48473999999999</v>
      </c>
      <c r="G944" s="5">
        <v>3</v>
      </c>
      <c r="H944">
        <v>163.55416</v>
      </c>
      <c r="I944" s="4">
        <v>4</v>
      </c>
      <c r="P944">
        <v>2</v>
      </c>
      <c r="Q944" t="str">
        <f>CONCATENATE(C944,E944,G944,I944)</f>
        <v>34</v>
      </c>
    </row>
    <row r="945" spans="1:17" x14ac:dyDescent="0.25">
      <c r="A945">
        <v>944</v>
      </c>
      <c r="F945">
        <v>162.485793</v>
      </c>
      <c r="G945" s="5">
        <v>3</v>
      </c>
      <c r="H945">
        <v>163.58021400000001</v>
      </c>
      <c r="I945" s="4">
        <v>4</v>
      </c>
      <c r="P945">
        <v>2</v>
      </c>
      <c r="Q945" t="str">
        <f>CONCATENATE(C945,E945,G945,I945)</f>
        <v>34</v>
      </c>
    </row>
    <row r="946" spans="1:17" x14ac:dyDescent="0.25">
      <c r="A946">
        <v>945</v>
      </c>
      <c r="F946">
        <v>162.406372</v>
      </c>
      <c r="G946" s="5">
        <v>3</v>
      </c>
      <c r="H946">
        <v>163.611107</v>
      </c>
      <c r="I946" s="4">
        <v>4</v>
      </c>
      <c r="P946">
        <v>2</v>
      </c>
      <c r="Q946" t="str">
        <f>CONCATENATE(C946,E946,G946,I946)</f>
        <v>34</v>
      </c>
    </row>
    <row r="947" spans="1:17" x14ac:dyDescent="0.25">
      <c r="A947">
        <v>946</v>
      </c>
      <c r="F947">
        <v>162.388845</v>
      </c>
      <c r="G947" s="5">
        <v>3</v>
      </c>
      <c r="H947">
        <v>163.61631799999998</v>
      </c>
      <c r="I947" s="4">
        <v>4</v>
      </c>
      <c r="P947">
        <v>2</v>
      </c>
      <c r="Q947" t="str">
        <f>CONCATENATE(C947,E947,G947,I947)</f>
        <v>34</v>
      </c>
    </row>
    <row r="948" spans="1:17" x14ac:dyDescent="0.25">
      <c r="A948">
        <v>947</v>
      </c>
      <c r="F948">
        <v>162.37010900000001</v>
      </c>
      <c r="G948" s="5">
        <v>3</v>
      </c>
      <c r="H948">
        <v>163.60037299999999</v>
      </c>
      <c r="I948" s="4">
        <v>4</v>
      </c>
      <c r="P948">
        <v>2</v>
      </c>
      <c r="Q948" t="str">
        <f>CONCATENATE(C948,E948,G948,I948)</f>
        <v>34</v>
      </c>
    </row>
    <row r="949" spans="1:17" x14ac:dyDescent="0.25">
      <c r="A949">
        <v>948</v>
      </c>
      <c r="F949">
        <v>162.44631899999999</v>
      </c>
      <c r="G949" s="5">
        <v>3</v>
      </c>
      <c r="H949">
        <v>163.627476</v>
      </c>
      <c r="I949" s="4">
        <v>4</v>
      </c>
      <c r="P949">
        <v>2</v>
      </c>
      <c r="Q949" t="str">
        <f>CONCATENATE(C949,E949,G949,I949)</f>
        <v>34</v>
      </c>
    </row>
    <row r="950" spans="1:17" x14ac:dyDescent="0.25">
      <c r="A950">
        <v>949</v>
      </c>
      <c r="F950">
        <v>162.44631899999999</v>
      </c>
      <c r="G950" s="5">
        <v>3</v>
      </c>
      <c r="H950">
        <v>163.627476</v>
      </c>
      <c r="I950" s="4">
        <v>4</v>
      </c>
      <c r="P950">
        <v>2</v>
      </c>
      <c r="Q950" t="str">
        <f>CONCATENATE(C950,E950,G950,I950)</f>
        <v>34</v>
      </c>
    </row>
    <row r="951" spans="1:17" x14ac:dyDescent="0.25">
      <c r="A951">
        <v>950</v>
      </c>
      <c r="H951">
        <v>163.627476</v>
      </c>
      <c r="I951" s="4">
        <v>4</v>
      </c>
      <c r="P951">
        <v>1</v>
      </c>
      <c r="Q951" t="str">
        <f>CONCATENATE(C951,E951,G951,I951)</f>
        <v>4</v>
      </c>
    </row>
    <row r="952" spans="1:17" x14ac:dyDescent="0.25">
      <c r="A952">
        <v>951</v>
      </c>
      <c r="P952">
        <v>0</v>
      </c>
      <c r="Q952" t="str">
        <f>CONCATENATE(C952,E952,G952,I952)</f>
        <v/>
      </c>
    </row>
    <row r="953" spans="1:17" x14ac:dyDescent="0.25">
      <c r="A953">
        <v>952</v>
      </c>
      <c r="P953">
        <v>0</v>
      </c>
      <c r="Q953" t="str">
        <f>CONCATENATE(C953,E953,G953,I953)</f>
        <v/>
      </c>
    </row>
    <row r="954" spans="1:17" x14ac:dyDescent="0.25">
      <c r="A954">
        <v>953</v>
      </c>
      <c r="B954">
        <v>183.32652899999999</v>
      </c>
      <c r="C954" s="3">
        <v>1</v>
      </c>
      <c r="P954">
        <v>1</v>
      </c>
      <c r="Q954" t="str">
        <f>CONCATENATE(C954,E954,G954,I954)</f>
        <v>1</v>
      </c>
    </row>
    <row r="955" spans="1:17" x14ac:dyDescent="0.25">
      <c r="A955">
        <v>954</v>
      </c>
      <c r="B955">
        <v>183.374213</v>
      </c>
      <c r="C955" s="3">
        <v>1</v>
      </c>
      <c r="P955">
        <v>1</v>
      </c>
      <c r="Q955" t="str">
        <f>CONCATENATE(C955,E955,G955,I955)</f>
        <v>1</v>
      </c>
    </row>
    <row r="956" spans="1:17" x14ac:dyDescent="0.25">
      <c r="A956">
        <v>955</v>
      </c>
      <c r="B956">
        <v>183.359793</v>
      </c>
      <c r="C956" s="3">
        <v>1</v>
      </c>
      <c r="P956">
        <v>1</v>
      </c>
      <c r="Q956" t="str">
        <f>CONCATENATE(C956,E956,G956,I956)</f>
        <v>1</v>
      </c>
    </row>
    <row r="957" spans="1:17" x14ac:dyDescent="0.25">
      <c r="A957">
        <v>956</v>
      </c>
      <c r="B957">
        <v>183.33510799999999</v>
      </c>
      <c r="C957" s="3">
        <v>1</v>
      </c>
      <c r="D957">
        <v>186.330477</v>
      </c>
      <c r="E957" s="2">
        <v>2</v>
      </c>
      <c r="P957">
        <v>2</v>
      </c>
      <c r="Q957" t="str">
        <f>CONCATENATE(C957,E957,G957,I957)</f>
        <v>12</v>
      </c>
    </row>
    <row r="958" spans="1:17" x14ac:dyDescent="0.25">
      <c r="A958">
        <v>957</v>
      </c>
      <c r="B958">
        <v>183.30615899999998</v>
      </c>
      <c r="C958" s="3">
        <v>1</v>
      </c>
      <c r="D958">
        <v>186.31426500000001</v>
      </c>
      <c r="E958" s="2">
        <v>2</v>
      </c>
      <c r="P958">
        <v>2</v>
      </c>
      <c r="Q958" t="str">
        <f>CONCATENATE(C958,E958,G958,I958)</f>
        <v>12</v>
      </c>
    </row>
    <row r="959" spans="1:17" x14ac:dyDescent="0.25">
      <c r="A959">
        <v>958</v>
      </c>
      <c r="B959">
        <v>183.344584</v>
      </c>
      <c r="C959" s="3">
        <v>1</v>
      </c>
      <c r="D959">
        <v>186.31468799999999</v>
      </c>
      <c r="E959" s="2">
        <v>2</v>
      </c>
      <c r="P959">
        <v>2</v>
      </c>
      <c r="Q959" t="str">
        <f>CONCATENATE(C959,E959,G959,I959)</f>
        <v>12</v>
      </c>
    </row>
    <row r="960" spans="1:17" x14ac:dyDescent="0.25">
      <c r="A960">
        <v>959</v>
      </c>
      <c r="B960">
        <v>183.35505499999999</v>
      </c>
      <c r="C960" s="3">
        <v>1</v>
      </c>
      <c r="D960">
        <v>186.313582</v>
      </c>
      <c r="E960" s="2">
        <v>2</v>
      </c>
      <c r="P960">
        <v>2</v>
      </c>
      <c r="Q960" t="str">
        <f>CONCATENATE(C960,E960,G960,I960)</f>
        <v>12</v>
      </c>
    </row>
    <row r="961" spans="1:17" x14ac:dyDescent="0.25">
      <c r="A961">
        <v>960</v>
      </c>
      <c r="B961">
        <v>183.369055</v>
      </c>
      <c r="C961" s="3">
        <v>1</v>
      </c>
      <c r="D961">
        <v>186.32015899999999</v>
      </c>
      <c r="E961" s="2">
        <v>2</v>
      </c>
      <c r="P961">
        <v>2</v>
      </c>
      <c r="Q961" t="str">
        <f>CONCATENATE(C961,E961,G961,I961)</f>
        <v>12</v>
      </c>
    </row>
    <row r="962" spans="1:17" x14ac:dyDescent="0.25">
      <c r="A962">
        <v>961</v>
      </c>
      <c r="B962">
        <v>183.32652899999999</v>
      </c>
      <c r="C962" s="3">
        <v>1</v>
      </c>
      <c r="D962">
        <v>186.34363400000001</v>
      </c>
      <c r="E962" s="2">
        <v>2</v>
      </c>
      <c r="P962">
        <v>2</v>
      </c>
      <c r="Q962" t="str">
        <f>CONCATENATE(C962,E962,G962,I962)</f>
        <v>12</v>
      </c>
    </row>
    <row r="963" spans="1:17" x14ac:dyDescent="0.25">
      <c r="A963">
        <v>962</v>
      </c>
      <c r="B963">
        <v>183.32652899999999</v>
      </c>
      <c r="C963" s="3">
        <v>1</v>
      </c>
      <c r="D963">
        <v>186.35584499999999</v>
      </c>
      <c r="E963" s="2">
        <v>2</v>
      </c>
      <c r="P963">
        <v>2</v>
      </c>
      <c r="Q963" t="str">
        <f>CONCATENATE(C963,E963,G963,I963)</f>
        <v>12</v>
      </c>
    </row>
    <row r="964" spans="1:17" x14ac:dyDescent="0.25">
      <c r="A964">
        <v>963</v>
      </c>
      <c r="D964">
        <v>186.367739</v>
      </c>
      <c r="E964" s="2">
        <v>2</v>
      </c>
      <c r="P964">
        <v>1</v>
      </c>
      <c r="Q964" t="str">
        <f>CONCATENATE(C964,E964,G964,I964)</f>
        <v>2</v>
      </c>
    </row>
    <row r="965" spans="1:17" x14ac:dyDescent="0.25">
      <c r="A965">
        <v>964</v>
      </c>
      <c r="D965">
        <v>186.330477</v>
      </c>
      <c r="E965" s="2">
        <v>2</v>
      </c>
      <c r="P965">
        <v>1</v>
      </c>
      <c r="Q965" t="str">
        <f>CONCATENATE(C965,E965,G965,I965)</f>
        <v>2</v>
      </c>
    </row>
    <row r="966" spans="1:17" x14ac:dyDescent="0.25">
      <c r="A966">
        <v>965</v>
      </c>
      <c r="P966">
        <v>0</v>
      </c>
      <c r="Q966" t="str">
        <f>CONCATENATE(C966,E966,G966,I966)</f>
        <v/>
      </c>
    </row>
    <row r="967" spans="1:17" x14ac:dyDescent="0.25">
      <c r="A967">
        <v>966</v>
      </c>
      <c r="F967">
        <v>187.68579299999999</v>
      </c>
      <c r="G967" s="5">
        <v>3</v>
      </c>
      <c r="P967">
        <v>1</v>
      </c>
      <c r="Q967" t="str">
        <f>CONCATENATE(C967,E967,G967,I967)</f>
        <v>3</v>
      </c>
    </row>
    <row r="968" spans="1:17" x14ac:dyDescent="0.25">
      <c r="A968">
        <v>967</v>
      </c>
      <c r="F968">
        <v>187.675635</v>
      </c>
      <c r="G968" s="5">
        <v>3</v>
      </c>
      <c r="H968">
        <v>188.86310800000001</v>
      </c>
      <c r="I968" s="4">
        <v>4</v>
      </c>
      <c r="P968">
        <v>2</v>
      </c>
      <c r="Q968" t="str">
        <f>CONCATENATE(C968,E968,G968,I968)</f>
        <v>34</v>
      </c>
    </row>
    <row r="969" spans="1:17" x14ac:dyDescent="0.25">
      <c r="A969">
        <v>968</v>
      </c>
      <c r="F969">
        <v>187.67179400000001</v>
      </c>
      <c r="G969" s="5">
        <v>3</v>
      </c>
      <c r="H969">
        <v>188.89100099999999</v>
      </c>
      <c r="I969" s="4">
        <v>4</v>
      </c>
      <c r="P969">
        <v>2</v>
      </c>
      <c r="Q969" t="str">
        <f>CONCATENATE(C969,E969,G969,I969)</f>
        <v>34</v>
      </c>
    </row>
    <row r="970" spans="1:17" x14ac:dyDescent="0.25">
      <c r="A970">
        <v>969</v>
      </c>
      <c r="F970">
        <v>187.704474</v>
      </c>
      <c r="G970" s="5">
        <v>3</v>
      </c>
      <c r="H970">
        <v>188.89442299999999</v>
      </c>
      <c r="I970" s="4">
        <v>4</v>
      </c>
      <c r="P970">
        <v>2</v>
      </c>
      <c r="Q970" t="str">
        <f>CONCATENATE(C970,E970,G970,I970)</f>
        <v>34</v>
      </c>
    </row>
    <row r="971" spans="1:17" x14ac:dyDescent="0.25">
      <c r="A971">
        <v>970</v>
      </c>
      <c r="F971">
        <v>187.685633</v>
      </c>
      <c r="G971" s="5">
        <v>3</v>
      </c>
      <c r="H971">
        <v>188.90236899999999</v>
      </c>
      <c r="I971" s="4">
        <v>4</v>
      </c>
      <c r="P971">
        <v>2</v>
      </c>
      <c r="Q971" t="str">
        <f>CONCATENATE(C971,E971,G971,I971)</f>
        <v>34</v>
      </c>
    </row>
    <row r="972" spans="1:17" x14ac:dyDescent="0.25">
      <c r="A972">
        <v>971</v>
      </c>
      <c r="F972">
        <v>187.66795200000001</v>
      </c>
      <c r="G972" s="5">
        <v>3</v>
      </c>
      <c r="H972">
        <v>188.89700199999999</v>
      </c>
      <c r="I972" s="4">
        <v>4</v>
      </c>
      <c r="P972">
        <v>2</v>
      </c>
      <c r="Q972" t="str">
        <f>CONCATENATE(C972,E972,G972,I972)</f>
        <v>34</v>
      </c>
    </row>
    <row r="973" spans="1:17" x14ac:dyDescent="0.25">
      <c r="A973">
        <v>972</v>
      </c>
      <c r="F973">
        <v>187.65400199999999</v>
      </c>
      <c r="G973" s="5">
        <v>3</v>
      </c>
      <c r="H973">
        <v>188.92037099999999</v>
      </c>
      <c r="I973" s="4">
        <v>4</v>
      </c>
      <c r="P973">
        <v>2</v>
      </c>
      <c r="Q973" t="str">
        <f>CONCATENATE(C973,E973,G973,I973)</f>
        <v>34</v>
      </c>
    </row>
    <row r="974" spans="1:17" x14ac:dyDescent="0.25">
      <c r="A974">
        <v>973</v>
      </c>
      <c r="F974">
        <v>187.64652899999999</v>
      </c>
      <c r="G974" s="5">
        <v>3</v>
      </c>
      <c r="H974">
        <v>188.92689799999999</v>
      </c>
      <c r="I974" s="4">
        <v>4</v>
      </c>
      <c r="P974">
        <v>2</v>
      </c>
      <c r="Q974" t="str">
        <f>CONCATENATE(C974,E974,G974,I974)</f>
        <v>34</v>
      </c>
    </row>
    <row r="975" spans="1:17" x14ac:dyDescent="0.25">
      <c r="A975">
        <v>974</v>
      </c>
      <c r="B975">
        <v>204.646323</v>
      </c>
      <c r="C975" s="3">
        <v>1</v>
      </c>
      <c r="F975">
        <v>187.67874</v>
      </c>
      <c r="G975" s="5">
        <v>3</v>
      </c>
      <c r="H975">
        <v>188.937319</v>
      </c>
      <c r="I975" s="4">
        <v>4</v>
      </c>
      <c r="P975">
        <v>3</v>
      </c>
      <c r="Q975" t="str">
        <f>CONCATENATE(C975,E975,G975,I975)</f>
        <v>134</v>
      </c>
    </row>
    <row r="976" spans="1:17" x14ac:dyDescent="0.25">
      <c r="A976">
        <v>975</v>
      </c>
      <c r="B976">
        <v>204.68537000000001</v>
      </c>
      <c r="C976" s="3">
        <v>1</v>
      </c>
      <c r="F976">
        <v>187.68579299999999</v>
      </c>
      <c r="G976" s="5">
        <v>3</v>
      </c>
      <c r="H976">
        <v>188.86310800000001</v>
      </c>
      <c r="I976" s="4">
        <v>4</v>
      </c>
      <c r="P976">
        <v>3</v>
      </c>
      <c r="Q976" t="str">
        <f>CONCATENATE(C976,E976,G976,I976)</f>
        <v>134</v>
      </c>
    </row>
    <row r="977" spans="1:17" x14ac:dyDescent="0.25">
      <c r="A977">
        <v>976</v>
      </c>
      <c r="B977">
        <v>204.749369</v>
      </c>
      <c r="C977" s="3">
        <v>1</v>
      </c>
      <c r="H977">
        <v>188.86310800000001</v>
      </c>
      <c r="I977" s="4">
        <v>4</v>
      </c>
      <c r="P977">
        <v>2</v>
      </c>
      <c r="Q977" t="str">
        <f>CONCATENATE(C977,E977,G977,I977)</f>
        <v>14</v>
      </c>
    </row>
    <row r="978" spans="1:17" x14ac:dyDescent="0.25">
      <c r="A978">
        <v>977</v>
      </c>
      <c r="B978">
        <v>204.72321199999999</v>
      </c>
      <c r="C978" s="3">
        <v>1</v>
      </c>
      <c r="H978">
        <v>188.86310800000001</v>
      </c>
      <c r="I978" s="4">
        <v>4</v>
      </c>
      <c r="P978">
        <v>2</v>
      </c>
      <c r="Q978" t="str">
        <f>CONCATENATE(C978,E978,G978,I978)</f>
        <v>14</v>
      </c>
    </row>
    <row r="979" spans="1:17" x14ac:dyDescent="0.25">
      <c r="A979">
        <v>978</v>
      </c>
      <c r="B979">
        <v>204.72289899999998</v>
      </c>
      <c r="C979" s="3">
        <v>1</v>
      </c>
      <c r="P979">
        <v>1</v>
      </c>
      <c r="Q979" t="str">
        <f>CONCATENATE(C979,E979,G979,I979)</f>
        <v>1</v>
      </c>
    </row>
    <row r="980" spans="1:17" x14ac:dyDescent="0.25">
      <c r="A980">
        <v>979</v>
      </c>
      <c r="B980">
        <v>204.71452600000001</v>
      </c>
      <c r="C980" s="3">
        <v>1</v>
      </c>
      <c r="P980">
        <v>1</v>
      </c>
      <c r="Q980" t="str">
        <f>CONCATENATE(C980,E980,G980,I980)</f>
        <v>1</v>
      </c>
    </row>
    <row r="981" spans="1:17" x14ac:dyDescent="0.25">
      <c r="A981">
        <v>980</v>
      </c>
      <c r="B981">
        <v>204.75152499999999</v>
      </c>
      <c r="C981" s="3">
        <v>1</v>
      </c>
      <c r="D981">
        <v>210.09247500000001</v>
      </c>
      <c r="E981" s="2">
        <v>2</v>
      </c>
      <c r="P981">
        <v>2</v>
      </c>
      <c r="Q981" t="str">
        <f>CONCATENATE(C981,E981,G981,I981)</f>
        <v>12</v>
      </c>
    </row>
    <row r="982" spans="1:17" x14ac:dyDescent="0.25">
      <c r="A982">
        <v>981</v>
      </c>
      <c r="B982">
        <v>204.800051</v>
      </c>
      <c r="C982" s="3">
        <v>1</v>
      </c>
      <c r="D982">
        <v>210.12916000000001</v>
      </c>
      <c r="E982" s="2">
        <v>2</v>
      </c>
      <c r="P982">
        <v>2</v>
      </c>
      <c r="Q982" t="str">
        <f>CONCATENATE(C982,E982,G982,I982)</f>
        <v>12</v>
      </c>
    </row>
    <row r="983" spans="1:17" x14ac:dyDescent="0.25">
      <c r="A983">
        <v>982</v>
      </c>
      <c r="B983">
        <v>204.82326399999999</v>
      </c>
      <c r="C983" s="3">
        <v>1</v>
      </c>
      <c r="D983">
        <v>210.10763</v>
      </c>
      <c r="E983" s="2">
        <v>2</v>
      </c>
      <c r="P983">
        <v>2</v>
      </c>
      <c r="Q983" t="str">
        <f>CONCATENATE(C983,E983,G983,I983)</f>
        <v>12</v>
      </c>
    </row>
    <row r="984" spans="1:17" x14ac:dyDescent="0.25">
      <c r="A984">
        <v>983</v>
      </c>
      <c r="B984">
        <v>204.646323</v>
      </c>
      <c r="C984" s="3">
        <v>1</v>
      </c>
      <c r="D984">
        <v>210.17026799999999</v>
      </c>
      <c r="E984" s="2">
        <v>2</v>
      </c>
      <c r="P984">
        <v>2</v>
      </c>
      <c r="Q984" t="str">
        <f>CONCATENATE(C984,E984,G984,I984)</f>
        <v>12</v>
      </c>
    </row>
    <row r="985" spans="1:17" x14ac:dyDescent="0.25">
      <c r="A985">
        <v>984</v>
      </c>
      <c r="B985">
        <v>204.646323</v>
      </c>
      <c r="C985" s="3">
        <v>1</v>
      </c>
      <c r="D985">
        <v>210.16505699999999</v>
      </c>
      <c r="E985" s="2">
        <v>2</v>
      </c>
      <c r="P985">
        <v>2</v>
      </c>
      <c r="Q985" t="str">
        <f>CONCATENATE(C985,E985,G985,I985)</f>
        <v>12</v>
      </c>
    </row>
    <row r="986" spans="1:17" x14ac:dyDescent="0.25">
      <c r="A986">
        <v>985</v>
      </c>
      <c r="D986">
        <v>210.136267</v>
      </c>
      <c r="E986" s="2">
        <v>2</v>
      </c>
      <c r="P986">
        <v>1</v>
      </c>
      <c r="Q986" t="str">
        <f>CONCATENATE(C986,E986,G986,I986)</f>
        <v>2</v>
      </c>
    </row>
    <row r="987" spans="1:17" x14ac:dyDescent="0.25">
      <c r="A987">
        <v>986</v>
      </c>
      <c r="D987">
        <v>210.11495099999999</v>
      </c>
      <c r="E987" s="2">
        <v>2</v>
      </c>
      <c r="P987">
        <v>1</v>
      </c>
      <c r="Q987" t="str">
        <f>CONCATENATE(C987,E987,G987,I987)</f>
        <v>2</v>
      </c>
    </row>
    <row r="988" spans="1:17" x14ac:dyDescent="0.25">
      <c r="A988">
        <v>987</v>
      </c>
      <c r="D988">
        <v>210.115264</v>
      </c>
      <c r="E988" s="2">
        <v>2</v>
      </c>
      <c r="P988">
        <v>1</v>
      </c>
      <c r="Q988" t="str">
        <f>CONCATENATE(C988,E988,G988,I988)</f>
        <v>2</v>
      </c>
    </row>
    <row r="989" spans="1:17" x14ac:dyDescent="0.25">
      <c r="A989">
        <v>988</v>
      </c>
      <c r="D989">
        <v>210.091734</v>
      </c>
      <c r="E989" s="2">
        <v>2</v>
      </c>
      <c r="P989">
        <v>1</v>
      </c>
      <c r="Q989" t="str">
        <f>CONCATENATE(C989,E989,G989,I989)</f>
        <v>2</v>
      </c>
    </row>
    <row r="990" spans="1:17" x14ac:dyDescent="0.25">
      <c r="A990">
        <v>989</v>
      </c>
      <c r="D990">
        <v>210.09247500000001</v>
      </c>
      <c r="E990" s="2">
        <v>2</v>
      </c>
      <c r="P990">
        <v>1</v>
      </c>
      <c r="Q990" t="str">
        <f>CONCATENATE(C990,E990,G990,I990)</f>
        <v>2</v>
      </c>
    </row>
    <row r="991" spans="1:17" x14ac:dyDescent="0.25">
      <c r="A991">
        <v>990</v>
      </c>
      <c r="D991">
        <v>210.09247500000001</v>
      </c>
      <c r="E991" s="2">
        <v>2</v>
      </c>
      <c r="F991">
        <v>209.23779200000001</v>
      </c>
      <c r="G991" s="5">
        <v>3</v>
      </c>
      <c r="P991">
        <v>2</v>
      </c>
      <c r="Q991" t="str">
        <f>CONCATENATE(C991,E991,G991,I991)</f>
        <v>23</v>
      </c>
    </row>
    <row r="992" spans="1:17" x14ac:dyDescent="0.25">
      <c r="A992">
        <v>991</v>
      </c>
      <c r="F992">
        <v>209.24479199999999</v>
      </c>
      <c r="G992" s="5">
        <v>3</v>
      </c>
      <c r="P992">
        <v>1</v>
      </c>
      <c r="Q992" t="str">
        <f>CONCATENATE(C992,E992,G992,I992)</f>
        <v>3</v>
      </c>
    </row>
    <row r="993" spans="1:17" x14ac:dyDescent="0.25">
      <c r="A993">
        <v>992</v>
      </c>
      <c r="F993">
        <v>209.237425</v>
      </c>
      <c r="G993" s="5">
        <v>3</v>
      </c>
      <c r="P993">
        <v>1</v>
      </c>
      <c r="Q993" t="str">
        <f>CONCATENATE(C993,E993,G993,I993)</f>
        <v>3</v>
      </c>
    </row>
    <row r="994" spans="1:17" x14ac:dyDescent="0.25">
      <c r="A994">
        <v>993</v>
      </c>
      <c r="F994">
        <v>209.21473900000001</v>
      </c>
      <c r="G994" s="5">
        <v>3</v>
      </c>
      <c r="H994">
        <v>212.870521</v>
      </c>
      <c r="I994" s="4">
        <v>4</v>
      </c>
      <c r="P994">
        <v>2</v>
      </c>
      <c r="Q994" t="str">
        <f>CONCATENATE(C994,E994,G994,I994)</f>
        <v>34</v>
      </c>
    </row>
    <row r="995" spans="1:17" x14ac:dyDescent="0.25">
      <c r="A995">
        <v>994</v>
      </c>
      <c r="F995">
        <v>209.24847299999999</v>
      </c>
      <c r="G995" s="5">
        <v>3</v>
      </c>
      <c r="H995">
        <v>212.870521</v>
      </c>
      <c r="I995" s="4">
        <v>4</v>
      </c>
      <c r="P995">
        <v>2</v>
      </c>
      <c r="Q995" t="str">
        <f>CONCATENATE(C995,E995,G995,I995)</f>
        <v>34</v>
      </c>
    </row>
    <row r="996" spans="1:17" x14ac:dyDescent="0.25">
      <c r="A996">
        <v>995</v>
      </c>
      <c r="F996">
        <v>209.256686</v>
      </c>
      <c r="G996" s="5">
        <v>3</v>
      </c>
      <c r="H996">
        <v>212.870521</v>
      </c>
      <c r="I996" s="4">
        <v>4</v>
      </c>
      <c r="P996">
        <v>2</v>
      </c>
      <c r="Q996" t="str">
        <f>CONCATENATE(C996,E996,G996,I996)</f>
        <v>34</v>
      </c>
    </row>
    <row r="997" spans="1:17" x14ac:dyDescent="0.25">
      <c r="A997">
        <v>996</v>
      </c>
      <c r="F997">
        <v>209.24763400000001</v>
      </c>
      <c r="G997" s="5">
        <v>3</v>
      </c>
      <c r="H997">
        <v>212.870521</v>
      </c>
      <c r="I997" s="4">
        <v>4</v>
      </c>
      <c r="P997">
        <v>2</v>
      </c>
      <c r="Q997" t="str">
        <f>CONCATENATE(C997,E997,G997,I997)</f>
        <v>34</v>
      </c>
    </row>
    <row r="998" spans="1:17" x14ac:dyDescent="0.25">
      <c r="A998">
        <v>997</v>
      </c>
      <c r="B998">
        <v>222.903491</v>
      </c>
      <c r="C998" s="3">
        <v>1</v>
      </c>
      <c r="F998">
        <v>209.25468699999999</v>
      </c>
      <c r="G998" s="5">
        <v>3</v>
      </c>
      <c r="H998">
        <v>212.870521</v>
      </c>
      <c r="I998" s="4">
        <v>4</v>
      </c>
      <c r="P998">
        <v>3</v>
      </c>
      <c r="Q998" t="str">
        <f>CONCATENATE(C998,E998,G998,I998)</f>
        <v>134</v>
      </c>
    </row>
    <row r="999" spans="1:17" x14ac:dyDescent="0.25">
      <c r="A999">
        <v>998</v>
      </c>
      <c r="B999">
        <v>222.88515699999999</v>
      </c>
      <c r="C999" s="3">
        <v>1</v>
      </c>
      <c r="F999">
        <v>209.270793</v>
      </c>
      <c r="G999" s="5">
        <v>3</v>
      </c>
      <c r="H999">
        <v>212.870521</v>
      </c>
      <c r="I999" s="4">
        <v>4</v>
      </c>
      <c r="P999">
        <v>3</v>
      </c>
      <c r="Q999" t="str">
        <f>CONCATENATE(C999,E999,G999,I999)</f>
        <v>134</v>
      </c>
    </row>
    <row r="1000" spans="1:17" x14ac:dyDescent="0.25">
      <c r="A1000">
        <v>999</v>
      </c>
      <c r="B1000">
        <v>222.88765699999999</v>
      </c>
      <c r="C1000" s="3">
        <v>1</v>
      </c>
      <c r="F1000">
        <v>209.34158199999999</v>
      </c>
      <c r="G1000" s="5">
        <v>3</v>
      </c>
      <c r="H1000">
        <v>212.870521</v>
      </c>
      <c r="I1000" s="4">
        <v>4</v>
      </c>
      <c r="P1000">
        <v>3</v>
      </c>
      <c r="Q1000" t="str">
        <f>CONCATENATE(C1000,E1000,G1000,I1000)</f>
        <v>134</v>
      </c>
    </row>
    <row r="1001" spans="1:17" x14ac:dyDescent="0.25">
      <c r="A1001">
        <v>1000</v>
      </c>
      <c r="B1001">
        <v>222.88942800000001</v>
      </c>
      <c r="C1001" s="3">
        <v>1</v>
      </c>
      <c r="F1001">
        <v>209.23779200000001</v>
      </c>
      <c r="G1001" s="5">
        <v>3</v>
      </c>
      <c r="H1001">
        <v>212.870521</v>
      </c>
      <c r="I1001" s="4">
        <v>4</v>
      </c>
      <c r="P1001">
        <v>3</v>
      </c>
      <c r="Q1001" t="str">
        <f>CONCATENATE(C1001,E1001,G1001,I1001)</f>
        <v>134</v>
      </c>
    </row>
    <row r="1002" spans="1:17" x14ac:dyDescent="0.25">
      <c r="A1002">
        <v>1001</v>
      </c>
      <c r="B1002">
        <v>222.91000099999999</v>
      </c>
      <c r="C1002" s="3">
        <v>1</v>
      </c>
      <c r="H1002">
        <v>212.870521</v>
      </c>
      <c r="I1002" s="4">
        <v>4</v>
      </c>
      <c r="P1002">
        <v>2</v>
      </c>
      <c r="Q1002" t="str">
        <f>CONCATENATE(C1002,E1002,G1002,I1002)</f>
        <v>14</v>
      </c>
    </row>
    <row r="1003" spans="1:17" x14ac:dyDescent="0.25">
      <c r="A1003">
        <v>1002</v>
      </c>
      <c r="B1003">
        <v>222.882813</v>
      </c>
      <c r="C1003" s="3">
        <v>1</v>
      </c>
      <c r="H1003">
        <v>212.870521</v>
      </c>
      <c r="I1003" s="4">
        <v>4</v>
      </c>
      <c r="P1003">
        <v>2</v>
      </c>
      <c r="Q1003" t="str">
        <f>CONCATENATE(C1003,E1003,G1003,I1003)</f>
        <v>14</v>
      </c>
    </row>
    <row r="1004" spans="1:17" x14ac:dyDescent="0.25">
      <c r="A1004">
        <v>1003</v>
      </c>
      <c r="B1004">
        <v>222.91073</v>
      </c>
      <c r="C1004" s="3">
        <v>1</v>
      </c>
      <c r="H1004">
        <v>212.870521</v>
      </c>
      <c r="I1004" s="4">
        <v>4</v>
      </c>
      <c r="P1004">
        <v>2</v>
      </c>
      <c r="Q1004" t="str">
        <f>CONCATENATE(C1004,E1004,G1004,I1004)</f>
        <v>14</v>
      </c>
    </row>
    <row r="1005" spans="1:17" x14ac:dyDescent="0.25">
      <c r="A1005">
        <v>1004</v>
      </c>
      <c r="B1005">
        <v>222.91807399999999</v>
      </c>
      <c r="C1005" s="3">
        <v>1</v>
      </c>
      <c r="H1005">
        <v>212.870521</v>
      </c>
      <c r="I1005" s="4">
        <v>4</v>
      </c>
      <c r="P1005">
        <v>2</v>
      </c>
      <c r="Q1005" t="str">
        <f>CONCATENATE(C1005,E1005,G1005,I1005)</f>
        <v>14</v>
      </c>
    </row>
    <row r="1006" spans="1:17" x14ac:dyDescent="0.25">
      <c r="A1006">
        <v>1005</v>
      </c>
      <c r="B1006">
        <v>222.89458400000001</v>
      </c>
      <c r="C1006" s="3">
        <v>1</v>
      </c>
      <c r="H1006">
        <v>212.870521</v>
      </c>
      <c r="I1006" s="4">
        <v>4</v>
      </c>
      <c r="P1006">
        <v>2</v>
      </c>
      <c r="Q1006" t="str">
        <f>CONCATENATE(C1006,E1006,G1006,I1006)</f>
        <v>14</v>
      </c>
    </row>
    <row r="1007" spans="1:17" x14ac:dyDescent="0.25">
      <c r="A1007">
        <v>1006</v>
      </c>
      <c r="B1007">
        <v>222.92000100000001</v>
      </c>
      <c r="C1007" s="3">
        <v>1</v>
      </c>
      <c r="P1007">
        <v>1</v>
      </c>
      <c r="Q1007" t="str">
        <f>CONCATENATE(C1007,E1007,G1007,I1007)</f>
        <v>1</v>
      </c>
    </row>
    <row r="1008" spans="1:17" x14ac:dyDescent="0.25">
      <c r="A1008">
        <v>1007</v>
      </c>
      <c r="B1008">
        <v>222.921198</v>
      </c>
      <c r="C1008" s="3">
        <v>1</v>
      </c>
      <c r="D1008">
        <v>229.68729400000001</v>
      </c>
      <c r="E1008" s="2">
        <v>2</v>
      </c>
      <c r="P1008">
        <v>2</v>
      </c>
      <c r="Q1008" t="str">
        <f>CONCATENATE(C1008,E1008,G1008,I1008)</f>
        <v>12</v>
      </c>
    </row>
    <row r="1009" spans="1:17" x14ac:dyDescent="0.25">
      <c r="A1009">
        <v>1008</v>
      </c>
      <c r="B1009">
        <v>222.94771</v>
      </c>
      <c r="C1009" s="3">
        <v>1</v>
      </c>
      <c r="D1009">
        <v>229.66510500000001</v>
      </c>
      <c r="E1009" s="2">
        <v>2</v>
      </c>
      <c r="P1009">
        <v>2</v>
      </c>
      <c r="Q1009" t="str">
        <f>CONCATENATE(C1009,E1009,G1009,I1009)</f>
        <v>12</v>
      </c>
    </row>
    <row r="1010" spans="1:17" x14ac:dyDescent="0.25">
      <c r="A1010">
        <v>1009</v>
      </c>
      <c r="B1010">
        <v>222.903491</v>
      </c>
      <c r="C1010" s="3">
        <v>1</v>
      </c>
      <c r="D1010">
        <v>229.67406199999999</v>
      </c>
      <c r="E1010" s="2">
        <v>2</v>
      </c>
      <c r="P1010">
        <v>2</v>
      </c>
      <c r="Q1010" t="str">
        <f>CONCATENATE(C1010,E1010,G1010,I1010)</f>
        <v>12</v>
      </c>
    </row>
    <row r="1011" spans="1:17" x14ac:dyDescent="0.25">
      <c r="A1011">
        <v>1010</v>
      </c>
      <c r="D1011">
        <v>229.67255399999999</v>
      </c>
      <c r="E1011" s="2">
        <v>2</v>
      </c>
      <c r="P1011">
        <v>1</v>
      </c>
      <c r="Q1011" t="str">
        <f>CONCATENATE(C1011,E1011,G1011,I1011)</f>
        <v>2</v>
      </c>
    </row>
    <row r="1012" spans="1:17" x14ac:dyDescent="0.25">
      <c r="A1012">
        <v>1011</v>
      </c>
      <c r="D1012">
        <v>229.63896</v>
      </c>
      <c r="E1012" s="2">
        <v>2</v>
      </c>
      <c r="P1012">
        <v>1</v>
      </c>
      <c r="Q1012" t="str">
        <f>CONCATENATE(C1012,E1012,G1012,I1012)</f>
        <v>2</v>
      </c>
    </row>
    <row r="1013" spans="1:17" x14ac:dyDescent="0.25">
      <c r="A1013">
        <v>1012</v>
      </c>
      <c r="D1013">
        <v>229.657398</v>
      </c>
      <c r="E1013" s="2">
        <v>2</v>
      </c>
      <c r="P1013">
        <v>1</v>
      </c>
      <c r="Q1013" t="str">
        <f>CONCATENATE(C1013,E1013,G1013,I1013)</f>
        <v>2</v>
      </c>
    </row>
    <row r="1014" spans="1:17" x14ac:dyDescent="0.25">
      <c r="A1014">
        <v>1013</v>
      </c>
      <c r="D1014">
        <v>229.64557400000001</v>
      </c>
      <c r="E1014" s="2">
        <v>2</v>
      </c>
      <c r="F1014">
        <v>225.20432299999999</v>
      </c>
      <c r="G1014" s="5">
        <v>3</v>
      </c>
      <c r="P1014">
        <v>2</v>
      </c>
      <c r="Q1014" t="str">
        <f>CONCATENATE(C1014,E1014,G1014,I1014)</f>
        <v>23</v>
      </c>
    </row>
    <row r="1015" spans="1:17" x14ac:dyDescent="0.25">
      <c r="A1015">
        <v>1014</v>
      </c>
      <c r="D1015">
        <v>229.64895999999999</v>
      </c>
      <c r="E1015" s="2">
        <v>2</v>
      </c>
      <c r="F1015">
        <v>225.26218800000001</v>
      </c>
      <c r="G1015" s="5">
        <v>3</v>
      </c>
      <c r="P1015">
        <v>2</v>
      </c>
      <c r="Q1015" t="str">
        <f>CONCATENATE(C1015,E1015,G1015,I1015)</f>
        <v>23</v>
      </c>
    </row>
    <row r="1016" spans="1:17" x14ac:dyDescent="0.25">
      <c r="A1016">
        <v>1015</v>
      </c>
      <c r="D1016">
        <v>229.66797</v>
      </c>
      <c r="E1016" s="2">
        <v>2</v>
      </c>
      <c r="F1016">
        <v>225.25937500000001</v>
      </c>
      <c r="G1016" s="5">
        <v>3</v>
      </c>
      <c r="P1016">
        <v>2</v>
      </c>
      <c r="Q1016" t="str">
        <f>CONCATENATE(C1016,E1016,G1016,I1016)</f>
        <v>23</v>
      </c>
    </row>
    <row r="1017" spans="1:17" x14ac:dyDescent="0.25">
      <c r="A1017">
        <v>1016</v>
      </c>
      <c r="D1017">
        <v>229.63916699999999</v>
      </c>
      <c r="E1017" s="2">
        <v>2</v>
      </c>
      <c r="F1017">
        <v>225.28125199999999</v>
      </c>
      <c r="G1017" s="5">
        <v>3</v>
      </c>
      <c r="P1017">
        <v>2</v>
      </c>
      <c r="Q1017" t="str">
        <f>CONCATENATE(C1017,E1017,G1017,I1017)</f>
        <v>23</v>
      </c>
    </row>
    <row r="1018" spans="1:17" x14ac:dyDescent="0.25">
      <c r="A1018">
        <v>1017</v>
      </c>
      <c r="D1018">
        <v>229.68729400000001</v>
      </c>
      <c r="E1018" s="2">
        <v>2</v>
      </c>
      <c r="F1018">
        <v>225.27760499999999</v>
      </c>
      <c r="G1018" s="5">
        <v>3</v>
      </c>
      <c r="P1018">
        <v>2</v>
      </c>
      <c r="Q1018" t="str">
        <f>CONCATENATE(C1018,E1018,G1018,I1018)</f>
        <v>23</v>
      </c>
    </row>
    <row r="1019" spans="1:17" x14ac:dyDescent="0.25">
      <c r="A1019">
        <v>1018</v>
      </c>
      <c r="F1019">
        <v>225.266459</v>
      </c>
      <c r="G1019" s="5">
        <v>3</v>
      </c>
      <c r="P1019">
        <v>1</v>
      </c>
      <c r="Q1019" t="str">
        <f>CONCATENATE(C1019,E1019,G1019,I1019)</f>
        <v>3</v>
      </c>
    </row>
    <row r="1020" spans="1:17" x14ac:dyDescent="0.25">
      <c r="A1020">
        <v>1019</v>
      </c>
      <c r="F1020">
        <v>225.23989599999999</v>
      </c>
      <c r="G1020" s="5">
        <v>3</v>
      </c>
      <c r="P1020">
        <v>1</v>
      </c>
      <c r="Q1020" t="str">
        <f>CONCATENATE(C1020,E1020,G1020,I1020)</f>
        <v>3</v>
      </c>
    </row>
    <row r="1021" spans="1:17" x14ac:dyDescent="0.25">
      <c r="A1021">
        <v>1020</v>
      </c>
      <c r="F1021">
        <v>225.211198</v>
      </c>
      <c r="G1021" s="5">
        <v>3</v>
      </c>
      <c r="P1021">
        <v>1</v>
      </c>
      <c r="Q1021" t="str">
        <f>CONCATENATE(C1021,E1021,G1021,I1021)</f>
        <v>3</v>
      </c>
    </row>
    <row r="1022" spans="1:17" x14ac:dyDescent="0.25">
      <c r="A1022">
        <v>1021</v>
      </c>
      <c r="F1022">
        <v>225.20406299999999</v>
      </c>
      <c r="G1022" s="5">
        <v>3</v>
      </c>
      <c r="H1022">
        <v>230.20489699999999</v>
      </c>
      <c r="I1022" s="4">
        <v>4</v>
      </c>
      <c r="P1022">
        <v>2</v>
      </c>
      <c r="Q1022" t="str">
        <f>CONCATENATE(C1022,E1022,G1022,I1022)</f>
        <v>34</v>
      </c>
    </row>
    <row r="1023" spans="1:17" x14ac:dyDescent="0.25">
      <c r="A1023">
        <v>1022</v>
      </c>
      <c r="F1023">
        <v>225.178594</v>
      </c>
      <c r="G1023" s="5">
        <v>3</v>
      </c>
      <c r="H1023">
        <v>230.18442899999999</v>
      </c>
      <c r="I1023" s="4">
        <v>4</v>
      </c>
      <c r="P1023">
        <v>2</v>
      </c>
      <c r="Q1023" t="str">
        <f>CONCATENATE(C1023,E1023,G1023,I1023)</f>
        <v>34</v>
      </c>
    </row>
    <row r="1024" spans="1:17" x14ac:dyDescent="0.25">
      <c r="A1024">
        <v>1023</v>
      </c>
      <c r="B1024">
        <v>241.970001</v>
      </c>
      <c r="C1024" s="3">
        <v>1</v>
      </c>
      <c r="F1024">
        <v>225.15953200000001</v>
      </c>
      <c r="G1024" s="5">
        <v>3</v>
      </c>
      <c r="H1024">
        <v>230.16411600000001</v>
      </c>
      <c r="I1024" s="4">
        <v>4</v>
      </c>
      <c r="P1024">
        <v>3</v>
      </c>
      <c r="Q1024" t="str">
        <f>CONCATENATE(C1024,E1024,G1024,I1024)</f>
        <v>134</v>
      </c>
    </row>
    <row r="1025" spans="1:17" x14ac:dyDescent="0.25">
      <c r="A1025">
        <v>1024</v>
      </c>
      <c r="B1025">
        <v>241.98198300000001</v>
      </c>
      <c r="C1025" s="3">
        <v>1</v>
      </c>
      <c r="F1025">
        <v>225.151511</v>
      </c>
      <c r="G1025" s="5">
        <v>3</v>
      </c>
      <c r="H1025">
        <v>230.224636</v>
      </c>
      <c r="I1025" s="4">
        <v>4</v>
      </c>
      <c r="P1025">
        <v>3</v>
      </c>
      <c r="Q1025" t="str">
        <f>CONCATENATE(C1025,E1025,G1025,I1025)</f>
        <v>134</v>
      </c>
    </row>
    <row r="1026" spans="1:17" x14ac:dyDescent="0.25">
      <c r="A1026">
        <v>1025</v>
      </c>
      <c r="B1026">
        <v>241.93078199999999</v>
      </c>
      <c r="C1026" s="3">
        <v>1</v>
      </c>
      <c r="F1026">
        <v>225.26218800000001</v>
      </c>
      <c r="G1026" s="5">
        <v>3</v>
      </c>
      <c r="H1026">
        <v>230.23307399999999</v>
      </c>
      <c r="I1026" s="4">
        <v>4</v>
      </c>
      <c r="P1026">
        <v>3</v>
      </c>
      <c r="Q1026" t="str">
        <f>CONCATENATE(C1026,E1026,G1026,I1026)</f>
        <v>134</v>
      </c>
    </row>
    <row r="1027" spans="1:17" x14ac:dyDescent="0.25">
      <c r="A1027">
        <v>1026</v>
      </c>
      <c r="B1027">
        <v>241.968647</v>
      </c>
      <c r="C1027" s="3">
        <v>1</v>
      </c>
      <c r="H1027">
        <v>230.282814</v>
      </c>
      <c r="I1027" s="4">
        <v>4</v>
      </c>
      <c r="P1027">
        <v>2</v>
      </c>
      <c r="Q1027" t="str">
        <f>CONCATENATE(C1027,E1027,G1027,I1027)</f>
        <v>14</v>
      </c>
    </row>
    <row r="1028" spans="1:17" x14ac:dyDescent="0.25">
      <c r="A1028">
        <v>1027</v>
      </c>
      <c r="B1028">
        <v>241.96619999999999</v>
      </c>
      <c r="C1028" s="3">
        <v>1</v>
      </c>
      <c r="H1028">
        <v>230.31463600000001</v>
      </c>
      <c r="I1028" s="4">
        <v>4</v>
      </c>
      <c r="P1028">
        <v>2</v>
      </c>
      <c r="Q1028" t="str">
        <f>CONCATENATE(C1028,E1028,G1028,I1028)</f>
        <v>14</v>
      </c>
    </row>
    <row r="1029" spans="1:17" x14ac:dyDescent="0.25">
      <c r="A1029">
        <v>1028</v>
      </c>
      <c r="B1029">
        <v>241.964899</v>
      </c>
      <c r="C1029" s="3">
        <v>1</v>
      </c>
      <c r="H1029">
        <v>230.29969</v>
      </c>
      <c r="I1029" s="4">
        <v>4</v>
      </c>
      <c r="P1029">
        <v>2</v>
      </c>
      <c r="Q1029" t="str">
        <f>CONCATENATE(C1029,E1029,G1029,I1029)</f>
        <v>14</v>
      </c>
    </row>
    <row r="1030" spans="1:17" x14ac:dyDescent="0.25">
      <c r="A1030">
        <v>1029</v>
      </c>
      <c r="B1030">
        <v>241.962762</v>
      </c>
      <c r="C1030" s="3">
        <v>1</v>
      </c>
      <c r="H1030">
        <v>230.24125100000001</v>
      </c>
      <c r="I1030" s="4">
        <v>4</v>
      </c>
      <c r="P1030">
        <v>2</v>
      </c>
      <c r="Q1030" t="str">
        <f>CONCATENATE(C1030,E1030,G1030,I1030)</f>
        <v>14</v>
      </c>
    </row>
    <row r="1031" spans="1:17" x14ac:dyDescent="0.25">
      <c r="A1031">
        <v>1030</v>
      </c>
      <c r="B1031">
        <v>241.97817800000001</v>
      </c>
      <c r="C1031" s="3">
        <v>1</v>
      </c>
      <c r="H1031">
        <v>230.16317900000001</v>
      </c>
      <c r="I1031" s="4">
        <v>4</v>
      </c>
      <c r="P1031">
        <v>2</v>
      </c>
      <c r="Q1031" t="str">
        <f>CONCATENATE(C1031,E1031,G1031,I1031)</f>
        <v>14</v>
      </c>
    </row>
    <row r="1032" spans="1:17" x14ac:dyDescent="0.25">
      <c r="A1032">
        <v>1031</v>
      </c>
      <c r="B1032">
        <v>241.95906600000001</v>
      </c>
      <c r="C1032" s="3">
        <v>1</v>
      </c>
      <c r="H1032">
        <v>230.12937500000001</v>
      </c>
      <c r="I1032" s="4">
        <v>4</v>
      </c>
      <c r="P1032">
        <v>2</v>
      </c>
      <c r="Q1032" t="str">
        <f>CONCATENATE(C1032,E1032,G1032,I1032)</f>
        <v>14</v>
      </c>
    </row>
    <row r="1033" spans="1:17" x14ac:dyDescent="0.25">
      <c r="A1033">
        <v>1032</v>
      </c>
      <c r="B1033">
        <v>241.97536600000001</v>
      </c>
      <c r="C1033" s="3">
        <v>1</v>
      </c>
      <c r="H1033">
        <v>230.153177</v>
      </c>
      <c r="I1033" s="4">
        <v>4</v>
      </c>
      <c r="P1033">
        <v>2</v>
      </c>
      <c r="Q1033" t="str">
        <f>CONCATENATE(C1033,E1033,G1033,I1033)</f>
        <v>14</v>
      </c>
    </row>
    <row r="1034" spans="1:17" x14ac:dyDescent="0.25">
      <c r="A1034">
        <v>1033</v>
      </c>
      <c r="B1034">
        <v>241.98474099999999</v>
      </c>
      <c r="C1034" s="3">
        <v>1</v>
      </c>
      <c r="D1034">
        <v>249.78411399999999</v>
      </c>
      <c r="E1034" s="2">
        <v>2</v>
      </c>
      <c r="H1034">
        <v>230.212085</v>
      </c>
      <c r="I1034" s="4">
        <v>4</v>
      </c>
      <c r="P1034">
        <v>3</v>
      </c>
      <c r="Q1034" t="str">
        <f>CONCATENATE(C1034,E1034,G1034,I1034)</f>
        <v>124</v>
      </c>
    </row>
    <row r="1035" spans="1:17" x14ac:dyDescent="0.25">
      <c r="A1035">
        <v>1034</v>
      </c>
      <c r="B1035">
        <v>242.00770900000001</v>
      </c>
      <c r="C1035" s="3">
        <v>1</v>
      </c>
      <c r="D1035">
        <v>249.851562</v>
      </c>
      <c r="E1035" s="2">
        <v>2</v>
      </c>
      <c r="H1035">
        <v>230.212085</v>
      </c>
      <c r="I1035" s="4">
        <v>4</v>
      </c>
      <c r="P1035">
        <v>3</v>
      </c>
      <c r="Q1035" t="str">
        <f>CONCATENATE(C1035,E1035,G1035,I1035)</f>
        <v>124</v>
      </c>
    </row>
    <row r="1036" spans="1:17" x14ac:dyDescent="0.25">
      <c r="A1036">
        <v>1035</v>
      </c>
      <c r="B1036">
        <v>242.06271100000001</v>
      </c>
      <c r="C1036" s="3">
        <v>1</v>
      </c>
      <c r="D1036">
        <v>249.80818099999999</v>
      </c>
      <c r="E1036" s="2">
        <v>2</v>
      </c>
      <c r="P1036">
        <v>2</v>
      </c>
      <c r="Q1036" t="str">
        <f>CONCATENATE(C1036,E1036,G1036,I1036)</f>
        <v>12</v>
      </c>
    </row>
    <row r="1037" spans="1:17" x14ac:dyDescent="0.25">
      <c r="A1037">
        <v>1036</v>
      </c>
      <c r="B1037">
        <v>241.94479100000001</v>
      </c>
      <c r="C1037" s="3">
        <v>1</v>
      </c>
      <c r="D1037">
        <v>249.81020699999999</v>
      </c>
      <c r="E1037" s="2">
        <v>2</v>
      </c>
      <c r="P1037">
        <v>2</v>
      </c>
      <c r="Q1037" t="str">
        <f>CONCATENATE(C1037,E1037,G1037,I1037)</f>
        <v>12</v>
      </c>
    </row>
    <row r="1038" spans="1:17" x14ac:dyDescent="0.25">
      <c r="A1038">
        <v>1037</v>
      </c>
      <c r="B1038">
        <v>242.033334</v>
      </c>
      <c r="C1038" s="3">
        <v>1</v>
      </c>
      <c r="D1038">
        <v>249.83744799999999</v>
      </c>
      <c r="E1038" s="2">
        <v>2</v>
      </c>
      <c r="P1038">
        <v>2</v>
      </c>
      <c r="Q1038" t="str">
        <f>CONCATENATE(C1038,E1038,G1038,I1038)</f>
        <v>12</v>
      </c>
    </row>
    <row r="1039" spans="1:17" x14ac:dyDescent="0.25">
      <c r="A1039">
        <v>1038</v>
      </c>
      <c r="D1039">
        <v>249.816562</v>
      </c>
      <c r="E1039" s="2">
        <v>2</v>
      </c>
      <c r="P1039">
        <v>1</v>
      </c>
      <c r="Q1039" t="str">
        <f>CONCATENATE(C1039,E1039,G1039,I1039)</f>
        <v>2</v>
      </c>
    </row>
    <row r="1040" spans="1:17" x14ac:dyDescent="0.25">
      <c r="A1040">
        <v>1039</v>
      </c>
      <c r="D1040">
        <v>249.83021099999999</v>
      </c>
      <c r="E1040" s="2">
        <v>2</v>
      </c>
      <c r="P1040">
        <v>1</v>
      </c>
      <c r="Q1040" t="str">
        <f>CONCATENATE(C1040,E1040,G1040,I1040)</f>
        <v>2</v>
      </c>
    </row>
    <row r="1041" spans="1:17" x14ac:dyDescent="0.25">
      <c r="A1041">
        <v>1040</v>
      </c>
      <c r="D1041">
        <v>249.83698200000001</v>
      </c>
      <c r="E1041" s="2">
        <v>2</v>
      </c>
      <c r="P1041">
        <v>1</v>
      </c>
      <c r="Q1041" t="str">
        <f>CONCATENATE(C1041,E1041,G1041,I1041)</f>
        <v>2</v>
      </c>
    </row>
    <row r="1042" spans="1:17" x14ac:dyDescent="0.25">
      <c r="A1042">
        <v>1041</v>
      </c>
      <c r="D1042">
        <v>249.82193000000001</v>
      </c>
      <c r="E1042" s="2">
        <v>2</v>
      </c>
      <c r="P1042">
        <v>1</v>
      </c>
      <c r="Q1042" t="str">
        <f>CONCATENATE(C1042,E1042,G1042,I1042)</f>
        <v>2</v>
      </c>
    </row>
    <row r="1043" spans="1:17" x14ac:dyDescent="0.25">
      <c r="A1043">
        <v>1042</v>
      </c>
      <c r="D1043">
        <v>249.81302199999999</v>
      </c>
      <c r="E1043" s="2">
        <v>2</v>
      </c>
      <c r="F1043">
        <v>244.032398</v>
      </c>
      <c r="G1043" s="5">
        <v>3</v>
      </c>
      <c r="P1043">
        <v>2</v>
      </c>
      <c r="Q1043" t="str">
        <f>CONCATENATE(C1043,E1043,G1043,I1043)</f>
        <v>23</v>
      </c>
    </row>
    <row r="1044" spans="1:17" x14ac:dyDescent="0.25">
      <c r="A1044">
        <v>1043</v>
      </c>
      <c r="D1044">
        <v>249.84463499999998</v>
      </c>
      <c r="E1044" s="2">
        <v>2</v>
      </c>
      <c r="F1044">
        <v>244.03594000000001</v>
      </c>
      <c r="G1044" s="5">
        <v>3</v>
      </c>
      <c r="P1044">
        <v>2</v>
      </c>
      <c r="Q1044" t="str">
        <f>CONCATENATE(C1044,E1044,G1044,I1044)</f>
        <v>23</v>
      </c>
    </row>
    <row r="1045" spans="1:17" x14ac:dyDescent="0.25">
      <c r="A1045">
        <v>1044</v>
      </c>
      <c r="D1045">
        <v>249.83229399999999</v>
      </c>
      <c r="E1045" s="2">
        <v>2</v>
      </c>
      <c r="F1045">
        <v>244.08046899999999</v>
      </c>
      <c r="G1045" s="5">
        <v>3</v>
      </c>
      <c r="P1045">
        <v>2</v>
      </c>
      <c r="Q1045" t="str">
        <f>CONCATENATE(C1045,E1045,G1045,I1045)</f>
        <v>23</v>
      </c>
    </row>
    <row r="1046" spans="1:17" x14ac:dyDescent="0.25">
      <c r="A1046">
        <v>1045</v>
      </c>
      <c r="D1046">
        <v>249.821304</v>
      </c>
      <c r="E1046" s="2">
        <v>2</v>
      </c>
      <c r="F1046">
        <v>244.051773</v>
      </c>
      <c r="G1046" s="5">
        <v>3</v>
      </c>
      <c r="P1046">
        <v>2</v>
      </c>
      <c r="Q1046" t="str">
        <f>CONCATENATE(C1046,E1046,G1046,I1046)</f>
        <v>23</v>
      </c>
    </row>
    <row r="1047" spans="1:17" x14ac:dyDescent="0.25">
      <c r="A1047">
        <v>1046</v>
      </c>
      <c r="D1047">
        <v>249.83698200000001</v>
      </c>
      <c r="E1047" s="2">
        <v>2</v>
      </c>
      <c r="F1047">
        <v>244.062397</v>
      </c>
      <c r="G1047" s="5">
        <v>3</v>
      </c>
      <c r="P1047">
        <v>2</v>
      </c>
      <c r="Q1047" t="str">
        <f>CONCATENATE(C1047,E1047,G1047,I1047)</f>
        <v>23</v>
      </c>
    </row>
    <row r="1048" spans="1:17" x14ac:dyDescent="0.25">
      <c r="A1048">
        <v>1047</v>
      </c>
      <c r="D1048">
        <v>249.78411399999999</v>
      </c>
      <c r="E1048" s="2">
        <v>2</v>
      </c>
      <c r="F1048">
        <v>244.049587</v>
      </c>
      <c r="G1048" s="5">
        <v>3</v>
      </c>
      <c r="P1048">
        <v>2</v>
      </c>
      <c r="Q1048" t="str">
        <f>CONCATENATE(C1048,E1048,G1048,I1048)</f>
        <v>23</v>
      </c>
    </row>
    <row r="1049" spans="1:17" x14ac:dyDescent="0.25">
      <c r="A1049">
        <v>1048</v>
      </c>
      <c r="D1049">
        <v>249.78411399999999</v>
      </c>
      <c r="E1049" s="2">
        <v>2</v>
      </c>
      <c r="F1049">
        <v>244.066305</v>
      </c>
      <c r="G1049" s="5">
        <v>3</v>
      </c>
      <c r="P1049">
        <v>2</v>
      </c>
      <c r="Q1049" t="str">
        <f>CONCATENATE(C1049,E1049,G1049,I1049)</f>
        <v>23</v>
      </c>
    </row>
    <row r="1050" spans="1:17" x14ac:dyDescent="0.25">
      <c r="A1050">
        <v>1049</v>
      </c>
      <c r="B1050">
        <v>260.06760400000002</v>
      </c>
      <c r="C1050" s="3">
        <v>1</v>
      </c>
      <c r="F1050">
        <v>244.08635699999999</v>
      </c>
      <c r="G1050" s="5">
        <v>3</v>
      </c>
      <c r="P1050">
        <v>2</v>
      </c>
      <c r="Q1050" t="str">
        <f>CONCATENATE(C1050,E1050,G1050,I1050)</f>
        <v>13</v>
      </c>
    </row>
    <row r="1051" spans="1:17" x14ac:dyDescent="0.25">
      <c r="A1051">
        <v>1050</v>
      </c>
      <c r="B1051">
        <v>260.288387</v>
      </c>
      <c r="C1051" s="3">
        <v>1</v>
      </c>
      <c r="F1051">
        <v>244.061981</v>
      </c>
      <c r="G1051" s="5">
        <v>3</v>
      </c>
      <c r="P1051">
        <v>2</v>
      </c>
      <c r="Q1051" t="str">
        <f>CONCATENATE(C1051,E1051,G1051,I1051)</f>
        <v>13</v>
      </c>
    </row>
    <row r="1052" spans="1:17" x14ac:dyDescent="0.25">
      <c r="A1052">
        <v>1051</v>
      </c>
      <c r="B1052">
        <v>260.30197900000002</v>
      </c>
      <c r="C1052" s="3">
        <v>1</v>
      </c>
      <c r="F1052">
        <v>244.09619900000001</v>
      </c>
      <c r="G1052" s="5">
        <v>3</v>
      </c>
      <c r="H1052">
        <v>249.67484200000001</v>
      </c>
      <c r="I1052" s="4">
        <v>4</v>
      </c>
      <c r="P1052">
        <v>3</v>
      </c>
      <c r="Q1052" t="str">
        <f>CONCATENATE(C1052,E1052,G1052,I1052)</f>
        <v>134</v>
      </c>
    </row>
    <row r="1053" spans="1:17" x14ac:dyDescent="0.25">
      <c r="A1053">
        <v>1052</v>
      </c>
      <c r="B1053">
        <v>260.25026300000002</v>
      </c>
      <c r="C1053" s="3">
        <v>1</v>
      </c>
      <c r="F1053">
        <v>244.075784</v>
      </c>
      <c r="G1053" s="5">
        <v>3</v>
      </c>
      <c r="H1053">
        <v>249.70146099999999</v>
      </c>
      <c r="I1053" s="4">
        <v>4</v>
      </c>
      <c r="P1053">
        <v>3</v>
      </c>
      <c r="Q1053" t="str">
        <f>CONCATENATE(C1053,E1053,G1053,I1053)</f>
        <v>134</v>
      </c>
    </row>
    <row r="1054" spans="1:17" x14ac:dyDescent="0.25">
      <c r="A1054">
        <v>1053</v>
      </c>
      <c r="B1054">
        <v>260.28484700000001</v>
      </c>
      <c r="C1054" s="3">
        <v>1</v>
      </c>
      <c r="F1054">
        <v>244.029169</v>
      </c>
      <c r="G1054" s="5">
        <v>3</v>
      </c>
      <c r="H1054">
        <v>249.72640999999999</v>
      </c>
      <c r="I1054" s="4">
        <v>4</v>
      </c>
      <c r="P1054">
        <v>3</v>
      </c>
      <c r="Q1054" t="str">
        <f>CONCATENATE(C1054,E1054,G1054,I1054)</f>
        <v>134</v>
      </c>
    </row>
    <row r="1055" spans="1:17" x14ac:dyDescent="0.25">
      <c r="A1055">
        <v>1054</v>
      </c>
      <c r="B1055">
        <v>260.29526499999997</v>
      </c>
      <c r="C1055" s="3">
        <v>1</v>
      </c>
      <c r="F1055">
        <v>244.051929</v>
      </c>
      <c r="G1055" s="5">
        <v>3</v>
      </c>
      <c r="H1055">
        <v>249.71380600000001</v>
      </c>
      <c r="I1055" s="4">
        <v>4</v>
      </c>
      <c r="P1055">
        <v>3</v>
      </c>
      <c r="Q1055" t="str">
        <f>CONCATENATE(C1055,E1055,G1055,I1055)</f>
        <v>134</v>
      </c>
    </row>
    <row r="1056" spans="1:17" x14ac:dyDescent="0.25">
      <c r="A1056">
        <v>1055</v>
      </c>
      <c r="B1056">
        <v>260.26249999999999</v>
      </c>
      <c r="C1056" s="3">
        <v>1</v>
      </c>
      <c r="F1056">
        <v>244.06578200000001</v>
      </c>
      <c r="G1056" s="5">
        <v>3</v>
      </c>
      <c r="H1056">
        <v>249.74026499999999</v>
      </c>
      <c r="I1056" s="4">
        <v>4</v>
      </c>
      <c r="P1056">
        <v>3</v>
      </c>
      <c r="Q1056" t="str">
        <f>CONCATENATE(C1056,E1056,G1056,I1056)</f>
        <v>134</v>
      </c>
    </row>
    <row r="1057" spans="1:17" x14ac:dyDescent="0.25">
      <c r="A1057">
        <v>1056</v>
      </c>
      <c r="B1057">
        <v>260.24640599999998</v>
      </c>
      <c r="C1057" s="3">
        <v>1</v>
      </c>
      <c r="F1057">
        <v>244.032398</v>
      </c>
      <c r="G1057" s="5">
        <v>3</v>
      </c>
      <c r="H1057">
        <v>249.72765699999999</v>
      </c>
      <c r="I1057" s="4">
        <v>4</v>
      </c>
      <c r="P1057">
        <v>3</v>
      </c>
      <c r="Q1057" t="str">
        <f>CONCATENATE(C1057,E1057,G1057,I1057)</f>
        <v>134</v>
      </c>
    </row>
    <row r="1058" spans="1:17" x14ac:dyDescent="0.25">
      <c r="A1058">
        <v>1057</v>
      </c>
      <c r="B1058">
        <v>260.26848899999999</v>
      </c>
      <c r="C1058" s="3">
        <v>1</v>
      </c>
      <c r="F1058">
        <v>244.032398</v>
      </c>
      <c r="G1058" s="5">
        <v>3</v>
      </c>
      <c r="H1058">
        <v>249.71197899999999</v>
      </c>
      <c r="I1058" s="4">
        <v>4</v>
      </c>
      <c r="P1058">
        <v>3</v>
      </c>
      <c r="Q1058" t="str">
        <f>CONCATENATE(C1058,E1058,G1058,I1058)</f>
        <v>134</v>
      </c>
    </row>
    <row r="1059" spans="1:17" x14ac:dyDescent="0.25">
      <c r="A1059">
        <v>1058</v>
      </c>
      <c r="B1059">
        <v>260.27344099999999</v>
      </c>
      <c r="C1059" s="3">
        <v>1</v>
      </c>
      <c r="H1059">
        <v>249.716148</v>
      </c>
      <c r="I1059" s="4">
        <v>4</v>
      </c>
      <c r="P1059">
        <v>2</v>
      </c>
      <c r="Q1059" t="str">
        <f>CONCATENATE(C1059,E1059,G1059,I1059)</f>
        <v>14</v>
      </c>
    </row>
    <row r="1060" spans="1:17" x14ac:dyDescent="0.25">
      <c r="A1060">
        <v>1059</v>
      </c>
      <c r="B1060">
        <v>260.26864599999999</v>
      </c>
      <c r="C1060" s="3">
        <v>1</v>
      </c>
      <c r="H1060">
        <v>249.67765800000001</v>
      </c>
      <c r="I1060" s="4">
        <v>4</v>
      </c>
      <c r="J1060">
        <v>235.580938</v>
      </c>
      <c r="K1060" t="s">
        <v>22</v>
      </c>
      <c r="Q1060" t="str">
        <f>CONCATENATE(C1060,E1060,G1060,I1060)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DEB9-047C-4D63-A600-68D4CBDA8F3D}">
  <dimension ref="A1:F1060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</row>
    <row r="9" spans="1:6" x14ac:dyDescent="0.25">
      <c r="A9">
        <v>8</v>
      </c>
      <c r="C9" s="2">
        <v>2</v>
      </c>
    </row>
    <row r="10" spans="1:6" x14ac:dyDescent="0.25">
      <c r="A10">
        <v>9</v>
      </c>
      <c r="C10" s="2">
        <v>2</v>
      </c>
    </row>
    <row r="11" spans="1:6" x14ac:dyDescent="0.25">
      <c r="A11">
        <v>10</v>
      </c>
      <c r="C11" s="2">
        <v>2</v>
      </c>
    </row>
    <row r="12" spans="1:6" x14ac:dyDescent="0.25">
      <c r="A12">
        <v>11</v>
      </c>
      <c r="C12" s="2">
        <v>2</v>
      </c>
    </row>
    <row r="13" spans="1:6" x14ac:dyDescent="0.25">
      <c r="A13">
        <v>12</v>
      </c>
      <c r="B13" s="3">
        <v>1</v>
      </c>
      <c r="C13" s="2">
        <v>2</v>
      </c>
    </row>
    <row r="14" spans="1:6" x14ac:dyDescent="0.25">
      <c r="A14">
        <v>13</v>
      </c>
      <c r="B14" s="3">
        <v>1</v>
      </c>
      <c r="C14" s="2">
        <v>2</v>
      </c>
    </row>
    <row r="15" spans="1:6" x14ac:dyDescent="0.25">
      <c r="A15">
        <v>14</v>
      </c>
      <c r="B15" s="3">
        <v>1</v>
      </c>
    </row>
    <row r="16" spans="1:6" x14ac:dyDescent="0.25">
      <c r="A16">
        <v>15</v>
      </c>
      <c r="B16" s="3">
        <v>1</v>
      </c>
    </row>
    <row r="17" spans="1:5" x14ac:dyDescent="0.25">
      <c r="A17">
        <v>16</v>
      </c>
      <c r="B17" s="3">
        <v>1</v>
      </c>
    </row>
    <row r="18" spans="1:5" x14ac:dyDescent="0.25">
      <c r="A18">
        <v>17</v>
      </c>
      <c r="B18" s="3">
        <v>1</v>
      </c>
    </row>
    <row r="19" spans="1:5" x14ac:dyDescent="0.25">
      <c r="A19">
        <v>18</v>
      </c>
      <c r="B19" s="3">
        <v>1</v>
      </c>
    </row>
    <row r="20" spans="1:5" x14ac:dyDescent="0.25">
      <c r="A20">
        <v>19</v>
      </c>
      <c r="B20" s="3">
        <v>1</v>
      </c>
    </row>
    <row r="21" spans="1:5" x14ac:dyDescent="0.25">
      <c r="A21">
        <v>20</v>
      </c>
      <c r="B21" s="3">
        <v>1</v>
      </c>
      <c r="E21" s="4">
        <v>4</v>
      </c>
    </row>
    <row r="22" spans="1:5" x14ac:dyDescent="0.25">
      <c r="A22">
        <v>21</v>
      </c>
      <c r="D22" s="5">
        <v>3</v>
      </c>
      <c r="E22" s="4">
        <v>4</v>
      </c>
    </row>
    <row r="23" spans="1:5" x14ac:dyDescent="0.25">
      <c r="A23">
        <v>22</v>
      </c>
      <c r="D23" s="5">
        <v>3</v>
      </c>
      <c r="E23" s="4">
        <v>4</v>
      </c>
    </row>
    <row r="24" spans="1:5" x14ac:dyDescent="0.25">
      <c r="A24">
        <v>23</v>
      </c>
      <c r="D24" s="5">
        <v>3</v>
      </c>
      <c r="E24" s="4">
        <v>4</v>
      </c>
    </row>
    <row r="25" spans="1:5" x14ac:dyDescent="0.25">
      <c r="A25">
        <v>24</v>
      </c>
      <c r="D25" s="5">
        <v>3</v>
      </c>
      <c r="E25" s="4">
        <v>4</v>
      </c>
    </row>
    <row r="26" spans="1:5" x14ac:dyDescent="0.25">
      <c r="A26">
        <v>25</v>
      </c>
      <c r="D26" s="5">
        <v>3</v>
      </c>
      <c r="E26" s="4">
        <v>4</v>
      </c>
    </row>
    <row r="27" spans="1:5" x14ac:dyDescent="0.25">
      <c r="A27">
        <v>26</v>
      </c>
      <c r="D27" s="5">
        <v>3</v>
      </c>
      <c r="E27" s="4">
        <v>4</v>
      </c>
    </row>
    <row r="28" spans="1:5" x14ac:dyDescent="0.25">
      <c r="A28">
        <v>27</v>
      </c>
      <c r="D28" s="5">
        <v>3</v>
      </c>
      <c r="E28" s="4">
        <v>4</v>
      </c>
    </row>
    <row r="29" spans="1:5" x14ac:dyDescent="0.25">
      <c r="A29">
        <v>28</v>
      </c>
      <c r="D29" s="5">
        <v>3</v>
      </c>
      <c r="E29" s="4">
        <v>4</v>
      </c>
    </row>
    <row r="30" spans="1:5" x14ac:dyDescent="0.25">
      <c r="A30">
        <v>29</v>
      </c>
      <c r="C30" s="2">
        <v>2</v>
      </c>
      <c r="D30" s="5">
        <v>3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C32" s="2">
        <v>2</v>
      </c>
    </row>
    <row r="33" spans="1:5" x14ac:dyDescent="0.25">
      <c r="A33">
        <v>32</v>
      </c>
      <c r="C33" s="2">
        <v>2</v>
      </c>
    </row>
    <row r="34" spans="1:5" x14ac:dyDescent="0.25">
      <c r="A34">
        <v>33</v>
      </c>
      <c r="C34" s="2">
        <v>2</v>
      </c>
    </row>
    <row r="35" spans="1:5" x14ac:dyDescent="0.25">
      <c r="A35">
        <v>34</v>
      </c>
      <c r="C35" s="2">
        <v>2</v>
      </c>
    </row>
    <row r="36" spans="1:5" x14ac:dyDescent="0.25">
      <c r="A36">
        <v>35</v>
      </c>
      <c r="B36" s="3">
        <v>1</v>
      </c>
      <c r="C36" s="2">
        <v>2</v>
      </c>
    </row>
    <row r="37" spans="1:5" x14ac:dyDescent="0.25">
      <c r="A37">
        <v>36</v>
      </c>
      <c r="B37" s="3">
        <v>1</v>
      </c>
      <c r="C37" s="2">
        <v>2</v>
      </c>
    </row>
    <row r="38" spans="1:5" x14ac:dyDescent="0.25">
      <c r="A38">
        <v>37</v>
      </c>
      <c r="B38" s="3">
        <v>1</v>
      </c>
      <c r="C38" s="2">
        <v>2</v>
      </c>
    </row>
    <row r="39" spans="1:5" x14ac:dyDescent="0.25">
      <c r="A39">
        <v>38</v>
      </c>
      <c r="B39" s="3">
        <v>1</v>
      </c>
      <c r="C39" s="2">
        <v>2</v>
      </c>
    </row>
    <row r="40" spans="1:5" x14ac:dyDescent="0.25">
      <c r="A40">
        <v>39</v>
      </c>
      <c r="B40" s="3">
        <v>1</v>
      </c>
    </row>
    <row r="41" spans="1:5" x14ac:dyDescent="0.25">
      <c r="A41">
        <v>40</v>
      </c>
      <c r="B41" s="3">
        <v>1</v>
      </c>
    </row>
    <row r="42" spans="1:5" x14ac:dyDescent="0.25">
      <c r="A42">
        <v>41</v>
      </c>
      <c r="B42" s="3">
        <v>1</v>
      </c>
    </row>
    <row r="43" spans="1:5" x14ac:dyDescent="0.25">
      <c r="A43">
        <v>42</v>
      </c>
      <c r="B43" s="3">
        <v>1</v>
      </c>
    </row>
    <row r="44" spans="1:5" x14ac:dyDescent="0.25">
      <c r="A44">
        <v>43</v>
      </c>
      <c r="B44" s="3">
        <v>1</v>
      </c>
    </row>
    <row r="45" spans="1:5" x14ac:dyDescent="0.25">
      <c r="A45">
        <v>44</v>
      </c>
      <c r="E45" s="4">
        <v>4</v>
      </c>
    </row>
    <row r="46" spans="1:5" x14ac:dyDescent="0.25">
      <c r="A46">
        <v>45</v>
      </c>
      <c r="D46" s="5">
        <v>3</v>
      </c>
      <c r="E46" s="4">
        <v>4</v>
      </c>
    </row>
    <row r="47" spans="1:5" x14ac:dyDescent="0.25">
      <c r="A47">
        <v>46</v>
      </c>
      <c r="D47" s="5">
        <v>3</v>
      </c>
      <c r="E47" s="4">
        <v>4</v>
      </c>
    </row>
    <row r="48" spans="1:5" x14ac:dyDescent="0.25">
      <c r="A48">
        <v>47</v>
      </c>
      <c r="D48" s="5">
        <v>3</v>
      </c>
      <c r="E48" s="4">
        <v>4</v>
      </c>
    </row>
    <row r="49" spans="1:5" x14ac:dyDescent="0.25">
      <c r="A49">
        <v>48</v>
      </c>
      <c r="D49" s="5">
        <v>3</v>
      </c>
      <c r="E49" s="4">
        <v>4</v>
      </c>
    </row>
    <row r="50" spans="1:5" x14ac:dyDescent="0.25">
      <c r="A50">
        <v>49</v>
      </c>
      <c r="D50" s="5">
        <v>3</v>
      </c>
      <c r="E50" s="4">
        <v>4</v>
      </c>
    </row>
    <row r="51" spans="1:5" x14ac:dyDescent="0.25">
      <c r="A51">
        <v>50</v>
      </c>
      <c r="D51" s="5">
        <v>3</v>
      </c>
      <c r="E51" s="4">
        <v>4</v>
      </c>
    </row>
    <row r="52" spans="1:5" x14ac:dyDescent="0.25">
      <c r="A52">
        <v>51</v>
      </c>
      <c r="D52" s="5">
        <v>3</v>
      </c>
      <c r="E52" s="4">
        <v>4</v>
      </c>
    </row>
    <row r="53" spans="1:5" x14ac:dyDescent="0.25">
      <c r="A53">
        <v>52</v>
      </c>
      <c r="C53" s="2">
        <v>2</v>
      </c>
      <c r="D53" s="5">
        <v>3</v>
      </c>
      <c r="E53" s="4">
        <v>4</v>
      </c>
    </row>
    <row r="54" spans="1:5" x14ac:dyDescent="0.25">
      <c r="A54">
        <v>53</v>
      </c>
      <c r="C54" s="2">
        <v>2</v>
      </c>
      <c r="D54" s="5">
        <v>3</v>
      </c>
    </row>
    <row r="55" spans="1:5" x14ac:dyDescent="0.25">
      <c r="A55">
        <v>54</v>
      </c>
      <c r="C55" s="2">
        <v>2</v>
      </c>
    </row>
    <row r="56" spans="1:5" x14ac:dyDescent="0.25">
      <c r="A56">
        <v>55</v>
      </c>
      <c r="C56" s="2">
        <v>2</v>
      </c>
    </row>
    <row r="57" spans="1:5" x14ac:dyDescent="0.25">
      <c r="A57">
        <v>56</v>
      </c>
      <c r="C57" s="2">
        <v>2</v>
      </c>
    </row>
    <row r="58" spans="1:5" x14ac:dyDescent="0.25">
      <c r="A58">
        <v>57</v>
      </c>
      <c r="C58" s="2">
        <v>2</v>
      </c>
    </row>
    <row r="59" spans="1:5" x14ac:dyDescent="0.25">
      <c r="A59">
        <v>58</v>
      </c>
      <c r="C59" s="2">
        <v>2</v>
      </c>
    </row>
    <row r="60" spans="1:5" x14ac:dyDescent="0.25">
      <c r="A60">
        <v>59</v>
      </c>
      <c r="B60" s="3">
        <v>1</v>
      </c>
      <c r="C60" s="2">
        <v>2</v>
      </c>
    </row>
    <row r="61" spans="1:5" x14ac:dyDescent="0.25">
      <c r="A61">
        <v>60</v>
      </c>
      <c r="B61" s="3">
        <v>1</v>
      </c>
      <c r="C61" s="2">
        <v>2</v>
      </c>
    </row>
    <row r="62" spans="1:5" x14ac:dyDescent="0.25">
      <c r="A62">
        <v>61</v>
      </c>
      <c r="B62" s="3">
        <v>1</v>
      </c>
      <c r="C62" s="2">
        <v>2</v>
      </c>
    </row>
    <row r="63" spans="1:5" x14ac:dyDescent="0.25">
      <c r="A63">
        <v>62</v>
      </c>
      <c r="B63" s="3">
        <v>1</v>
      </c>
    </row>
    <row r="64" spans="1:5" x14ac:dyDescent="0.25">
      <c r="A64">
        <v>63</v>
      </c>
      <c r="B64" s="3">
        <v>1</v>
      </c>
    </row>
    <row r="65" spans="1:5" x14ac:dyDescent="0.25">
      <c r="A65">
        <v>64</v>
      </c>
      <c r="B65" s="3">
        <v>1</v>
      </c>
    </row>
    <row r="66" spans="1:5" x14ac:dyDescent="0.25">
      <c r="A66">
        <v>65</v>
      </c>
      <c r="B66" s="3">
        <v>1</v>
      </c>
    </row>
    <row r="67" spans="1:5" x14ac:dyDescent="0.25">
      <c r="A67">
        <v>66</v>
      </c>
      <c r="B67" s="3">
        <v>1</v>
      </c>
    </row>
    <row r="68" spans="1:5" x14ac:dyDescent="0.25">
      <c r="A68">
        <v>67</v>
      </c>
      <c r="B68" s="3">
        <v>1</v>
      </c>
    </row>
    <row r="69" spans="1:5" x14ac:dyDescent="0.25">
      <c r="A69">
        <v>68</v>
      </c>
      <c r="E69" s="4">
        <v>4</v>
      </c>
    </row>
    <row r="70" spans="1:5" x14ac:dyDescent="0.25">
      <c r="A70">
        <v>69</v>
      </c>
      <c r="E70" s="4">
        <v>4</v>
      </c>
    </row>
    <row r="71" spans="1:5" x14ac:dyDescent="0.25">
      <c r="A71">
        <v>70</v>
      </c>
      <c r="D71" s="5">
        <v>3</v>
      </c>
      <c r="E71" s="4">
        <v>4</v>
      </c>
    </row>
    <row r="72" spans="1:5" x14ac:dyDescent="0.25">
      <c r="A72">
        <v>71</v>
      </c>
      <c r="D72" s="5">
        <v>3</v>
      </c>
      <c r="E72" s="4">
        <v>4</v>
      </c>
    </row>
    <row r="73" spans="1:5" x14ac:dyDescent="0.25">
      <c r="A73">
        <v>72</v>
      </c>
      <c r="D73" s="5">
        <v>3</v>
      </c>
      <c r="E73" s="4">
        <v>4</v>
      </c>
    </row>
    <row r="74" spans="1:5" x14ac:dyDescent="0.25">
      <c r="A74">
        <v>73</v>
      </c>
      <c r="D74" s="5">
        <v>3</v>
      </c>
      <c r="E74" s="4">
        <v>4</v>
      </c>
    </row>
    <row r="75" spans="1:5" x14ac:dyDescent="0.25">
      <c r="A75">
        <v>74</v>
      </c>
      <c r="D75" s="5">
        <v>3</v>
      </c>
      <c r="E75" s="4">
        <v>4</v>
      </c>
    </row>
    <row r="76" spans="1:5" x14ac:dyDescent="0.25">
      <c r="A76">
        <v>75</v>
      </c>
      <c r="C76" s="2">
        <v>2</v>
      </c>
      <c r="D76" s="5">
        <v>3</v>
      </c>
      <c r="E76" s="4">
        <v>4</v>
      </c>
    </row>
    <row r="77" spans="1:5" x14ac:dyDescent="0.25">
      <c r="A77">
        <v>76</v>
      </c>
      <c r="C77" s="2">
        <v>2</v>
      </c>
      <c r="D77" s="5">
        <v>3</v>
      </c>
      <c r="E77" s="4">
        <v>4</v>
      </c>
    </row>
    <row r="78" spans="1:5" x14ac:dyDescent="0.25">
      <c r="A78">
        <v>77</v>
      </c>
      <c r="C78" s="2">
        <v>2</v>
      </c>
      <c r="D78" s="5">
        <v>3</v>
      </c>
    </row>
    <row r="79" spans="1:5" x14ac:dyDescent="0.25">
      <c r="A79">
        <v>78</v>
      </c>
      <c r="C79" s="2">
        <v>2</v>
      </c>
      <c r="D79" s="5">
        <v>3</v>
      </c>
    </row>
    <row r="80" spans="1:5" x14ac:dyDescent="0.25">
      <c r="A80">
        <v>79</v>
      </c>
      <c r="C80" s="2">
        <v>2</v>
      </c>
    </row>
    <row r="81" spans="1:5" x14ac:dyDescent="0.25">
      <c r="A81">
        <v>80</v>
      </c>
      <c r="C81" s="2">
        <v>2</v>
      </c>
    </row>
    <row r="82" spans="1:5" x14ac:dyDescent="0.25">
      <c r="A82">
        <v>81</v>
      </c>
      <c r="C82" s="2">
        <v>2</v>
      </c>
    </row>
    <row r="83" spans="1:5" x14ac:dyDescent="0.25">
      <c r="A83">
        <v>82</v>
      </c>
      <c r="B83" s="3">
        <v>1</v>
      </c>
      <c r="C83" s="2">
        <v>2</v>
      </c>
    </row>
    <row r="84" spans="1:5" x14ac:dyDescent="0.25">
      <c r="A84">
        <v>83</v>
      </c>
      <c r="B84" s="3">
        <v>1</v>
      </c>
      <c r="C84" s="2">
        <v>2</v>
      </c>
    </row>
    <row r="85" spans="1:5" x14ac:dyDescent="0.25">
      <c r="A85">
        <v>84</v>
      </c>
      <c r="B85" s="3">
        <v>1</v>
      </c>
      <c r="C85" s="2">
        <v>2</v>
      </c>
    </row>
    <row r="86" spans="1:5" x14ac:dyDescent="0.25">
      <c r="A86">
        <v>85</v>
      </c>
      <c r="B86" s="3">
        <v>1</v>
      </c>
      <c r="C86" s="2">
        <v>2</v>
      </c>
    </row>
    <row r="87" spans="1:5" x14ac:dyDescent="0.25">
      <c r="A87">
        <v>86</v>
      </c>
      <c r="B87" s="3">
        <v>1</v>
      </c>
    </row>
    <row r="88" spans="1:5" x14ac:dyDescent="0.25">
      <c r="A88">
        <v>87</v>
      </c>
      <c r="B88" s="3">
        <v>1</v>
      </c>
    </row>
    <row r="89" spans="1:5" x14ac:dyDescent="0.25">
      <c r="A89">
        <v>88</v>
      </c>
      <c r="B89" s="3">
        <v>1</v>
      </c>
    </row>
    <row r="90" spans="1:5" x14ac:dyDescent="0.25">
      <c r="A90">
        <v>89</v>
      </c>
      <c r="B90" s="3">
        <v>1</v>
      </c>
    </row>
    <row r="91" spans="1:5" x14ac:dyDescent="0.25">
      <c r="A91">
        <v>90</v>
      </c>
      <c r="B91" s="3">
        <v>1</v>
      </c>
    </row>
    <row r="92" spans="1:5" x14ac:dyDescent="0.25">
      <c r="A92">
        <v>91</v>
      </c>
      <c r="B92" s="3">
        <v>1</v>
      </c>
      <c r="E92" s="4">
        <v>4</v>
      </c>
    </row>
    <row r="93" spans="1:5" x14ac:dyDescent="0.25">
      <c r="A93">
        <v>92</v>
      </c>
      <c r="E93" s="4">
        <v>4</v>
      </c>
    </row>
    <row r="94" spans="1:5" x14ac:dyDescent="0.25">
      <c r="A94">
        <v>93</v>
      </c>
      <c r="D94" s="5">
        <v>3</v>
      </c>
      <c r="E94" s="4">
        <v>4</v>
      </c>
    </row>
    <row r="95" spans="1:5" x14ac:dyDescent="0.25">
      <c r="A95">
        <v>94</v>
      </c>
      <c r="D95" s="5">
        <v>3</v>
      </c>
      <c r="E95" s="4">
        <v>4</v>
      </c>
    </row>
    <row r="96" spans="1:5" x14ac:dyDescent="0.25">
      <c r="A96">
        <v>95</v>
      </c>
      <c r="D96" s="5">
        <v>3</v>
      </c>
      <c r="E96" s="4">
        <v>4</v>
      </c>
    </row>
    <row r="97" spans="1:5" x14ac:dyDescent="0.25">
      <c r="A97">
        <v>96</v>
      </c>
      <c r="D97" s="5">
        <v>3</v>
      </c>
      <c r="E97" s="4">
        <v>4</v>
      </c>
    </row>
    <row r="98" spans="1:5" x14ac:dyDescent="0.25">
      <c r="A98">
        <v>97</v>
      </c>
      <c r="D98" s="5">
        <v>3</v>
      </c>
      <c r="E98" s="4">
        <v>4</v>
      </c>
    </row>
    <row r="99" spans="1:5" x14ac:dyDescent="0.25">
      <c r="A99">
        <v>98</v>
      </c>
      <c r="D99" s="5">
        <v>3</v>
      </c>
      <c r="E99" s="4">
        <v>4</v>
      </c>
    </row>
    <row r="100" spans="1:5" x14ac:dyDescent="0.25">
      <c r="A100">
        <v>99</v>
      </c>
      <c r="D100" s="5">
        <v>3</v>
      </c>
      <c r="E100" s="4">
        <v>4</v>
      </c>
    </row>
    <row r="101" spans="1:5" x14ac:dyDescent="0.25">
      <c r="A101">
        <v>100</v>
      </c>
      <c r="C101" s="2">
        <v>2</v>
      </c>
      <c r="D101" s="5">
        <v>3</v>
      </c>
      <c r="E101" s="4">
        <v>4</v>
      </c>
    </row>
    <row r="102" spans="1:5" x14ac:dyDescent="0.25">
      <c r="A102">
        <v>101</v>
      </c>
      <c r="C102" s="2">
        <v>2</v>
      </c>
      <c r="D102" s="5">
        <v>3</v>
      </c>
    </row>
    <row r="103" spans="1:5" x14ac:dyDescent="0.25">
      <c r="A103">
        <v>102</v>
      </c>
      <c r="C103" s="2">
        <v>2</v>
      </c>
      <c r="D103" s="5">
        <v>3</v>
      </c>
    </row>
    <row r="104" spans="1:5" x14ac:dyDescent="0.25">
      <c r="A104">
        <v>103</v>
      </c>
      <c r="C104" s="2">
        <v>2</v>
      </c>
    </row>
    <row r="105" spans="1:5" x14ac:dyDescent="0.25">
      <c r="A105">
        <v>104</v>
      </c>
      <c r="C105" s="2">
        <v>2</v>
      </c>
    </row>
    <row r="106" spans="1:5" x14ac:dyDescent="0.25">
      <c r="A106">
        <v>105</v>
      </c>
      <c r="C106" s="2">
        <v>2</v>
      </c>
    </row>
    <row r="107" spans="1:5" x14ac:dyDescent="0.25">
      <c r="A107">
        <v>106</v>
      </c>
      <c r="C107" s="2">
        <v>2</v>
      </c>
    </row>
    <row r="108" spans="1:5" x14ac:dyDescent="0.25">
      <c r="A108">
        <v>107</v>
      </c>
      <c r="C108" s="2">
        <v>2</v>
      </c>
    </row>
    <row r="109" spans="1:5" x14ac:dyDescent="0.25">
      <c r="A109">
        <v>108</v>
      </c>
      <c r="B109" s="3">
        <v>1</v>
      </c>
      <c r="C109" s="2">
        <v>2</v>
      </c>
    </row>
    <row r="110" spans="1:5" x14ac:dyDescent="0.25">
      <c r="A110">
        <v>109</v>
      </c>
      <c r="B110" s="3">
        <v>1</v>
      </c>
      <c r="C110" s="2">
        <v>2</v>
      </c>
    </row>
    <row r="111" spans="1:5" x14ac:dyDescent="0.25">
      <c r="A111">
        <v>110</v>
      </c>
      <c r="B111" s="3">
        <v>1</v>
      </c>
    </row>
    <row r="112" spans="1:5" x14ac:dyDescent="0.25">
      <c r="A112">
        <v>111</v>
      </c>
      <c r="B112" s="3">
        <v>1</v>
      </c>
    </row>
    <row r="113" spans="1:5" x14ac:dyDescent="0.25">
      <c r="A113">
        <v>112</v>
      </c>
      <c r="B113" s="3">
        <v>1</v>
      </c>
    </row>
    <row r="114" spans="1:5" x14ac:dyDescent="0.25">
      <c r="A114">
        <v>113</v>
      </c>
      <c r="B114" s="3">
        <v>1</v>
      </c>
    </row>
    <row r="115" spans="1:5" x14ac:dyDescent="0.25">
      <c r="A115">
        <v>114</v>
      </c>
      <c r="B115" s="3">
        <v>1</v>
      </c>
      <c r="E115" s="4">
        <v>4</v>
      </c>
    </row>
    <row r="116" spans="1:5" x14ac:dyDescent="0.25">
      <c r="A116">
        <v>115</v>
      </c>
      <c r="B116" s="3">
        <v>1</v>
      </c>
      <c r="E116" s="4">
        <v>4</v>
      </c>
    </row>
    <row r="117" spans="1:5" x14ac:dyDescent="0.25">
      <c r="A117">
        <v>116</v>
      </c>
      <c r="E117" s="4">
        <v>4</v>
      </c>
    </row>
    <row r="118" spans="1:5" x14ac:dyDescent="0.25">
      <c r="A118">
        <v>117</v>
      </c>
      <c r="D118" s="5">
        <v>3</v>
      </c>
      <c r="E118" s="4">
        <v>4</v>
      </c>
    </row>
    <row r="119" spans="1:5" x14ac:dyDescent="0.25">
      <c r="A119">
        <v>118</v>
      </c>
      <c r="D119" s="5">
        <v>3</v>
      </c>
      <c r="E119" s="4">
        <v>4</v>
      </c>
    </row>
    <row r="120" spans="1:5" x14ac:dyDescent="0.25">
      <c r="A120">
        <v>119</v>
      </c>
      <c r="D120" s="5">
        <v>3</v>
      </c>
      <c r="E120" s="4">
        <v>4</v>
      </c>
    </row>
    <row r="121" spans="1:5" x14ac:dyDescent="0.25">
      <c r="A121">
        <v>120</v>
      </c>
      <c r="D121" s="5">
        <v>3</v>
      </c>
      <c r="E121" s="4">
        <v>4</v>
      </c>
    </row>
    <row r="122" spans="1:5" x14ac:dyDescent="0.25">
      <c r="A122">
        <v>121</v>
      </c>
      <c r="D122" s="5">
        <v>3</v>
      </c>
      <c r="E122" s="4">
        <v>4</v>
      </c>
    </row>
    <row r="123" spans="1:5" x14ac:dyDescent="0.25">
      <c r="A123">
        <v>122</v>
      </c>
      <c r="D123" s="5">
        <v>3</v>
      </c>
      <c r="E123" s="4">
        <v>4</v>
      </c>
    </row>
    <row r="124" spans="1:5" x14ac:dyDescent="0.25">
      <c r="A124">
        <v>123</v>
      </c>
      <c r="D124" s="5">
        <v>3</v>
      </c>
      <c r="E124" s="4">
        <v>4</v>
      </c>
    </row>
    <row r="125" spans="1:5" x14ac:dyDescent="0.25">
      <c r="A125">
        <v>124</v>
      </c>
      <c r="D125" s="5">
        <v>3</v>
      </c>
    </row>
    <row r="126" spans="1:5" x14ac:dyDescent="0.25">
      <c r="A126">
        <v>125</v>
      </c>
      <c r="D126" s="5">
        <v>3</v>
      </c>
    </row>
    <row r="127" spans="1:5" x14ac:dyDescent="0.25">
      <c r="A127">
        <v>126</v>
      </c>
    </row>
    <row r="128" spans="1:5" x14ac:dyDescent="0.25">
      <c r="A128">
        <v>127</v>
      </c>
    </row>
    <row r="129" spans="1:5" x14ac:dyDescent="0.25">
      <c r="A129">
        <v>128</v>
      </c>
      <c r="C129" s="2">
        <v>2</v>
      </c>
    </row>
    <row r="130" spans="1:5" x14ac:dyDescent="0.25">
      <c r="A130">
        <v>129</v>
      </c>
      <c r="C130" s="2">
        <v>2</v>
      </c>
    </row>
    <row r="131" spans="1:5" x14ac:dyDescent="0.25">
      <c r="A131">
        <v>130</v>
      </c>
      <c r="C131" s="2">
        <v>2</v>
      </c>
    </row>
    <row r="132" spans="1:5" x14ac:dyDescent="0.25">
      <c r="A132">
        <v>131</v>
      </c>
      <c r="B132" s="3">
        <v>1</v>
      </c>
      <c r="C132" s="2">
        <v>2</v>
      </c>
    </row>
    <row r="133" spans="1:5" x14ac:dyDescent="0.25">
      <c r="A133">
        <v>132</v>
      </c>
      <c r="B133" s="3">
        <v>1</v>
      </c>
      <c r="C133" s="2">
        <v>2</v>
      </c>
    </row>
    <row r="134" spans="1:5" x14ac:dyDescent="0.25">
      <c r="A134">
        <v>133</v>
      </c>
      <c r="B134" s="3">
        <v>1</v>
      </c>
      <c r="C134" s="2">
        <v>2</v>
      </c>
    </row>
    <row r="135" spans="1:5" x14ac:dyDescent="0.25">
      <c r="A135">
        <v>134</v>
      </c>
      <c r="B135" s="3">
        <v>1</v>
      </c>
      <c r="C135" s="2">
        <v>2</v>
      </c>
    </row>
    <row r="136" spans="1:5" x14ac:dyDescent="0.25">
      <c r="A136">
        <v>135</v>
      </c>
      <c r="B136" s="3">
        <v>1</v>
      </c>
      <c r="C136" s="2">
        <v>2</v>
      </c>
    </row>
    <row r="137" spans="1:5" x14ac:dyDescent="0.25">
      <c r="A137">
        <v>136</v>
      </c>
      <c r="B137" s="3">
        <v>1</v>
      </c>
      <c r="C137" s="2">
        <v>2</v>
      </c>
    </row>
    <row r="138" spans="1:5" x14ac:dyDescent="0.25">
      <c r="A138">
        <v>137</v>
      </c>
      <c r="B138" s="3">
        <v>1</v>
      </c>
      <c r="C138" s="2">
        <v>2</v>
      </c>
    </row>
    <row r="139" spans="1:5" x14ac:dyDescent="0.25">
      <c r="A139">
        <v>138</v>
      </c>
      <c r="B139" s="3">
        <v>1</v>
      </c>
    </row>
    <row r="140" spans="1:5" x14ac:dyDescent="0.25">
      <c r="A140">
        <v>139</v>
      </c>
      <c r="B140" s="3">
        <v>1</v>
      </c>
    </row>
    <row r="141" spans="1:5" x14ac:dyDescent="0.25">
      <c r="A141">
        <v>140</v>
      </c>
      <c r="B141" s="3">
        <v>1</v>
      </c>
    </row>
    <row r="142" spans="1:5" x14ac:dyDescent="0.25">
      <c r="A142">
        <v>141</v>
      </c>
      <c r="E142" s="4">
        <v>4</v>
      </c>
    </row>
    <row r="143" spans="1:5" x14ac:dyDescent="0.25">
      <c r="A143">
        <v>142</v>
      </c>
      <c r="E143" s="4">
        <v>4</v>
      </c>
    </row>
    <row r="144" spans="1:5" x14ac:dyDescent="0.25">
      <c r="A144">
        <v>143</v>
      </c>
      <c r="D144" s="5">
        <v>3</v>
      </c>
      <c r="E144" s="4">
        <v>4</v>
      </c>
    </row>
    <row r="145" spans="1:5" x14ac:dyDescent="0.25">
      <c r="A145">
        <v>144</v>
      </c>
      <c r="D145" s="5">
        <v>3</v>
      </c>
      <c r="E145" s="4">
        <v>4</v>
      </c>
    </row>
    <row r="146" spans="1:5" x14ac:dyDescent="0.25">
      <c r="A146">
        <v>145</v>
      </c>
      <c r="D146" s="5">
        <v>3</v>
      </c>
      <c r="E146" s="4">
        <v>4</v>
      </c>
    </row>
    <row r="147" spans="1:5" x14ac:dyDescent="0.25">
      <c r="A147">
        <v>146</v>
      </c>
      <c r="D147" s="5">
        <v>3</v>
      </c>
      <c r="E147" s="4">
        <v>4</v>
      </c>
    </row>
    <row r="148" spans="1:5" x14ac:dyDescent="0.25">
      <c r="A148">
        <v>147</v>
      </c>
      <c r="D148" s="5">
        <v>3</v>
      </c>
      <c r="E148" s="4">
        <v>4</v>
      </c>
    </row>
    <row r="149" spans="1:5" x14ac:dyDescent="0.25">
      <c r="A149">
        <v>148</v>
      </c>
      <c r="D149" s="5">
        <v>3</v>
      </c>
      <c r="E149" s="4">
        <v>4</v>
      </c>
    </row>
    <row r="150" spans="1:5" x14ac:dyDescent="0.25">
      <c r="A150">
        <v>149</v>
      </c>
      <c r="C150" s="2">
        <v>2</v>
      </c>
      <c r="D150" s="5">
        <v>3</v>
      </c>
      <c r="E150" s="4">
        <v>4</v>
      </c>
    </row>
    <row r="151" spans="1:5" x14ac:dyDescent="0.25">
      <c r="A151">
        <v>150</v>
      </c>
      <c r="C151" s="2">
        <v>2</v>
      </c>
      <c r="D151" s="5">
        <v>3</v>
      </c>
      <c r="E151" s="4">
        <v>4</v>
      </c>
    </row>
    <row r="152" spans="1:5" x14ac:dyDescent="0.25">
      <c r="A152">
        <v>151</v>
      </c>
      <c r="C152" s="2">
        <v>2</v>
      </c>
      <c r="D152" s="5">
        <v>3</v>
      </c>
      <c r="E152" s="4">
        <v>4</v>
      </c>
    </row>
    <row r="153" spans="1:5" x14ac:dyDescent="0.25">
      <c r="A153">
        <v>152</v>
      </c>
      <c r="C153" s="2">
        <v>2</v>
      </c>
      <c r="D153" s="5">
        <v>3</v>
      </c>
    </row>
    <row r="154" spans="1:5" x14ac:dyDescent="0.25">
      <c r="A154">
        <v>153</v>
      </c>
      <c r="C154" s="2">
        <v>2</v>
      </c>
      <c r="D154" s="5">
        <v>3</v>
      </c>
    </row>
    <row r="155" spans="1:5" x14ac:dyDescent="0.25">
      <c r="A155">
        <v>154</v>
      </c>
      <c r="C155" s="2">
        <v>2</v>
      </c>
    </row>
    <row r="156" spans="1:5" x14ac:dyDescent="0.25">
      <c r="A156">
        <v>155</v>
      </c>
      <c r="C156" s="2">
        <v>2</v>
      </c>
    </row>
    <row r="157" spans="1:5" x14ac:dyDescent="0.25">
      <c r="A157">
        <v>156</v>
      </c>
      <c r="C157" s="2">
        <v>2</v>
      </c>
    </row>
    <row r="158" spans="1:5" x14ac:dyDescent="0.25">
      <c r="A158">
        <v>157</v>
      </c>
      <c r="B158" s="3">
        <v>1</v>
      </c>
      <c r="C158" s="2">
        <v>2</v>
      </c>
    </row>
    <row r="159" spans="1:5" x14ac:dyDescent="0.25">
      <c r="A159">
        <v>158</v>
      </c>
      <c r="B159" s="3">
        <v>1</v>
      </c>
      <c r="C159" s="2">
        <v>2</v>
      </c>
    </row>
    <row r="160" spans="1:5" x14ac:dyDescent="0.25">
      <c r="A160">
        <v>159</v>
      </c>
      <c r="B160" s="3">
        <v>1</v>
      </c>
      <c r="C160" s="2">
        <v>2</v>
      </c>
    </row>
    <row r="161" spans="1:5" x14ac:dyDescent="0.25">
      <c r="A161">
        <v>160</v>
      </c>
      <c r="B161" s="3">
        <v>1</v>
      </c>
      <c r="C161" s="2">
        <v>2</v>
      </c>
    </row>
    <row r="162" spans="1:5" x14ac:dyDescent="0.25">
      <c r="A162">
        <v>161</v>
      </c>
      <c r="B162" s="3">
        <v>1</v>
      </c>
      <c r="C162" s="2">
        <v>2</v>
      </c>
    </row>
    <row r="163" spans="1:5" x14ac:dyDescent="0.25">
      <c r="A163">
        <v>162</v>
      </c>
      <c r="B163" s="3">
        <v>1</v>
      </c>
    </row>
    <row r="164" spans="1:5" x14ac:dyDescent="0.25">
      <c r="A164">
        <v>163</v>
      </c>
      <c r="B164" s="3">
        <v>1</v>
      </c>
    </row>
    <row r="165" spans="1:5" x14ac:dyDescent="0.25">
      <c r="A165">
        <v>164</v>
      </c>
      <c r="B165" s="3">
        <v>1</v>
      </c>
      <c r="E165" s="4">
        <v>4</v>
      </c>
    </row>
    <row r="166" spans="1:5" x14ac:dyDescent="0.25">
      <c r="A166">
        <v>165</v>
      </c>
      <c r="B166" s="3">
        <v>1</v>
      </c>
      <c r="E166" s="4">
        <v>4</v>
      </c>
    </row>
    <row r="167" spans="1:5" x14ac:dyDescent="0.25">
      <c r="A167">
        <v>166</v>
      </c>
      <c r="B167" s="3">
        <v>1</v>
      </c>
      <c r="E167" s="4">
        <v>4</v>
      </c>
    </row>
    <row r="168" spans="1:5" x14ac:dyDescent="0.25">
      <c r="A168">
        <v>167</v>
      </c>
      <c r="D168" s="5">
        <v>3</v>
      </c>
      <c r="E168" s="4">
        <v>4</v>
      </c>
    </row>
    <row r="169" spans="1:5" x14ac:dyDescent="0.25">
      <c r="A169">
        <v>168</v>
      </c>
      <c r="D169" s="5">
        <v>3</v>
      </c>
      <c r="E169" s="4">
        <v>4</v>
      </c>
    </row>
    <row r="170" spans="1:5" x14ac:dyDescent="0.25">
      <c r="A170">
        <v>169</v>
      </c>
      <c r="D170" s="5">
        <v>3</v>
      </c>
      <c r="E170" s="4">
        <v>4</v>
      </c>
    </row>
    <row r="171" spans="1:5" x14ac:dyDescent="0.25">
      <c r="A171">
        <v>170</v>
      </c>
      <c r="D171" s="5">
        <v>3</v>
      </c>
      <c r="E171" s="4">
        <v>4</v>
      </c>
    </row>
    <row r="172" spans="1:5" x14ac:dyDescent="0.25">
      <c r="A172">
        <v>171</v>
      </c>
      <c r="D172" s="5">
        <v>3</v>
      </c>
      <c r="E172" s="4">
        <v>4</v>
      </c>
    </row>
    <row r="173" spans="1:5" x14ac:dyDescent="0.25">
      <c r="A173">
        <v>172</v>
      </c>
      <c r="D173" s="5">
        <v>3</v>
      </c>
      <c r="E173" s="4">
        <v>4</v>
      </c>
    </row>
    <row r="174" spans="1:5" x14ac:dyDescent="0.25">
      <c r="A174">
        <v>173</v>
      </c>
      <c r="D174" s="5">
        <v>3</v>
      </c>
      <c r="E174" s="4">
        <v>4</v>
      </c>
    </row>
    <row r="175" spans="1:5" x14ac:dyDescent="0.25">
      <c r="A175">
        <v>174</v>
      </c>
      <c r="D175" s="5">
        <v>3</v>
      </c>
      <c r="E175" s="4">
        <v>4</v>
      </c>
    </row>
    <row r="176" spans="1:5" x14ac:dyDescent="0.25">
      <c r="A176">
        <v>175</v>
      </c>
      <c r="D176" s="5">
        <v>3</v>
      </c>
      <c r="E176" s="4">
        <v>4</v>
      </c>
    </row>
    <row r="177" spans="1:5" x14ac:dyDescent="0.25">
      <c r="A177">
        <v>176</v>
      </c>
      <c r="D177" s="5">
        <v>3</v>
      </c>
      <c r="E177" s="4">
        <v>4</v>
      </c>
    </row>
    <row r="178" spans="1:5" x14ac:dyDescent="0.25">
      <c r="A178">
        <v>177</v>
      </c>
      <c r="D178" s="5">
        <v>3</v>
      </c>
    </row>
    <row r="179" spans="1:5" x14ac:dyDescent="0.25">
      <c r="A179">
        <v>178</v>
      </c>
      <c r="C179" s="2">
        <v>2</v>
      </c>
      <c r="D179" s="5">
        <v>3</v>
      </c>
    </row>
    <row r="180" spans="1:5" x14ac:dyDescent="0.25">
      <c r="A180">
        <v>179</v>
      </c>
      <c r="C180" s="2">
        <v>2</v>
      </c>
    </row>
    <row r="181" spans="1:5" x14ac:dyDescent="0.25">
      <c r="A181">
        <v>180</v>
      </c>
      <c r="C181" s="2">
        <v>2</v>
      </c>
    </row>
    <row r="182" spans="1:5" x14ac:dyDescent="0.25">
      <c r="A182">
        <v>181</v>
      </c>
      <c r="C182" s="2">
        <v>2</v>
      </c>
    </row>
    <row r="183" spans="1:5" x14ac:dyDescent="0.25">
      <c r="A183">
        <v>182</v>
      </c>
      <c r="C183" s="2">
        <v>2</v>
      </c>
    </row>
    <row r="184" spans="1:5" x14ac:dyDescent="0.25">
      <c r="A184">
        <v>183</v>
      </c>
      <c r="B184" s="3">
        <v>1</v>
      </c>
      <c r="C184" s="2">
        <v>2</v>
      </c>
    </row>
    <row r="185" spans="1:5" x14ac:dyDescent="0.25">
      <c r="A185">
        <v>184</v>
      </c>
      <c r="B185" s="3">
        <v>1</v>
      </c>
      <c r="C185" s="2">
        <v>2</v>
      </c>
    </row>
    <row r="186" spans="1:5" x14ac:dyDescent="0.25">
      <c r="A186">
        <v>185</v>
      </c>
      <c r="B186" s="3">
        <v>1</v>
      </c>
      <c r="C186" s="2">
        <v>2</v>
      </c>
    </row>
    <row r="187" spans="1:5" x14ac:dyDescent="0.25">
      <c r="A187">
        <v>186</v>
      </c>
      <c r="B187" s="3">
        <v>1</v>
      </c>
      <c r="C187" s="2">
        <v>2</v>
      </c>
    </row>
    <row r="188" spans="1:5" x14ac:dyDescent="0.25">
      <c r="A188">
        <v>187</v>
      </c>
      <c r="B188" s="3">
        <v>1</v>
      </c>
      <c r="C188" s="2">
        <v>2</v>
      </c>
    </row>
    <row r="189" spans="1:5" x14ac:dyDescent="0.25">
      <c r="A189">
        <v>188</v>
      </c>
      <c r="B189" s="3">
        <v>1</v>
      </c>
      <c r="C189" s="2">
        <v>2</v>
      </c>
    </row>
    <row r="190" spans="1:5" x14ac:dyDescent="0.25">
      <c r="A190">
        <v>189</v>
      </c>
      <c r="B190" s="3">
        <v>1</v>
      </c>
    </row>
    <row r="191" spans="1:5" x14ac:dyDescent="0.25">
      <c r="A191">
        <v>190</v>
      </c>
      <c r="B191" s="3">
        <v>1</v>
      </c>
    </row>
    <row r="192" spans="1:5" x14ac:dyDescent="0.25">
      <c r="A192">
        <v>191</v>
      </c>
      <c r="B192" s="3">
        <v>1</v>
      </c>
      <c r="E192" s="4">
        <v>4</v>
      </c>
    </row>
    <row r="193" spans="1:5" x14ac:dyDescent="0.25">
      <c r="A193">
        <v>192</v>
      </c>
      <c r="B193" s="3">
        <v>1</v>
      </c>
      <c r="E193" s="4">
        <v>4</v>
      </c>
    </row>
    <row r="194" spans="1:5" x14ac:dyDescent="0.25">
      <c r="A194">
        <v>193</v>
      </c>
      <c r="E194" s="4">
        <v>4</v>
      </c>
    </row>
    <row r="195" spans="1:5" x14ac:dyDescent="0.25">
      <c r="A195">
        <v>194</v>
      </c>
      <c r="E195" s="4">
        <v>4</v>
      </c>
    </row>
    <row r="196" spans="1:5" x14ac:dyDescent="0.25">
      <c r="A196">
        <v>195</v>
      </c>
      <c r="E196" s="4">
        <v>4</v>
      </c>
    </row>
    <row r="197" spans="1:5" x14ac:dyDescent="0.25">
      <c r="A197">
        <v>196</v>
      </c>
      <c r="D197" s="5">
        <v>3</v>
      </c>
      <c r="E197" s="4">
        <v>4</v>
      </c>
    </row>
    <row r="198" spans="1:5" x14ac:dyDescent="0.25">
      <c r="A198">
        <v>197</v>
      </c>
      <c r="D198" s="5">
        <v>3</v>
      </c>
      <c r="E198" s="4">
        <v>4</v>
      </c>
    </row>
    <row r="199" spans="1:5" x14ac:dyDescent="0.25">
      <c r="A199">
        <v>198</v>
      </c>
      <c r="C199" s="2">
        <v>2</v>
      </c>
      <c r="D199" s="5">
        <v>3</v>
      </c>
      <c r="E199" s="4">
        <v>4</v>
      </c>
    </row>
    <row r="200" spans="1:5" x14ac:dyDescent="0.25">
      <c r="A200">
        <v>199</v>
      </c>
      <c r="C200" s="2">
        <v>2</v>
      </c>
      <c r="D200" s="5">
        <v>3</v>
      </c>
      <c r="E200" s="4">
        <v>4</v>
      </c>
    </row>
    <row r="201" spans="1:5" x14ac:dyDescent="0.25">
      <c r="A201">
        <v>200</v>
      </c>
      <c r="C201" s="2">
        <v>2</v>
      </c>
      <c r="D201" s="5">
        <v>3</v>
      </c>
      <c r="E201" s="4">
        <v>4</v>
      </c>
    </row>
    <row r="202" spans="1:5" x14ac:dyDescent="0.25">
      <c r="A202">
        <v>201</v>
      </c>
      <c r="C202" s="2">
        <v>2</v>
      </c>
      <c r="D202" s="5">
        <v>3</v>
      </c>
      <c r="E202" s="4">
        <v>4</v>
      </c>
    </row>
    <row r="203" spans="1:5" x14ac:dyDescent="0.25">
      <c r="A203">
        <v>202</v>
      </c>
      <c r="C203" s="2">
        <v>2</v>
      </c>
      <c r="D203" s="5">
        <v>3</v>
      </c>
      <c r="E203" s="4">
        <v>4</v>
      </c>
    </row>
    <row r="204" spans="1:5" x14ac:dyDescent="0.25">
      <c r="A204">
        <v>203</v>
      </c>
      <c r="C204" s="2">
        <v>2</v>
      </c>
      <c r="D204" s="5">
        <v>3</v>
      </c>
    </row>
    <row r="205" spans="1:5" x14ac:dyDescent="0.25">
      <c r="A205">
        <v>204</v>
      </c>
      <c r="C205" s="2">
        <v>2</v>
      </c>
      <c r="D205" s="5">
        <v>3</v>
      </c>
    </row>
    <row r="206" spans="1:5" x14ac:dyDescent="0.25">
      <c r="A206">
        <v>205</v>
      </c>
      <c r="C206" s="2">
        <v>2</v>
      </c>
      <c r="D206" s="5">
        <v>3</v>
      </c>
    </row>
    <row r="207" spans="1:5" x14ac:dyDescent="0.25">
      <c r="A207">
        <v>206</v>
      </c>
      <c r="C207" s="2">
        <v>2</v>
      </c>
      <c r="D207" s="5">
        <v>3</v>
      </c>
    </row>
    <row r="208" spans="1:5" x14ac:dyDescent="0.25">
      <c r="A208">
        <v>207</v>
      </c>
      <c r="C208" s="2">
        <v>2</v>
      </c>
      <c r="D208" s="5">
        <v>3</v>
      </c>
    </row>
    <row r="209" spans="1:5" x14ac:dyDescent="0.25">
      <c r="A209">
        <v>208</v>
      </c>
      <c r="C209" s="2">
        <v>2</v>
      </c>
      <c r="D209" s="5">
        <v>3</v>
      </c>
    </row>
    <row r="210" spans="1:5" x14ac:dyDescent="0.25">
      <c r="A210">
        <v>209</v>
      </c>
      <c r="C210" s="2">
        <v>2</v>
      </c>
      <c r="D210" s="5">
        <v>3</v>
      </c>
    </row>
    <row r="211" spans="1:5" x14ac:dyDescent="0.25">
      <c r="A211">
        <v>210</v>
      </c>
      <c r="C211" s="2">
        <v>2</v>
      </c>
      <c r="D211" s="5">
        <v>3</v>
      </c>
    </row>
    <row r="212" spans="1:5" x14ac:dyDescent="0.25">
      <c r="A212">
        <v>211</v>
      </c>
      <c r="C212" s="2">
        <v>2</v>
      </c>
      <c r="D212" s="5">
        <v>3</v>
      </c>
    </row>
    <row r="213" spans="1:5" x14ac:dyDescent="0.25">
      <c r="A213">
        <v>212</v>
      </c>
      <c r="C213" s="2">
        <v>2</v>
      </c>
      <c r="D213" s="5">
        <v>3</v>
      </c>
    </row>
    <row r="214" spans="1:5" x14ac:dyDescent="0.25">
      <c r="A214">
        <v>213</v>
      </c>
      <c r="B214" s="3">
        <v>1</v>
      </c>
      <c r="C214" s="2">
        <v>2</v>
      </c>
      <c r="D214" s="5">
        <v>3</v>
      </c>
    </row>
    <row r="215" spans="1:5" x14ac:dyDescent="0.25">
      <c r="A215">
        <v>214</v>
      </c>
      <c r="B215" s="3">
        <v>1</v>
      </c>
      <c r="C215" s="2">
        <v>2</v>
      </c>
      <c r="D215" s="5">
        <v>3</v>
      </c>
    </row>
    <row r="216" spans="1:5" x14ac:dyDescent="0.25">
      <c r="A216">
        <v>215</v>
      </c>
      <c r="B216" s="3">
        <v>1</v>
      </c>
      <c r="C216" s="2">
        <v>2</v>
      </c>
    </row>
    <row r="217" spans="1:5" x14ac:dyDescent="0.25">
      <c r="A217">
        <v>216</v>
      </c>
      <c r="B217" s="3">
        <v>1</v>
      </c>
      <c r="C217" s="2">
        <v>2</v>
      </c>
    </row>
    <row r="218" spans="1:5" x14ac:dyDescent="0.25">
      <c r="A218">
        <v>217</v>
      </c>
      <c r="B218" s="3">
        <v>1</v>
      </c>
      <c r="C218" s="2">
        <v>2</v>
      </c>
    </row>
    <row r="219" spans="1:5" x14ac:dyDescent="0.25">
      <c r="A219">
        <v>218</v>
      </c>
      <c r="B219" s="3">
        <v>1</v>
      </c>
      <c r="E219" s="4">
        <v>4</v>
      </c>
    </row>
    <row r="220" spans="1:5" x14ac:dyDescent="0.25">
      <c r="A220">
        <v>219</v>
      </c>
      <c r="B220" s="3">
        <v>1</v>
      </c>
      <c r="E220" s="4">
        <v>4</v>
      </c>
    </row>
    <row r="221" spans="1:5" x14ac:dyDescent="0.25">
      <c r="A221">
        <v>220</v>
      </c>
      <c r="B221" s="3">
        <v>1</v>
      </c>
      <c r="E221" s="4">
        <v>4</v>
      </c>
    </row>
    <row r="222" spans="1:5" x14ac:dyDescent="0.25">
      <c r="A222">
        <v>221</v>
      </c>
      <c r="B222" s="3">
        <v>1</v>
      </c>
      <c r="E222" s="4">
        <v>4</v>
      </c>
    </row>
    <row r="223" spans="1:5" x14ac:dyDescent="0.25">
      <c r="A223">
        <v>222</v>
      </c>
      <c r="B223" s="3">
        <v>1</v>
      </c>
      <c r="E223" s="4">
        <v>4</v>
      </c>
    </row>
    <row r="224" spans="1:5" x14ac:dyDescent="0.25">
      <c r="A224">
        <v>223</v>
      </c>
      <c r="B224" s="3">
        <v>1</v>
      </c>
      <c r="E224" s="4">
        <v>4</v>
      </c>
    </row>
    <row r="225" spans="1:5" x14ac:dyDescent="0.25">
      <c r="A225">
        <v>224</v>
      </c>
      <c r="B225" s="3">
        <v>1</v>
      </c>
      <c r="E225" s="4">
        <v>4</v>
      </c>
    </row>
    <row r="226" spans="1:5" x14ac:dyDescent="0.25">
      <c r="A226">
        <v>225</v>
      </c>
      <c r="B226" s="3">
        <v>1</v>
      </c>
      <c r="E226" s="4">
        <v>4</v>
      </c>
    </row>
    <row r="227" spans="1:5" x14ac:dyDescent="0.25">
      <c r="A227">
        <v>226</v>
      </c>
      <c r="B227" s="3">
        <v>1</v>
      </c>
      <c r="E227" s="4">
        <v>4</v>
      </c>
    </row>
    <row r="228" spans="1:5" x14ac:dyDescent="0.25">
      <c r="A228">
        <v>227</v>
      </c>
      <c r="B228" s="3">
        <v>1</v>
      </c>
      <c r="E228" s="4">
        <v>4</v>
      </c>
    </row>
    <row r="229" spans="1:5" x14ac:dyDescent="0.25">
      <c r="A229">
        <v>228</v>
      </c>
      <c r="B229" s="3">
        <v>1</v>
      </c>
      <c r="E229" s="4">
        <v>4</v>
      </c>
    </row>
    <row r="230" spans="1:5" x14ac:dyDescent="0.25">
      <c r="A230">
        <v>229</v>
      </c>
      <c r="B230" s="3">
        <v>1</v>
      </c>
      <c r="E230" s="4">
        <v>4</v>
      </c>
    </row>
    <row r="231" spans="1:5" x14ac:dyDescent="0.25">
      <c r="A231">
        <v>230</v>
      </c>
      <c r="B231" s="3">
        <v>1</v>
      </c>
      <c r="E231" s="4">
        <v>4</v>
      </c>
    </row>
    <row r="232" spans="1:5" x14ac:dyDescent="0.25">
      <c r="A232">
        <v>231</v>
      </c>
      <c r="B232" s="3">
        <v>1</v>
      </c>
      <c r="E232" s="4">
        <v>4</v>
      </c>
    </row>
    <row r="233" spans="1:5" x14ac:dyDescent="0.25">
      <c r="A233">
        <v>232</v>
      </c>
      <c r="E233" s="4">
        <v>4</v>
      </c>
    </row>
    <row r="234" spans="1:5" x14ac:dyDescent="0.25">
      <c r="A234">
        <v>233</v>
      </c>
      <c r="D234" s="5">
        <v>3</v>
      </c>
      <c r="E234" s="4">
        <v>4</v>
      </c>
    </row>
    <row r="235" spans="1:5" x14ac:dyDescent="0.25">
      <c r="A235">
        <v>234</v>
      </c>
      <c r="C235" s="2">
        <v>2</v>
      </c>
      <c r="D235" s="5">
        <v>3</v>
      </c>
      <c r="E235" s="4">
        <v>4</v>
      </c>
    </row>
    <row r="236" spans="1:5" x14ac:dyDescent="0.25">
      <c r="A236">
        <v>235</v>
      </c>
      <c r="C236" s="2">
        <v>2</v>
      </c>
      <c r="D236" s="5">
        <v>3</v>
      </c>
      <c r="E236" s="4">
        <v>4</v>
      </c>
    </row>
    <row r="237" spans="1:5" x14ac:dyDescent="0.25">
      <c r="A237">
        <v>236</v>
      </c>
      <c r="C237" s="2">
        <v>2</v>
      </c>
      <c r="D237" s="5">
        <v>3</v>
      </c>
      <c r="E237" s="4">
        <v>4</v>
      </c>
    </row>
    <row r="238" spans="1:5" x14ac:dyDescent="0.25">
      <c r="A238">
        <v>237</v>
      </c>
      <c r="C238" s="2">
        <v>2</v>
      </c>
      <c r="D238" s="5">
        <v>3</v>
      </c>
      <c r="E238" s="4">
        <v>4</v>
      </c>
    </row>
    <row r="239" spans="1:5" x14ac:dyDescent="0.25">
      <c r="A239">
        <v>238</v>
      </c>
      <c r="C239" s="2">
        <v>2</v>
      </c>
      <c r="D239" s="5">
        <v>3</v>
      </c>
    </row>
    <row r="240" spans="1:5" x14ac:dyDescent="0.25">
      <c r="A240">
        <v>239</v>
      </c>
      <c r="C240" s="2">
        <v>2</v>
      </c>
      <c r="D240" s="5">
        <v>3</v>
      </c>
    </row>
    <row r="241" spans="1:5" x14ac:dyDescent="0.25">
      <c r="A241">
        <v>240</v>
      </c>
      <c r="C241" s="2">
        <v>2</v>
      </c>
      <c r="D241" s="5">
        <v>3</v>
      </c>
    </row>
    <row r="242" spans="1:5" x14ac:dyDescent="0.25">
      <c r="A242">
        <v>241</v>
      </c>
      <c r="C242" s="2">
        <v>2</v>
      </c>
      <c r="D242" s="5">
        <v>3</v>
      </c>
    </row>
    <row r="243" spans="1:5" x14ac:dyDescent="0.25">
      <c r="A243">
        <v>242</v>
      </c>
      <c r="C243" s="2">
        <v>2</v>
      </c>
      <c r="D243" s="5">
        <v>3</v>
      </c>
    </row>
    <row r="244" spans="1:5" x14ac:dyDescent="0.25">
      <c r="A244">
        <v>243</v>
      </c>
      <c r="C244" s="2">
        <v>2</v>
      </c>
      <c r="D244" s="5">
        <v>3</v>
      </c>
    </row>
    <row r="245" spans="1:5" x14ac:dyDescent="0.25">
      <c r="A245">
        <v>244</v>
      </c>
      <c r="C245" s="2">
        <v>2</v>
      </c>
      <c r="D245" s="5">
        <v>3</v>
      </c>
    </row>
    <row r="246" spans="1:5" x14ac:dyDescent="0.25">
      <c r="A246">
        <v>245</v>
      </c>
      <c r="C246" s="2">
        <v>2</v>
      </c>
      <c r="D246" s="5">
        <v>3</v>
      </c>
    </row>
    <row r="247" spans="1:5" x14ac:dyDescent="0.25">
      <c r="A247">
        <v>246</v>
      </c>
      <c r="C247" s="2">
        <v>2</v>
      </c>
      <c r="D247" s="5">
        <v>3</v>
      </c>
    </row>
    <row r="248" spans="1:5" x14ac:dyDescent="0.25">
      <c r="A248">
        <v>247</v>
      </c>
      <c r="C248" s="2">
        <v>2</v>
      </c>
      <c r="D248" s="5">
        <v>3</v>
      </c>
    </row>
    <row r="249" spans="1:5" x14ac:dyDescent="0.25">
      <c r="A249">
        <v>248</v>
      </c>
      <c r="C249" s="2">
        <v>2</v>
      </c>
      <c r="D249" s="5">
        <v>3</v>
      </c>
    </row>
    <row r="250" spans="1:5" x14ac:dyDescent="0.25">
      <c r="A250">
        <v>249</v>
      </c>
      <c r="C250" s="2">
        <v>2</v>
      </c>
      <c r="D250" s="5">
        <v>3</v>
      </c>
    </row>
    <row r="251" spans="1:5" x14ac:dyDescent="0.25">
      <c r="A251">
        <v>250</v>
      </c>
      <c r="C251" s="2">
        <v>2</v>
      </c>
      <c r="D251" s="5">
        <v>3</v>
      </c>
    </row>
    <row r="252" spans="1:5" x14ac:dyDescent="0.25">
      <c r="A252">
        <v>251</v>
      </c>
      <c r="C252" s="2">
        <v>2</v>
      </c>
      <c r="D252" s="5">
        <v>3</v>
      </c>
    </row>
    <row r="253" spans="1:5" x14ac:dyDescent="0.25">
      <c r="A253">
        <v>252</v>
      </c>
      <c r="C253" s="2">
        <v>2</v>
      </c>
      <c r="D253" s="5">
        <v>3</v>
      </c>
    </row>
    <row r="254" spans="1:5" x14ac:dyDescent="0.25">
      <c r="A254">
        <v>253</v>
      </c>
      <c r="C254" s="2">
        <v>2</v>
      </c>
      <c r="D254" s="5">
        <v>3</v>
      </c>
    </row>
    <row r="255" spans="1:5" x14ac:dyDescent="0.25">
      <c r="A255">
        <v>254</v>
      </c>
      <c r="B255" s="3">
        <v>1</v>
      </c>
      <c r="D255" s="5">
        <v>3</v>
      </c>
      <c r="E255" s="4">
        <v>4</v>
      </c>
    </row>
    <row r="256" spans="1:5" x14ac:dyDescent="0.25">
      <c r="A256">
        <v>255</v>
      </c>
      <c r="B256" s="3">
        <v>1</v>
      </c>
      <c r="D256" s="5">
        <v>3</v>
      </c>
      <c r="E256" s="4">
        <v>4</v>
      </c>
    </row>
    <row r="257" spans="1:6" x14ac:dyDescent="0.25">
      <c r="A257">
        <v>256</v>
      </c>
      <c r="B257" s="3">
        <v>1</v>
      </c>
      <c r="D257" s="5">
        <v>3</v>
      </c>
      <c r="E257" s="4">
        <v>4</v>
      </c>
    </row>
    <row r="258" spans="1:6" x14ac:dyDescent="0.25">
      <c r="A258">
        <v>257</v>
      </c>
      <c r="B258" s="3">
        <v>1</v>
      </c>
      <c r="E258" s="4">
        <v>4</v>
      </c>
    </row>
    <row r="259" spans="1:6" x14ac:dyDescent="0.25">
      <c r="A259">
        <v>258</v>
      </c>
      <c r="B259" s="3">
        <v>1</v>
      </c>
      <c r="E259" s="4">
        <v>4</v>
      </c>
      <c r="F259" t="s">
        <v>22</v>
      </c>
    </row>
    <row r="260" spans="1:6" x14ac:dyDescent="0.25">
      <c r="A260">
        <v>259</v>
      </c>
    </row>
    <row r="261" spans="1:6" x14ac:dyDescent="0.25">
      <c r="A261">
        <v>260</v>
      </c>
      <c r="F261" t="s">
        <v>22</v>
      </c>
    </row>
    <row r="262" spans="1:6" x14ac:dyDescent="0.25">
      <c r="A262">
        <v>261</v>
      </c>
      <c r="C262" s="2">
        <v>2</v>
      </c>
    </row>
    <row r="263" spans="1:6" x14ac:dyDescent="0.25">
      <c r="A263">
        <v>262</v>
      </c>
      <c r="C263" s="2">
        <v>2</v>
      </c>
    </row>
    <row r="264" spans="1:6" x14ac:dyDescent="0.25">
      <c r="A264">
        <v>263</v>
      </c>
      <c r="C264" s="2">
        <v>2</v>
      </c>
      <c r="D264" s="5">
        <v>3</v>
      </c>
    </row>
    <row r="265" spans="1:6" x14ac:dyDescent="0.25">
      <c r="A265">
        <v>264</v>
      </c>
      <c r="C265" s="2">
        <v>2</v>
      </c>
      <c r="D265" s="5">
        <v>3</v>
      </c>
    </row>
    <row r="266" spans="1:6" x14ac:dyDescent="0.25">
      <c r="A266">
        <v>265</v>
      </c>
      <c r="C266" s="2">
        <v>2</v>
      </c>
      <c r="D266" s="5">
        <v>3</v>
      </c>
    </row>
    <row r="267" spans="1:6" x14ac:dyDescent="0.25">
      <c r="A267">
        <v>266</v>
      </c>
      <c r="C267" s="2">
        <v>2</v>
      </c>
      <c r="D267" s="5">
        <v>3</v>
      </c>
    </row>
    <row r="268" spans="1:6" x14ac:dyDescent="0.25">
      <c r="A268">
        <v>267</v>
      </c>
      <c r="C268" s="2">
        <v>2</v>
      </c>
      <c r="D268" s="5">
        <v>3</v>
      </c>
    </row>
    <row r="269" spans="1:6" x14ac:dyDescent="0.25">
      <c r="A269">
        <v>268</v>
      </c>
      <c r="C269" s="2">
        <v>2</v>
      </c>
      <c r="D269" s="5">
        <v>3</v>
      </c>
    </row>
    <row r="270" spans="1:6" x14ac:dyDescent="0.25">
      <c r="A270">
        <v>269</v>
      </c>
      <c r="C270" s="2">
        <v>2</v>
      </c>
      <c r="D270" s="5">
        <v>3</v>
      </c>
    </row>
    <row r="271" spans="1:6" x14ac:dyDescent="0.25">
      <c r="A271">
        <v>270</v>
      </c>
      <c r="C271" s="2">
        <v>2</v>
      </c>
      <c r="D271" s="5">
        <v>3</v>
      </c>
    </row>
    <row r="272" spans="1:6" x14ac:dyDescent="0.25">
      <c r="A272">
        <v>271</v>
      </c>
      <c r="C272" s="2">
        <v>2</v>
      </c>
      <c r="D272" s="5">
        <v>3</v>
      </c>
    </row>
    <row r="273" spans="1:5" x14ac:dyDescent="0.25">
      <c r="A273">
        <v>272</v>
      </c>
      <c r="C273" s="2">
        <v>2</v>
      </c>
      <c r="D273" s="5">
        <v>3</v>
      </c>
    </row>
    <row r="274" spans="1:5" x14ac:dyDescent="0.25">
      <c r="A274">
        <v>273</v>
      </c>
      <c r="C274" s="2">
        <v>2</v>
      </c>
      <c r="D274" s="5">
        <v>3</v>
      </c>
    </row>
    <row r="275" spans="1:5" x14ac:dyDescent="0.25">
      <c r="A275">
        <v>274</v>
      </c>
      <c r="C275" s="2">
        <v>2</v>
      </c>
      <c r="D275" s="5">
        <v>3</v>
      </c>
    </row>
    <row r="276" spans="1:5" x14ac:dyDescent="0.25">
      <c r="A276">
        <v>275</v>
      </c>
      <c r="D276" s="5">
        <v>3</v>
      </c>
    </row>
    <row r="277" spans="1:5" x14ac:dyDescent="0.25">
      <c r="A277">
        <v>276</v>
      </c>
      <c r="D277" s="5">
        <v>3</v>
      </c>
      <c r="E277" s="4">
        <v>4</v>
      </c>
    </row>
    <row r="278" spans="1:5" x14ac:dyDescent="0.25">
      <c r="A278">
        <v>277</v>
      </c>
      <c r="E278" s="4">
        <v>4</v>
      </c>
    </row>
    <row r="279" spans="1:5" x14ac:dyDescent="0.25">
      <c r="A279">
        <v>278</v>
      </c>
      <c r="E279" s="4">
        <v>4</v>
      </c>
    </row>
    <row r="280" spans="1:5" x14ac:dyDescent="0.25">
      <c r="A280">
        <v>279</v>
      </c>
      <c r="E280" s="4">
        <v>4</v>
      </c>
    </row>
    <row r="281" spans="1:5" x14ac:dyDescent="0.25">
      <c r="A281">
        <v>280</v>
      </c>
      <c r="E281" s="4">
        <v>4</v>
      </c>
    </row>
    <row r="282" spans="1:5" x14ac:dyDescent="0.25">
      <c r="A282">
        <v>281</v>
      </c>
      <c r="B282" s="3">
        <v>1</v>
      </c>
      <c r="E282" s="4">
        <v>4</v>
      </c>
    </row>
    <row r="283" spans="1:5" x14ac:dyDescent="0.25">
      <c r="A283">
        <v>282</v>
      </c>
      <c r="B283" s="3">
        <v>1</v>
      </c>
      <c r="E283" s="4">
        <v>4</v>
      </c>
    </row>
    <row r="284" spans="1:5" x14ac:dyDescent="0.25">
      <c r="A284">
        <v>283</v>
      </c>
      <c r="B284" s="3">
        <v>1</v>
      </c>
      <c r="E284" s="4">
        <v>4</v>
      </c>
    </row>
    <row r="285" spans="1:5" x14ac:dyDescent="0.25">
      <c r="A285">
        <v>284</v>
      </c>
      <c r="B285" s="3">
        <v>1</v>
      </c>
      <c r="E285" s="4">
        <v>4</v>
      </c>
    </row>
    <row r="286" spans="1:5" x14ac:dyDescent="0.25">
      <c r="A286">
        <v>285</v>
      </c>
      <c r="B286" s="3">
        <v>1</v>
      </c>
      <c r="E286" s="4">
        <v>4</v>
      </c>
    </row>
    <row r="287" spans="1:5" x14ac:dyDescent="0.25">
      <c r="A287">
        <v>286</v>
      </c>
      <c r="B287" s="3">
        <v>1</v>
      </c>
      <c r="E287" s="4">
        <v>4</v>
      </c>
    </row>
    <row r="288" spans="1:5" x14ac:dyDescent="0.25">
      <c r="A288">
        <v>287</v>
      </c>
      <c r="B288" s="3">
        <v>1</v>
      </c>
      <c r="E288" s="4">
        <v>4</v>
      </c>
    </row>
    <row r="289" spans="1:5" x14ac:dyDescent="0.25">
      <c r="A289">
        <v>288</v>
      </c>
      <c r="B289" s="3">
        <v>1</v>
      </c>
      <c r="E289" s="4">
        <v>4</v>
      </c>
    </row>
    <row r="290" spans="1:5" x14ac:dyDescent="0.25">
      <c r="A290">
        <v>289</v>
      </c>
      <c r="B290" s="3">
        <v>1</v>
      </c>
      <c r="E290" s="4">
        <v>4</v>
      </c>
    </row>
    <row r="291" spans="1:5" x14ac:dyDescent="0.25">
      <c r="A291">
        <v>290</v>
      </c>
      <c r="B291" s="3">
        <v>1</v>
      </c>
      <c r="E291" s="4">
        <v>4</v>
      </c>
    </row>
    <row r="292" spans="1:5" x14ac:dyDescent="0.25">
      <c r="A292">
        <v>291</v>
      </c>
      <c r="B292" s="3">
        <v>1</v>
      </c>
    </row>
    <row r="293" spans="1:5" x14ac:dyDescent="0.25">
      <c r="A293">
        <v>292</v>
      </c>
      <c r="B293" s="3">
        <v>1</v>
      </c>
    </row>
    <row r="294" spans="1:5" x14ac:dyDescent="0.25">
      <c r="A294">
        <v>293</v>
      </c>
      <c r="B294" s="3">
        <v>1</v>
      </c>
      <c r="C294" s="2">
        <v>2</v>
      </c>
    </row>
    <row r="295" spans="1:5" x14ac:dyDescent="0.25">
      <c r="A295">
        <v>294</v>
      </c>
      <c r="C295" s="2">
        <v>2</v>
      </c>
    </row>
    <row r="296" spans="1:5" x14ac:dyDescent="0.25">
      <c r="A296">
        <v>295</v>
      </c>
      <c r="C296" s="2">
        <v>2</v>
      </c>
    </row>
    <row r="297" spans="1:5" x14ac:dyDescent="0.25">
      <c r="A297">
        <v>296</v>
      </c>
      <c r="C297" s="2">
        <v>2</v>
      </c>
    </row>
    <row r="298" spans="1:5" x14ac:dyDescent="0.25">
      <c r="A298">
        <v>297</v>
      </c>
      <c r="C298" s="2">
        <v>2</v>
      </c>
      <c r="D298" s="5">
        <v>3</v>
      </c>
    </row>
    <row r="299" spans="1:5" x14ac:dyDescent="0.25">
      <c r="A299">
        <v>298</v>
      </c>
      <c r="C299" s="2">
        <v>2</v>
      </c>
      <c r="D299" s="5">
        <v>3</v>
      </c>
    </row>
    <row r="300" spans="1:5" x14ac:dyDescent="0.25">
      <c r="A300">
        <v>299</v>
      </c>
      <c r="C300" s="2">
        <v>2</v>
      </c>
      <c r="D300" s="5">
        <v>3</v>
      </c>
    </row>
    <row r="301" spans="1:5" x14ac:dyDescent="0.25">
      <c r="A301">
        <v>300</v>
      </c>
      <c r="C301" s="2">
        <v>2</v>
      </c>
      <c r="D301" s="5">
        <v>3</v>
      </c>
    </row>
    <row r="302" spans="1:5" x14ac:dyDescent="0.25">
      <c r="A302">
        <v>301</v>
      </c>
      <c r="C302" s="2">
        <v>2</v>
      </c>
      <c r="D302" s="5">
        <v>3</v>
      </c>
    </row>
    <row r="303" spans="1:5" x14ac:dyDescent="0.25">
      <c r="A303">
        <v>302</v>
      </c>
      <c r="C303" s="2">
        <v>2</v>
      </c>
      <c r="D303" s="5">
        <v>3</v>
      </c>
    </row>
    <row r="304" spans="1:5" x14ac:dyDescent="0.25">
      <c r="A304">
        <v>303</v>
      </c>
      <c r="C304" s="2">
        <v>2</v>
      </c>
      <c r="D304" s="5">
        <v>3</v>
      </c>
    </row>
    <row r="305" spans="1:5" x14ac:dyDescent="0.25">
      <c r="A305">
        <v>304</v>
      </c>
      <c r="D305" s="5">
        <v>3</v>
      </c>
    </row>
    <row r="306" spans="1:5" x14ac:dyDescent="0.25">
      <c r="A306">
        <v>305</v>
      </c>
      <c r="D306" s="5">
        <v>3</v>
      </c>
    </row>
    <row r="307" spans="1:5" x14ac:dyDescent="0.25">
      <c r="A307">
        <v>306</v>
      </c>
      <c r="D307" s="5">
        <v>3</v>
      </c>
      <c r="E307" s="4">
        <v>4</v>
      </c>
    </row>
    <row r="308" spans="1:5" x14ac:dyDescent="0.25">
      <c r="A308">
        <v>307</v>
      </c>
      <c r="D308" s="5">
        <v>3</v>
      </c>
      <c r="E308" s="4">
        <v>4</v>
      </c>
    </row>
    <row r="309" spans="1:5" x14ac:dyDescent="0.25">
      <c r="A309">
        <v>308</v>
      </c>
      <c r="D309" s="5">
        <v>3</v>
      </c>
      <c r="E309" s="4">
        <v>4</v>
      </c>
    </row>
    <row r="310" spans="1:5" x14ac:dyDescent="0.25">
      <c r="A310">
        <v>309</v>
      </c>
      <c r="B310" s="3">
        <v>1</v>
      </c>
      <c r="E310" s="4">
        <v>4</v>
      </c>
    </row>
    <row r="311" spans="1:5" x14ac:dyDescent="0.25">
      <c r="A311">
        <v>310</v>
      </c>
      <c r="B311" s="3">
        <v>1</v>
      </c>
      <c r="E311" s="4">
        <v>4</v>
      </c>
    </row>
    <row r="312" spans="1:5" x14ac:dyDescent="0.25">
      <c r="A312">
        <v>311</v>
      </c>
      <c r="B312" s="3">
        <v>1</v>
      </c>
      <c r="E312" s="4">
        <v>4</v>
      </c>
    </row>
    <row r="313" spans="1:5" x14ac:dyDescent="0.25">
      <c r="A313">
        <v>312</v>
      </c>
      <c r="B313" s="3">
        <v>1</v>
      </c>
      <c r="E313" s="4">
        <v>4</v>
      </c>
    </row>
    <row r="314" spans="1:5" x14ac:dyDescent="0.25">
      <c r="A314">
        <v>313</v>
      </c>
      <c r="B314" s="3">
        <v>1</v>
      </c>
      <c r="E314" s="4">
        <v>4</v>
      </c>
    </row>
    <row r="315" spans="1:5" x14ac:dyDescent="0.25">
      <c r="A315">
        <v>314</v>
      </c>
      <c r="B315" s="3">
        <v>1</v>
      </c>
      <c r="E315" s="4">
        <v>4</v>
      </c>
    </row>
    <row r="316" spans="1:5" x14ac:dyDescent="0.25">
      <c r="A316">
        <v>315</v>
      </c>
      <c r="B316" s="3">
        <v>1</v>
      </c>
      <c r="E316" s="4">
        <v>4</v>
      </c>
    </row>
    <row r="317" spans="1:5" x14ac:dyDescent="0.25">
      <c r="A317">
        <v>316</v>
      </c>
      <c r="B317" s="3">
        <v>1</v>
      </c>
      <c r="E317" s="4">
        <v>4</v>
      </c>
    </row>
    <row r="318" spans="1:5" x14ac:dyDescent="0.25">
      <c r="A318">
        <v>317</v>
      </c>
      <c r="B318" s="3">
        <v>1</v>
      </c>
    </row>
    <row r="319" spans="1:5" x14ac:dyDescent="0.25">
      <c r="A319">
        <v>318</v>
      </c>
      <c r="B319" s="3">
        <v>1</v>
      </c>
    </row>
    <row r="320" spans="1:5" x14ac:dyDescent="0.25">
      <c r="A320">
        <v>319</v>
      </c>
      <c r="B320" s="3">
        <v>1</v>
      </c>
      <c r="C320" s="2">
        <v>2</v>
      </c>
    </row>
    <row r="321" spans="1:5" x14ac:dyDescent="0.25">
      <c r="A321">
        <v>320</v>
      </c>
      <c r="B321" s="3">
        <v>1</v>
      </c>
      <c r="C321" s="2">
        <v>2</v>
      </c>
    </row>
    <row r="322" spans="1:5" x14ac:dyDescent="0.25">
      <c r="A322">
        <v>321</v>
      </c>
      <c r="B322" s="3">
        <v>1</v>
      </c>
      <c r="C322" s="2">
        <v>2</v>
      </c>
    </row>
    <row r="323" spans="1:5" x14ac:dyDescent="0.25">
      <c r="A323">
        <v>322</v>
      </c>
      <c r="C323" s="2">
        <v>2</v>
      </c>
    </row>
    <row r="324" spans="1:5" x14ac:dyDescent="0.25">
      <c r="A324">
        <v>323</v>
      </c>
      <c r="C324" s="2">
        <v>2</v>
      </c>
    </row>
    <row r="325" spans="1:5" x14ac:dyDescent="0.25">
      <c r="A325">
        <v>324</v>
      </c>
      <c r="C325" s="2">
        <v>2</v>
      </c>
    </row>
    <row r="326" spans="1:5" x14ac:dyDescent="0.25">
      <c r="A326">
        <v>325</v>
      </c>
      <c r="C326" s="2">
        <v>2</v>
      </c>
      <c r="D326" s="5">
        <v>3</v>
      </c>
    </row>
    <row r="327" spans="1:5" x14ac:dyDescent="0.25">
      <c r="A327">
        <v>326</v>
      </c>
      <c r="C327" s="2">
        <v>2</v>
      </c>
      <c r="D327" s="5">
        <v>3</v>
      </c>
    </row>
    <row r="328" spans="1:5" x14ac:dyDescent="0.25">
      <c r="A328">
        <v>327</v>
      </c>
      <c r="C328" s="2">
        <v>2</v>
      </c>
      <c r="D328" s="5">
        <v>3</v>
      </c>
    </row>
    <row r="329" spans="1:5" x14ac:dyDescent="0.25">
      <c r="A329">
        <v>328</v>
      </c>
      <c r="C329" s="2">
        <v>2</v>
      </c>
      <c r="D329" s="5">
        <v>3</v>
      </c>
    </row>
    <row r="330" spans="1:5" x14ac:dyDescent="0.25">
      <c r="A330">
        <v>329</v>
      </c>
      <c r="D330" s="5">
        <v>3</v>
      </c>
    </row>
    <row r="331" spans="1:5" x14ac:dyDescent="0.25">
      <c r="A331">
        <v>330</v>
      </c>
      <c r="D331" s="5">
        <v>3</v>
      </c>
      <c r="E331" s="4">
        <v>4</v>
      </c>
    </row>
    <row r="332" spans="1:5" x14ac:dyDescent="0.25">
      <c r="A332">
        <v>331</v>
      </c>
      <c r="D332" s="5">
        <v>3</v>
      </c>
      <c r="E332" s="4">
        <v>4</v>
      </c>
    </row>
    <row r="333" spans="1:5" x14ac:dyDescent="0.25">
      <c r="A333">
        <v>332</v>
      </c>
      <c r="D333" s="5">
        <v>3</v>
      </c>
      <c r="E333" s="4">
        <v>4</v>
      </c>
    </row>
    <row r="334" spans="1:5" x14ac:dyDescent="0.25">
      <c r="A334">
        <v>333</v>
      </c>
      <c r="D334" s="5">
        <v>3</v>
      </c>
      <c r="E334" s="4">
        <v>4</v>
      </c>
    </row>
    <row r="335" spans="1:5" x14ac:dyDescent="0.25">
      <c r="A335">
        <v>334</v>
      </c>
      <c r="D335" s="5">
        <v>3</v>
      </c>
      <c r="E335" s="4">
        <v>4</v>
      </c>
    </row>
    <row r="336" spans="1:5" x14ac:dyDescent="0.25">
      <c r="A336">
        <v>335</v>
      </c>
      <c r="D336" s="5">
        <v>3</v>
      </c>
      <c r="E336" s="4">
        <v>4</v>
      </c>
    </row>
    <row r="337" spans="1:5" x14ac:dyDescent="0.25">
      <c r="A337">
        <v>336</v>
      </c>
      <c r="D337" s="5">
        <v>3</v>
      </c>
      <c r="E337" s="4">
        <v>4</v>
      </c>
    </row>
    <row r="338" spans="1:5" x14ac:dyDescent="0.25">
      <c r="A338">
        <v>337</v>
      </c>
      <c r="E338" s="4">
        <v>4</v>
      </c>
    </row>
    <row r="339" spans="1:5" x14ac:dyDescent="0.25">
      <c r="A339">
        <v>338</v>
      </c>
      <c r="E339" s="4">
        <v>4</v>
      </c>
    </row>
    <row r="340" spans="1:5" x14ac:dyDescent="0.25">
      <c r="A340">
        <v>339</v>
      </c>
      <c r="B340" s="3">
        <v>1</v>
      </c>
      <c r="E340" s="4">
        <v>4</v>
      </c>
    </row>
    <row r="341" spans="1:5" x14ac:dyDescent="0.25">
      <c r="A341">
        <v>340</v>
      </c>
      <c r="B341" s="3">
        <v>1</v>
      </c>
    </row>
    <row r="342" spans="1:5" x14ac:dyDescent="0.25">
      <c r="A342">
        <v>341</v>
      </c>
      <c r="B342" s="3">
        <v>1</v>
      </c>
    </row>
    <row r="343" spans="1:5" x14ac:dyDescent="0.25">
      <c r="A343">
        <v>342</v>
      </c>
      <c r="B343" s="3">
        <v>1</v>
      </c>
    </row>
    <row r="344" spans="1:5" x14ac:dyDescent="0.25">
      <c r="A344">
        <v>343</v>
      </c>
      <c r="B344" s="3">
        <v>1</v>
      </c>
    </row>
    <row r="345" spans="1:5" x14ac:dyDescent="0.25">
      <c r="A345">
        <v>344</v>
      </c>
      <c r="B345" s="3">
        <v>1</v>
      </c>
    </row>
    <row r="346" spans="1:5" x14ac:dyDescent="0.25">
      <c r="A346">
        <v>345</v>
      </c>
      <c r="B346" s="3">
        <v>1</v>
      </c>
      <c r="C346" s="2">
        <v>2</v>
      </c>
    </row>
    <row r="347" spans="1:5" x14ac:dyDescent="0.25">
      <c r="A347">
        <v>346</v>
      </c>
      <c r="B347" s="3">
        <v>1</v>
      </c>
      <c r="C347" s="2">
        <v>2</v>
      </c>
    </row>
    <row r="348" spans="1:5" x14ac:dyDescent="0.25">
      <c r="A348">
        <v>347</v>
      </c>
      <c r="B348" s="3">
        <v>1</v>
      </c>
      <c r="C348" s="2">
        <v>2</v>
      </c>
    </row>
    <row r="349" spans="1:5" x14ac:dyDescent="0.25">
      <c r="A349">
        <v>348</v>
      </c>
      <c r="B349" s="3">
        <v>1</v>
      </c>
      <c r="C349" s="2">
        <v>2</v>
      </c>
    </row>
    <row r="350" spans="1:5" x14ac:dyDescent="0.25">
      <c r="A350">
        <v>349</v>
      </c>
      <c r="C350" s="2">
        <v>2</v>
      </c>
    </row>
    <row r="351" spans="1:5" x14ac:dyDescent="0.25">
      <c r="A351">
        <v>350</v>
      </c>
      <c r="C351" s="2">
        <v>2</v>
      </c>
    </row>
    <row r="352" spans="1:5" x14ac:dyDescent="0.25">
      <c r="A352">
        <v>351</v>
      </c>
      <c r="C352" s="2">
        <v>2</v>
      </c>
    </row>
    <row r="353" spans="1:5" x14ac:dyDescent="0.25">
      <c r="A353">
        <v>352</v>
      </c>
      <c r="C353" s="2">
        <v>2</v>
      </c>
    </row>
    <row r="354" spans="1:5" x14ac:dyDescent="0.25">
      <c r="A354">
        <v>353</v>
      </c>
      <c r="C354" s="2">
        <v>2</v>
      </c>
      <c r="D354" s="5">
        <v>3</v>
      </c>
    </row>
    <row r="355" spans="1:5" x14ac:dyDescent="0.25">
      <c r="A355">
        <v>354</v>
      </c>
      <c r="D355" s="5">
        <v>3</v>
      </c>
      <c r="E355" s="4">
        <v>4</v>
      </c>
    </row>
    <row r="356" spans="1:5" x14ac:dyDescent="0.25">
      <c r="A356">
        <v>355</v>
      </c>
      <c r="D356" s="5">
        <v>3</v>
      </c>
      <c r="E356" s="4">
        <v>4</v>
      </c>
    </row>
    <row r="357" spans="1:5" x14ac:dyDescent="0.25">
      <c r="A357">
        <v>356</v>
      </c>
      <c r="D357" s="5">
        <v>3</v>
      </c>
      <c r="E357" s="4">
        <v>4</v>
      </c>
    </row>
    <row r="358" spans="1:5" x14ac:dyDescent="0.25">
      <c r="A358">
        <v>357</v>
      </c>
      <c r="D358" s="5">
        <v>3</v>
      </c>
      <c r="E358" s="4">
        <v>4</v>
      </c>
    </row>
    <row r="359" spans="1:5" x14ac:dyDescent="0.25">
      <c r="A359">
        <v>358</v>
      </c>
      <c r="D359" s="5">
        <v>3</v>
      </c>
      <c r="E359" s="4">
        <v>4</v>
      </c>
    </row>
    <row r="360" spans="1:5" x14ac:dyDescent="0.25">
      <c r="A360">
        <v>359</v>
      </c>
      <c r="D360" s="5">
        <v>3</v>
      </c>
      <c r="E360" s="4">
        <v>4</v>
      </c>
    </row>
    <row r="361" spans="1:5" x14ac:dyDescent="0.25">
      <c r="A361">
        <v>360</v>
      </c>
      <c r="D361" s="5">
        <v>3</v>
      </c>
      <c r="E361" s="4">
        <v>4</v>
      </c>
    </row>
    <row r="362" spans="1:5" x14ac:dyDescent="0.25">
      <c r="A362">
        <v>361</v>
      </c>
      <c r="D362" s="5">
        <v>3</v>
      </c>
      <c r="E362" s="4">
        <v>4</v>
      </c>
    </row>
    <row r="363" spans="1:5" x14ac:dyDescent="0.25">
      <c r="A363">
        <v>362</v>
      </c>
      <c r="D363" s="5">
        <v>3</v>
      </c>
      <c r="E363" s="4">
        <v>4</v>
      </c>
    </row>
    <row r="364" spans="1:5" x14ac:dyDescent="0.25">
      <c r="A364">
        <v>363</v>
      </c>
      <c r="E364" s="4">
        <v>4</v>
      </c>
    </row>
    <row r="365" spans="1:5" x14ac:dyDescent="0.25">
      <c r="A365">
        <v>364</v>
      </c>
      <c r="E365" s="4">
        <v>4</v>
      </c>
    </row>
    <row r="366" spans="1:5" x14ac:dyDescent="0.25">
      <c r="A366">
        <v>365</v>
      </c>
      <c r="B366" s="3">
        <v>1</v>
      </c>
    </row>
    <row r="367" spans="1:5" x14ac:dyDescent="0.25">
      <c r="A367">
        <v>366</v>
      </c>
      <c r="B367" s="3">
        <v>1</v>
      </c>
    </row>
    <row r="368" spans="1:5" x14ac:dyDescent="0.25">
      <c r="A368">
        <v>367</v>
      </c>
      <c r="B368" s="3">
        <v>1</v>
      </c>
    </row>
    <row r="369" spans="1:5" x14ac:dyDescent="0.25">
      <c r="A369">
        <v>368</v>
      </c>
      <c r="B369" s="3">
        <v>1</v>
      </c>
    </row>
    <row r="370" spans="1:5" x14ac:dyDescent="0.25">
      <c r="A370">
        <v>369</v>
      </c>
      <c r="B370" s="3">
        <v>1</v>
      </c>
      <c r="C370" s="2">
        <v>2</v>
      </c>
    </row>
    <row r="371" spans="1:5" x14ac:dyDescent="0.25">
      <c r="A371">
        <v>370</v>
      </c>
      <c r="B371" s="3">
        <v>1</v>
      </c>
      <c r="C371" s="2">
        <v>2</v>
      </c>
    </row>
    <row r="372" spans="1:5" x14ac:dyDescent="0.25">
      <c r="A372">
        <v>371</v>
      </c>
      <c r="B372" s="3">
        <v>1</v>
      </c>
      <c r="C372" s="2">
        <v>2</v>
      </c>
    </row>
    <row r="373" spans="1:5" x14ac:dyDescent="0.25">
      <c r="A373">
        <v>372</v>
      </c>
      <c r="B373" s="3">
        <v>1</v>
      </c>
      <c r="C373" s="2">
        <v>2</v>
      </c>
    </row>
    <row r="374" spans="1:5" x14ac:dyDescent="0.25">
      <c r="A374">
        <v>373</v>
      </c>
      <c r="B374" s="3">
        <v>1</v>
      </c>
      <c r="C374" s="2">
        <v>2</v>
      </c>
    </row>
    <row r="375" spans="1:5" x14ac:dyDescent="0.25">
      <c r="A375">
        <v>374</v>
      </c>
      <c r="C375" s="2">
        <v>2</v>
      </c>
    </row>
    <row r="376" spans="1:5" x14ac:dyDescent="0.25">
      <c r="A376">
        <v>375</v>
      </c>
      <c r="C376" s="2">
        <v>2</v>
      </c>
    </row>
    <row r="377" spans="1:5" x14ac:dyDescent="0.25">
      <c r="A377">
        <v>376</v>
      </c>
      <c r="C377" s="2">
        <v>2</v>
      </c>
    </row>
    <row r="378" spans="1:5" x14ac:dyDescent="0.25">
      <c r="A378">
        <v>377</v>
      </c>
      <c r="C378" s="2">
        <v>2</v>
      </c>
      <c r="D378" s="5">
        <v>3</v>
      </c>
    </row>
    <row r="379" spans="1:5" x14ac:dyDescent="0.25">
      <c r="A379">
        <v>378</v>
      </c>
      <c r="C379" s="2">
        <v>2</v>
      </c>
      <c r="D379" s="5">
        <v>3</v>
      </c>
    </row>
    <row r="380" spans="1:5" x14ac:dyDescent="0.25">
      <c r="A380">
        <v>379</v>
      </c>
      <c r="D380" s="5">
        <v>3</v>
      </c>
      <c r="E380" s="4">
        <v>4</v>
      </c>
    </row>
    <row r="381" spans="1:5" x14ac:dyDescent="0.25">
      <c r="A381">
        <v>380</v>
      </c>
      <c r="D381" s="5">
        <v>3</v>
      </c>
      <c r="E381" s="4">
        <v>4</v>
      </c>
    </row>
    <row r="382" spans="1:5" x14ac:dyDescent="0.25">
      <c r="A382">
        <v>381</v>
      </c>
      <c r="D382" s="5">
        <v>3</v>
      </c>
      <c r="E382" s="4">
        <v>4</v>
      </c>
    </row>
    <row r="383" spans="1:5" x14ac:dyDescent="0.25">
      <c r="A383">
        <v>382</v>
      </c>
      <c r="D383" s="5">
        <v>3</v>
      </c>
      <c r="E383" s="4">
        <v>4</v>
      </c>
    </row>
    <row r="384" spans="1:5" x14ac:dyDescent="0.25">
      <c r="A384">
        <v>383</v>
      </c>
      <c r="D384" s="5">
        <v>3</v>
      </c>
      <c r="E384" s="4">
        <v>4</v>
      </c>
    </row>
    <row r="385" spans="1:5" x14ac:dyDescent="0.25">
      <c r="A385">
        <v>384</v>
      </c>
      <c r="D385" s="5">
        <v>3</v>
      </c>
      <c r="E385" s="4">
        <v>4</v>
      </c>
    </row>
    <row r="386" spans="1:5" x14ac:dyDescent="0.25">
      <c r="A386">
        <v>385</v>
      </c>
      <c r="D386" s="5">
        <v>3</v>
      </c>
      <c r="E386" s="4">
        <v>4</v>
      </c>
    </row>
    <row r="387" spans="1:5" x14ac:dyDescent="0.25">
      <c r="A387">
        <v>386</v>
      </c>
      <c r="D387" s="5">
        <v>3</v>
      </c>
      <c r="E387" s="4">
        <v>4</v>
      </c>
    </row>
    <row r="388" spans="1:5" x14ac:dyDescent="0.25">
      <c r="A388">
        <v>387</v>
      </c>
      <c r="B388" s="3">
        <v>1</v>
      </c>
      <c r="E388" s="4">
        <v>4</v>
      </c>
    </row>
    <row r="389" spans="1:5" x14ac:dyDescent="0.25">
      <c r="A389">
        <v>388</v>
      </c>
      <c r="B389" s="3">
        <v>1</v>
      </c>
      <c r="E389" s="4">
        <v>4</v>
      </c>
    </row>
    <row r="390" spans="1:5" x14ac:dyDescent="0.25">
      <c r="A390">
        <v>389</v>
      </c>
      <c r="B390" s="3">
        <v>1</v>
      </c>
    </row>
    <row r="391" spans="1:5" x14ac:dyDescent="0.25">
      <c r="A391">
        <v>390</v>
      </c>
      <c r="B391" s="3">
        <v>1</v>
      </c>
    </row>
    <row r="392" spans="1:5" x14ac:dyDescent="0.25">
      <c r="A392">
        <v>391</v>
      </c>
      <c r="B392" s="3">
        <v>1</v>
      </c>
    </row>
    <row r="393" spans="1:5" x14ac:dyDescent="0.25">
      <c r="A393">
        <v>392</v>
      </c>
      <c r="B393" s="3">
        <v>1</v>
      </c>
    </row>
    <row r="394" spans="1:5" x14ac:dyDescent="0.25">
      <c r="A394">
        <v>393</v>
      </c>
      <c r="B394" s="3">
        <v>1</v>
      </c>
      <c r="C394" s="2">
        <v>2</v>
      </c>
    </row>
    <row r="395" spans="1:5" x14ac:dyDescent="0.25">
      <c r="A395">
        <v>394</v>
      </c>
      <c r="B395" s="3">
        <v>1</v>
      </c>
      <c r="C395" s="2">
        <v>2</v>
      </c>
    </row>
    <row r="396" spans="1:5" x14ac:dyDescent="0.25">
      <c r="A396">
        <v>395</v>
      </c>
      <c r="B396" s="3">
        <v>1</v>
      </c>
      <c r="C396" s="2">
        <v>2</v>
      </c>
    </row>
    <row r="397" spans="1:5" x14ac:dyDescent="0.25">
      <c r="A397">
        <v>396</v>
      </c>
      <c r="B397" s="3">
        <v>1</v>
      </c>
      <c r="C397" s="2">
        <v>2</v>
      </c>
    </row>
    <row r="398" spans="1:5" x14ac:dyDescent="0.25">
      <c r="A398">
        <v>397</v>
      </c>
      <c r="B398" s="3">
        <v>1</v>
      </c>
      <c r="C398" s="2">
        <v>2</v>
      </c>
    </row>
    <row r="399" spans="1:5" x14ac:dyDescent="0.25">
      <c r="A399">
        <v>398</v>
      </c>
      <c r="C399" s="2">
        <v>2</v>
      </c>
    </row>
    <row r="400" spans="1:5" x14ac:dyDescent="0.25">
      <c r="A400">
        <v>399</v>
      </c>
      <c r="C400" s="2">
        <v>2</v>
      </c>
    </row>
    <row r="401" spans="1:5" x14ac:dyDescent="0.25">
      <c r="A401">
        <v>400</v>
      </c>
      <c r="C401" s="2">
        <v>2</v>
      </c>
    </row>
    <row r="402" spans="1:5" x14ac:dyDescent="0.25">
      <c r="A402">
        <v>401</v>
      </c>
      <c r="C402" s="2">
        <v>2</v>
      </c>
    </row>
    <row r="403" spans="1:5" x14ac:dyDescent="0.25">
      <c r="A403">
        <v>402</v>
      </c>
      <c r="D403" s="5">
        <v>3</v>
      </c>
    </row>
    <row r="404" spans="1:5" x14ac:dyDescent="0.25">
      <c r="A404">
        <v>403</v>
      </c>
      <c r="D404" s="5">
        <v>3</v>
      </c>
    </row>
    <row r="405" spans="1:5" x14ac:dyDescent="0.25">
      <c r="A405">
        <v>404</v>
      </c>
      <c r="D405" s="5">
        <v>3</v>
      </c>
      <c r="E405" s="4">
        <v>4</v>
      </c>
    </row>
    <row r="406" spans="1:5" x14ac:dyDescent="0.25">
      <c r="A406">
        <v>405</v>
      </c>
      <c r="D406" s="5">
        <v>3</v>
      </c>
      <c r="E406" s="4">
        <v>4</v>
      </c>
    </row>
    <row r="407" spans="1:5" x14ac:dyDescent="0.25">
      <c r="A407">
        <v>406</v>
      </c>
      <c r="D407" s="5">
        <v>3</v>
      </c>
      <c r="E407" s="4">
        <v>4</v>
      </c>
    </row>
    <row r="408" spans="1:5" x14ac:dyDescent="0.25">
      <c r="A408">
        <v>407</v>
      </c>
      <c r="D408" s="5">
        <v>3</v>
      </c>
      <c r="E408" s="4">
        <v>4</v>
      </c>
    </row>
    <row r="409" spans="1:5" x14ac:dyDescent="0.25">
      <c r="A409">
        <v>408</v>
      </c>
      <c r="D409" s="5">
        <v>3</v>
      </c>
      <c r="E409" s="4">
        <v>4</v>
      </c>
    </row>
    <row r="410" spans="1:5" x14ac:dyDescent="0.25">
      <c r="A410">
        <v>409</v>
      </c>
      <c r="D410" s="5">
        <v>3</v>
      </c>
      <c r="E410" s="4">
        <v>4</v>
      </c>
    </row>
    <row r="411" spans="1:5" x14ac:dyDescent="0.25">
      <c r="A411">
        <v>410</v>
      </c>
      <c r="D411" s="5">
        <v>3</v>
      </c>
      <c r="E411" s="4">
        <v>4</v>
      </c>
    </row>
    <row r="412" spans="1:5" x14ac:dyDescent="0.25">
      <c r="A412">
        <v>411</v>
      </c>
      <c r="D412" s="5">
        <v>3</v>
      </c>
      <c r="E412" s="4">
        <v>4</v>
      </c>
    </row>
    <row r="413" spans="1:5" x14ac:dyDescent="0.25">
      <c r="A413">
        <v>412</v>
      </c>
      <c r="E413" s="4">
        <v>4</v>
      </c>
    </row>
    <row r="414" spans="1:5" x14ac:dyDescent="0.25">
      <c r="A414">
        <v>413</v>
      </c>
      <c r="B414" s="3">
        <v>1</v>
      </c>
    </row>
    <row r="415" spans="1:5" x14ac:dyDescent="0.25">
      <c r="A415">
        <v>414</v>
      </c>
      <c r="B415" s="3">
        <v>1</v>
      </c>
    </row>
    <row r="416" spans="1:5" x14ac:dyDescent="0.25">
      <c r="A416">
        <v>415</v>
      </c>
      <c r="B416" s="3">
        <v>1</v>
      </c>
    </row>
    <row r="417" spans="1:5" x14ac:dyDescent="0.25">
      <c r="A417">
        <v>416</v>
      </c>
      <c r="B417" s="3">
        <v>1</v>
      </c>
    </row>
    <row r="418" spans="1:5" x14ac:dyDescent="0.25">
      <c r="A418">
        <v>417</v>
      </c>
      <c r="B418" s="3">
        <v>1</v>
      </c>
    </row>
    <row r="419" spans="1:5" x14ac:dyDescent="0.25">
      <c r="A419">
        <v>418</v>
      </c>
      <c r="B419" s="3">
        <v>1</v>
      </c>
      <c r="C419" s="2">
        <v>2</v>
      </c>
    </row>
    <row r="420" spans="1:5" x14ac:dyDescent="0.25">
      <c r="A420">
        <v>419</v>
      </c>
      <c r="B420" s="3">
        <v>1</v>
      </c>
      <c r="C420" s="2">
        <v>2</v>
      </c>
    </row>
    <row r="421" spans="1:5" x14ac:dyDescent="0.25">
      <c r="A421">
        <v>420</v>
      </c>
      <c r="B421" s="3">
        <v>1</v>
      </c>
      <c r="C421" s="2">
        <v>2</v>
      </c>
    </row>
    <row r="422" spans="1:5" x14ac:dyDescent="0.25">
      <c r="A422">
        <v>421</v>
      </c>
      <c r="B422" s="3">
        <v>1</v>
      </c>
      <c r="C422" s="2">
        <v>2</v>
      </c>
    </row>
    <row r="423" spans="1:5" x14ac:dyDescent="0.25">
      <c r="A423">
        <v>422</v>
      </c>
      <c r="B423" s="3">
        <v>1</v>
      </c>
      <c r="C423" s="2">
        <v>2</v>
      </c>
    </row>
    <row r="424" spans="1:5" x14ac:dyDescent="0.25">
      <c r="A424">
        <v>423</v>
      </c>
      <c r="C424" s="2">
        <v>2</v>
      </c>
    </row>
    <row r="425" spans="1:5" x14ac:dyDescent="0.25">
      <c r="A425">
        <v>424</v>
      </c>
      <c r="C425" s="2">
        <v>2</v>
      </c>
    </row>
    <row r="426" spans="1:5" x14ac:dyDescent="0.25">
      <c r="A426">
        <v>425</v>
      </c>
      <c r="C426" s="2">
        <v>2</v>
      </c>
    </row>
    <row r="427" spans="1:5" x14ac:dyDescent="0.25">
      <c r="A427">
        <v>426</v>
      </c>
      <c r="C427" s="2">
        <v>2</v>
      </c>
    </row>
    <row r="428" spans="1:5" x14ac:dyDescent="0.25">
      <c r="A428">
        <v>427</v>
      </c>
      <c r="D428" s="5">
        <v>3</v>
      </c>
    </row>
    <row r="429" spans="1:5" x14ac:dyDescent="0.25">
      <c r="A429">
        <v>428</v>
      </c>
      <c r="D429" s="5">
        <v>3</v>
      </c>
      <c r="E429" s="4">
        <v>4</v>
      </c>
    </row>
    <row r="430" spans="1:5" x14ac:dyDescent="0.25">
      <c r="A430">
        <v>429</v>
      </c>
      <c r="D430" s="5">
        <v>3</v>
      </c>
      <c r="E430" s="4">
        <v>4</v>
      </c>
    </row>
    <row r="431" spans="1:5" x14ac:dyDescent="0.25">
      <c r="A431">
        <v>430</v>
      </c>
      <c r="D431" s="5">
        <v>3</v>
      </c>
      <c r="E431" s="4">
        <v>4</v>
      </c>
    </row>
    <row r="432" spans="1:5" x14ac:dyDescent="0.25">
      <c r="A432">
        <v>431</v>
      </c>
      <c r="D432" s="5">
        <v>3</v>
      </c>
      <c r="E432" s="4">
        <v>4</v>
      </c>
    </row>
    <row r="433" spans="1:5" x14ac:dyDescent="0.25">
      <c r="A433">
        <v>432</v>
      </c>
      <c r="D433" s="5">
        <v>3</v>
      </c>
      <c r="E433" s="4">
        <v>4</v>
      </c>
    </row>
    <row r="434" spans="1:5" x14ac:dyDescent="0.25">
      <c r="A434">
        <v>433</v>
      </c>
      <c r="D434" s="5">
        <v>3</v>
      </c>
      <c r="E434" s="4">
        <v>4</v>
      </c>
    </row>
    <row r="435" spans="1:5" x14ac:dyDescent="0.25">
      <c r="A435">
        <v>434</v>
      </c>
      <c r="D435" s="5">
        <v>3</v>
      </c>
      <c r="E435" s="4">
        <v>4</v>
      </c>
    </row>
    <row r="436" spans="1:5" x14ac:dyDescent="0.25">
      <c r="A436">
        <v>435</v>
      </c>
      <c r="D436" s="5">
        <v>3</v>
      </c>
      <c r="E436" s="4">
        <v>4</v>
      </c>
    </row>
    <row r="437" spans="1:5" x14ac:dyDescent="0.25">
      <c r="A437">
        <v>436</v>
      </c>
      <c r="D437" s="5">
        <v>3</v>
      </c>
      <c r="E437" s="4">
        <v>4</v>
      </c>
    </row>
    <row r="438" spans="1:5" x14ac:dyDescent="0.25">
      <c r="A438">
        <v>437</v>
      </c>
      <c r="B438" s="3">
        <v>1</v>
      </c>
      <c r="E438" s="4">
        <v>4</v>
      </c>
    </row>
    <row r="439" spans="1:5" x14ac:dyDescent="0.25">
      <c r="A439">
        <v>438</v>
      </c>
      <c r="B439" s="3">
        <v>1</v>
      </c>
    </row>
    <row r="440" spans="1:5" x14ac:dyDescent="0.25">
      <c r="A440">
        <v>439</v>
      </c>
      <c r="B440" s="3">
        <v>1</v>
      </c>
    </row>
    <row r="441" spans="1:5" x14ac:dyDescent="0.25">
      <c r="A441">
        <v>440</v>
      </c>
      <c r="B441" s="3">
        <v>1</v>
      </c>
    </row>
    <row r="442" spans="1:5" x14ac:dyDescent="0.25">
      <c r="A442">
        <v>441</v>
      </c>
      <c r="B442" s="3">
        <v>1</v>
      </c>
    </row>
    <row r="443" spans="1:5" x14ac:dyDescent="0.25">
      <c r="A443">
        <v>442</v>
      </c>
      <c r="B443" s="3">
        <v>1</v>
      </c>
      <c r="C443" s="2">
        <v>2</v>
      </c>
    </row>
    <row r="444" spans="1:5" x14ac:dyDescent="0.25">
      <c r="A444">
        <v>443</v>
      </c>
      <c r="B444" s="3">
        <v>1</v>
      </c>
      <c r="C444" s="2">
        <v>2</v>
      </c>
    </row>
    <row r="445" spans="1:5" x14ac:dyDescent="0.25">
      <c r="A445">
        <v>444</v>
      </c>
      <c r="B445" s="3">
        <v>1</v>
      </c>
      <c r="C445" s="2">
        <v>2</v>
      </c>
    </row>
    <row r="446" spans="1:5" x14ac:dyDescent="0.25">
      <c r="A446">
        <v>445</v>
      </c>
      <c r="B446" s="3">
        <v>1</v>
      </c>
      <c r="C446" s="2">
        <v>2</v>
      </c>
    </row>
    <row r="447" spans="1:5" x14ac:dyDescent="0.25">
      <c r="A447">
        <v>446</v>
      </c>
      <c r="B447" s="3">
        <v>1</v>
      </c>
      <c r="C447" s="2">
        <v>2</v>
      </c>
    </row>
    <row r="448" spans="1:5" x14ac:dyDescent="0.25">
      <c r="A448">
        <v>447</v>
      </c>
      <c r="C448" s="2">
        <v>2</v>
      </c>
    </row>
    <row r="449" spans="1:5" x14ac:dyDescent="0.25">
      <c r="A449">
        <v>448</v>
      </c>
      <c r="C449" s="2">
        <v>2</v>
      </c>
    </row>
    <row r="450" spans="1:5" x14ac:dyDescent="0.25">
      <c r="A450">
        <v>449</v>
      </c>
      <c r="C450" s="2">
        <v>2</v>
      </c>
    </row>
    <row r="451" spans="1:5" x14ac:dyDescent="0.25">
      <c r="A451">
        <v>450</v>
      </c>
      <c r="C451" s="2">
        <v>2</v>
      </c>
    </row>
    <row r="452" spans="1:5" x14ac:dyDescent="0.25">
      <c r="A452">
        <v>451</v>
      </c>
    </row>
    <row r="453" spans="1:5" x14ac:dyDescent="0.25">
      <c r="A453">
        <v>452</v>
      </c>
      <c r="D453" s="5">
        <v>3</v>
      </c>
      <c r="E453" s="4">
        <v>4</v>
      </c>
    </row>
    <row r="454" spans="1:5" x14ac:dyDescent="0.25">
      <c r="A454">
        <v>453</v>
      </c>
      <c r="D454" s="5">
        <v>3</v>
      </c>
      <c r="E454" s="4">
        <v>4</v>
      </c>
    </row>
    <row r="455" spans="1:5" x14ac:dyDescent="0.25">
      <c r="A455">
        <v>454</v>
      </c>
      <c r="D455" s="5">
        <v>3</v>
      </c>
      <c r="E455" s="4">
        <v>4</v>
      </c>
    </row>
    <row r="456" spans="1:5" x14ac:dyDescent="0.25">
      <c r="A456">
        <v>455</v>
      </c>
      <c r="D456" s="5">
        <v>3</v>
      </c>
      <c r="E456" s="4">
        <v>4</v>
      </c>
    </row>
    <row r="457" spans="1:5" x14ac:dyDescent="0.25">
      <c r="A457">
        <v>456</v>
      </c>
      <c r="D457" s="5">
        <v>3</v>
      </c>
      <c r="E457" s="4">
        <v>4</v>
      </c>
    </row>
    <row r="458" spans="1:5" x14ac:dyDescent="0.25">
      <c r="A458">
        <v>457</v>
      </c>
      <c r="D458" s="5">
        <v>3</v>
      </c>
      <c r="E458" s="4">
        <v>4</v>
      </c>
    </row>
    <row r="459" spans="1:5" x14ac:dyDescent="0.25">
      <c r="A459">
        <v>458</v>
      </c>
      <c r="B459" s="3">
        <v>1</v>
      </c>
      <c r="D459" s="5">
        <v>3</v>
      </c>
      <c r="E459" s="4">
        <v>4</v>
      </c>
    </row>
    <row r="460" spans="1:5" x14ac:dyDescent="0.25">
      <c r="A460">
        <v>459</v>
      </c>
      <c r="B460" s="3">
        <v>1</v>
      </c>
      <c r="D460" s="5">
        <v>3</v>
      </c>
      <c r="E460" s="4">
        <v>4</v>
      </c>
    </row>
    <row r="461" spans="1:5" x14ac:dyDescent="0.25">
      <c r="A461">
        <v>460</v>
      </c>
      <c r="B461" s="3">
        <v>1</v>
      </c>
      <c r="D461" s="5">
        <v>3</v>
      </c>
      <c r="E461" s="4">
        <v>4</v>
      </c>
    </row>
    <row r="462" spans="1:5" x14ac:dyDescent="0.25">
      <c r="A462">
        <v>461</v>
      </c>
      <c r="B462" s="3">
        <v>1</v>
      </c>
      <c r="D462" s="5">
        <v>3</v>
      </c>
      <c r="E462" s="4">
        <v>4</v>
      </c>
    </row>
    <row r="463" spans="1:5" x14ac:dyDescent="0.25">
      <c r="A463">
        <v>462</v>
      </c>
      <c r="B463" s="3">
        <v>1</v>
      </c>
      <c r="E463" s="4">
        <v>4</v>
      </c>
    </row>
    <row r="464" spans="1:5" x14ac:dyDescent="0.25">
      <c r="A464">
        <v>463</v>
      </c>
      <c r="B464" s="3">
        <v>1</v>
      </c>
    </row>
    <row r="465" spans="1:5" x14ac:dyDescent="0.25">
      <c r="A465">
        <v>464</v>
      </c>
      <c r="B465" s="3">
        <v>1</v>
      </c>
    </row>
    <row r="466" spans="1:5" x14ac:dyDescent="0.25">
      <c r="A466">
        <v>465</v>
      </c>
      <c r="B466" s="3">
        <v>1</v>
      </c>
      <c r="C466" s="2">
        <v>2</v>
      </c>
    </row>
    <row r="467" spans="1:5" x14ac:dyDescent="0.25">
      <c r="A467">
        <v>466</v>
      </c>
      <c r="B467" s="3">
        <v>1</v>
      </c>
      <c r="C467" s="2">
        <v>2</v>
      </c>
    </row>
    <row r="468" spans="1:5" x14ac:dyDescent="0.25">
      <c r="A468">
        <v>467</v>
      </c>
      <c r="B468" s="3">
        <v>1</v>
      </c>
      <c r="C468" s="2">
        <v>2</v>
      </c>
    </row>
    <row r="469" spans="1:5" x14ac:dyDescent="0.25">
      <c r="A469">
        <v>468</v>
      </c>
      <c r="B469" s="3">
        <v>1</v>
      </c>
      <c r="C469" s="2">
        <v>2</v>
      </c>
    </row>
    <row r="470" spans="1:5" x14ac:dyDescent="0.25">
      <c r="A470">
        <v>469</v>
      </c>
      <c r="C470" s="2">
        <v>2</v>
      </c>
    </row>
    <row r="471" spans="1:5" x14ac:dyDescent="0.25">
      <c r="A471">
        <v>470</v>
      </c>
      <c r="C471" s="2">
        <v>2</v>
      </c>
    </row>
    <row r="472" spans="1:5" x14ac:dyDescent="0.25">
      <c r="A472">
        <v>471</v>
      </c>
      <c r="C472" s="2">
        <v>2</v>
      </c>
    </row>
    <row r="473" spans="1:5" x14ac:dyDescent="0.25">
      <c r="A473">
        <v>472</v>
      </c>
      <c r="C473" s="2">
        <v>2</v>
      </c>
    </row>
    <row r="474" spans="1:5" x14ac:dyDescent="0.25">
      <c r="A474">
        <v>473</v>
      </c>
      <c r="C474" s="2">
        <v>2</v>
      </c>
    </row>
    <row r="475" spans="1:5" x14ac:dyDescent="0.25">
      <c r="A475">
        <v>474</v>
      </c>
      <c r="D475" s="5">
        <v>3</v>
      </c>
    </row>
    <row r="476" spans="1:5" x14ac:dyDescent="0.25">
      <c r="A476">
        <v>475</v>
      </c>
      <c r="D476" s="5">
        <v>3</v>
      </c>
    </row>
    <row r="477" spans="1:5" x14ac:dyDescent="0.25">
      <c r="A477">
        <v>476</v>
      </c>
      <c r="D477" s="5">
        <v>3</v>
      </c>
      <c r="E477" s="4">
        <v>4</v>
      </c>
    </row>
    <row r="478" spans="1:5" x14ac:dyDescent="0.25">
      <c r="A478">
        <v>477</v>
      </c>
      <c r="D478" s="5">
        <v>3</v>
      </c>
      <c r="E478" s="4">
        <v>4</v>
      </c>
    </row>
    <row r="479" spans="1:5" x14ac:dyDescent="0.25">
      <c r="A479">
        <v>478</v>
      </c>
      <c r="D479" s="5">
        <v>3</v>
      </c>
      <c r="E479" s="4">
        <v>4</v>
      </c>
    </row>
    <row r="480" spans="1:5" x14ac:dyDescent="0.25">
      <c r="A480">
        <v>479</v>
      </c>
      <c r="D480" s="5">
        <v>3</v>
      </c>
      <c r="E480" s="4">
        <v>4</v>
      </c>
    </row>
    <row r="481" spans="1:5" x14ac:dyDescent="0.25">
      <c r="A481">
        <v>480</v>
      </c>
      <c r="D481" s="5">
        <v>3</v>
      </c>
      <c r="E481" s="4">
        <v>4</v>
      </c>
    </row>
    <row r="482" spans="1:5" x14ac:dyDescent="0.25">
      <c r="A482">
        <v>481</v>
      </c>
      <c r="D482" s="5">
        <v>3</v>
      </c>
      <c r="E482" s="4">
        <v>4</v>
      </c>
    </row>
    <row r="483" spans="1:5" x14ac:dyDescent="0.25">
      <c r="A483">
        <v>482</v>
      </c>
      <c r="D483" s="5">
        <v>3</v>
      </c>
      <c r="E483" s="4">
        <v>4</v>
      </c>
    </row>
    <row r="484" spans="1:5" x14ac:dyDescent="0.25">
      <c r="A484">
        <v>483</v>
      </c>
      <c r="B484" s="3">
        <v>1</v>
      </c>
      <c r="D484" s="5">
        <v>3</v>
      </c>
      <c r="E484" s="4">
        <v>4</v>
      </c>
    </row>
    <row r="485" spans="1:5" x14ac:dyDescent="0.25">
      <c r="A485">
        <v>484</v>
      </c>
      <c r="B485" s="3">
        <v>1</v>
      </c>
      <c r="E485" s="4">
        <v>4</v>
      </c>
    </row>
    <row r="486" spans="1:5" x14ac:dyDescent="0.25">
      <c r="A486">
        <v>485</v>
      </c>
      <c r="B486" s="3">
        <v>1</v>
      </c>
      <c r="E486" s="4">
        <v>4</v>
      </c>
    </row>
    <row r="487" spans="1:5" x14ac:dyDescent="0.25">
      <c r="A487">
        <v>486</v>
      </c>
      <c r="B487" s="3">
        <v>1</v>
      </c>
      <c r="E487" s="4">
        <v>4</v>
      </c>
    </row>
    <row r="488" spans="1:5" x14ac:dyDescent="0.25">
      <c r="A488">
        <v>487</v>
      </c>
      <c r="B488" s="3">
        <v>1</v>
      </c>
      <c r="E488" s="4">
        <v>4</v>
      </c>
    </row>
    <row r="489" spans="1:5" x14ac:dyDescent="0.25">
      <c r="A489">
        <v>488</v>
      </c>
      <c r="B489" s="3">
        <v>1</v>
      </c>
    </row>
    <row r="490" spans="1:5" x14ac:dyDescent="0.25">
      <c r="A490">
        <v>489</v>
      </c>
      <c r="B490" s="3">
        <v>1</v>
      </c>
    </row>
    <row r="491" spans="1:5" x14ac:dyDescent="0.25">
      <c r="A491">
        <v>490</v>
      </c>
      <c r="B491" s="3">
        <v>1</v>
      </c>
      <c r="C491" s="2">
        <v>2</v>
      </c>
    </row>
    <row r="492" spans="1:5" x14ac:dyDescent="0.25">
      <c r="A492">
        <v>491</v>
      </c>
      <c r="B492" s="3">
        <v>1</v>
      </c>
      <c r="C492" s="2">
        <v>2</v>
      </c>
    </row>
    <row r="493" spans="1:5" x14ac:dyDescent="0.25">
      <c r="A493">
        <v>492</v>
      </c>
      <c r="B493" s="3">
        <v>1</v>
      </c>
      <c r="C493" s="2">
        <v>2</v>
      </c>
    </row>
    <row r="494" spans="1:5" x14ac:dyDescent="0.25">
      <c r="A494">
        <v>493</v>
      </c>
      <c r="B494" s="3">
        <v>1</v>
      </c>
      <c r="C494" s="2">
        <v>2</v>
      </c>
    </row>
    <row r="495" spans="1:5" x14ac:dyDescent="0.25">
      <c r="A495">
        <v>494</v>
      </c>
      <c r="C495" s="2">
        <v>2</v>
      </c>
    </row>
    <row r="496" spans="1:5" x14ac:dyDescent="0.25">
      <c r="A496">
        <v>495</v>
      </c>
      <c r="C496" s="2">
        <v>2</v>
      </c>
    </row>
    <row r="497" spans="1:5" x14ac:dyDescent="0.25">
      <c r="A497">
        <v>496</v>
      </c>
      <c r="C497" s="2">
        <v>2</v>
      </c>
    </row>
    <row r="498" spans="1:5" x14ac:dyDescent="0.25">
      <c r="A498">
        <v>497</v>
      </c>
      <c r="C498" s="2">
        <v>2</v>
      </c>
    </row>
    <row r="499" spans="1:5" x14ac:dyDescent="0.25">
      <c r="A499">
        <v>498</v>
      </c>
      <c r="C499" s="2">
        <v>2</v>
      </c>
      <c r="D499" s="5">
        <v>3</v>
      </c>
    </row>
    <row r="500" spans="1:5" x14ac:dyDescent="0.25">
      <c r="A500">
        <v>499</v>
      </c>
      <c r="C500" s="2">
        <v>2</v>
      </c>
      <c r="D500" s="5">
        <v>3</v>
      </c>
    </row>
    <row r="501" spans="1:5" x14ac:dyDescent="0.25">
      <c r="A501">
        <v>500</v>
      </c>
      <c r="C501" s="2">
        <v>2</v>
      </c>
      <c r="D501" s="5">
        <v>3</v>
      </c>
    </row>
    <row r="502" spans="1:5" x14ac:dyDescent="0.25">
      <c r="A502">
        <v>501</v>
      </c>
      <c r="D502" s="5">
        <v>3</v>
      </c>
    </row>
    <row r="503" spans="1:5" x14ac:dyDescent="0.25">
      <c r="A503">
        <v>502</v>
      </c>
      <c r="D503" s="5">
        <v>3</v>
      </c>
    </row>
    <row r="504" spans="1:5" x14ac:dyDescent="0.25">
      <c r="A504">
        <v>503</v>
      </c>
      <c r="D504" s="5">
        <v>3</v>
      </c>
      <c r="E504" s="4">
        <v>4</v>
      </c>
    </row>
    <row r="505" spans="1:5" x14ac:dyDescent="0.25">
      <c r="A505">
        <v>504</v>
      </c>
      <c r="D505" s="5">
        <v>3</v>
      </c>
      <c r="E505" s="4">
        <v>4</v>
      </c>
    </row>
    <row r="506" spans="1:5" x14ac:dyDescent="0.25">
      <c r="A506">
        <v>505</v>
      </c>
      <c r="D506" s="5">
        <v>3</v>
      </c>
      <c r="E506" s="4">
        <v>4</v>
      </c>
    </row>
    <row r="507" spans="1:5" x14ac:dyDescent="0.25">
      <c r="A507">
        <v>506</v>
      </c>
      <c r="B507" s="3">
        <v>1</v>
      </c>
      <c r="D507" s="5">
        <v>3</v>
      </c>
      <c r="E507" s="4">
        <v>4</v>
      </c>
    </row>
    <row r="508" spans="1:5" x14ac:dyDescent="0.25">
      <c r="A508">
        <v>507</v>
      </c>
      <c r="B508" s="3">
        <v>1</v>
      </c>
      <c r="D508" s="5">
        <v>3</v>
      </c>
      <c r="E508" s="4">
        <v>4</v>
      </c>
    </row>
    <row r="509" spans="1:5" x14ac:dyDescent="0.25">
      <c r="A509">
        <v>508</v>
      </c>
      <c r="B509" s="3">
        <v>1</v>
      </c>
      <c r="D509" s="5">
        <v>3</v>
      </c>
      <c r="E509" s="4">
        <v>4</v>
      </c>
    </row>
    <row r="510" spans="1:5" x14ac:dyDescent="0.25">
      <c r="A510">
        <v>509</v>
      </c>
      <c r="B510" s="3">
        <v>1</v>
      </c>
      <c r="D510" s="5">
        <v>3</v>
      </c>
      <c r="E510" s="4">
        <v>4</v>
      </c>
    </row>
    <row r="511" spans="1:5" x14ac:dyDescent="0.25">
      <c r="A511">
        <v>510</v>
      </c>
      <c r="B511" s="3">
        <v>1</v>
      </c>
      <c r="D511" s="5">
        <v>3</v>
      </c>
      <c r="E511" s="4">
        <v>4</v>
      </c>
    </row>
    <row r="512" spans="1:5" x14ac:dyDescent="0.25">
      <c r="A512">
        <v>511</v>
      </c>
      <c r="B512" s="3">
        <v>1</v>
      </c>
      <c r="E512" s="4">
        <v>4</v>
      </c>
    </row>
    <row r="513" spans="1:6" x14ac:dyDescent="0.25">
      <c r="A513">
        <v>512</v>
      </c>
      <c r="B513" s="3">
        <v>1</v>
      </c>
      <c r="E513" s="4">
        <v>4</v>
      </c>
    </row>
    <row r="514" spans="1:6" x14ac:dyDescent="0.25">
      <c r="A514">
        <v>513</v>
      </c>
      <c r="B514" s="3">
        <v>1</v>
      </c>
      <c r="E514" s="4">
        <v>4</v>
      </c>
    </row>
    <row r="515" spans="1:6" x14ac:dyDescent="0.25">
      <c r="A515">
        <v>514</v>
      </c>
      <c r="B515" s="3">
        <v>1</v>
      </c>
      <c r="E515" s="4">
        <v>4</v>
      </c>
    </row>
    <row r="516" spans="1:6" x14ac:dyDescent="0.25">
      <c r="A516">
        <v>515</v>
      </c>
      <c r="B516" s="3">
        <v>1</v>
      </c>
      <c r="E516" s="4">
        <v>4</v>
      </c>
    </row>
    <row r="517" spans="1:6" x14ac:dyDescent="0.25">
      <c r="A517">
        <v>516</v>
      </c>
      <c r="B517" s="3">
        <v>1</v>
      </c>
      <c r="E517" s="4">
        <v>4</v>
      </c>
    </row>
    <row r="518" spans="1:6" x14ac:dyDescent="0.25">
      <c r="A518">
        <v>517</v>
      </c>
      <c r="B518" s="3">
        <v>1</v>
      </c>
      <c r="E518" s="4">
        <v>4</v>
      </c>
    </row>
    <row r="519" spans="1:6" x14ac:dyDescent="0.25">
      <c r="A519">
        <v>518</v>
      </c>
      <c r="B519" s="3">
        <v>1</v>
      </c>
      <c r="E519" s="4">
        <v>4</v>
      </c>
    </row>
    <row r="520" spans="1:6" x14ac:dyDescent="0.25">
      <c r="A520">
        <v>519</v>
      </c>
      <c r="B520" s="3">
        <v>1</v>
      </c>
      <c r="C520" s="2">
        <v>2</v>
      </c>
    </row>
    <row r="521" spans="1:6" x14ac:dyDescent="0.25">
      <c r="A521">
        <v>520</v>
      </c>
      <c r="B521" s="3">
        <v>1</v>
      </c>
      <c r="C521" s="2">
        <v>2</v>
      </c>
    </row>
    <row r="522" spans="1:6" x14ac:dyDescent="0.25">
      <c r="A522">
        <v>521</v>
      </c>
      <c r="B522" s="3">
        <v>1</v>
      </c>
      <c r="C522" s="2">
        <v>2</v>
      </c>
    </row>
    <row r="523" spans="1:6" x14ac:dyDescent="0.25">
      <c r="A523">
        <v>522</v>
      </c>
      <c r="C523" s="2">
        <v>2</v>
      </c>
    </row>
    <row r="524" spans="1:6" x14ac:dyDescent="0.25">
      <c r="A524">
        <v>523</v>
      </c>
      <c r="C524" s="2">
        <v>2</v>
      </c>
      <c r="F524" t="s">
        <v>22</v>
      </c>
    </row>
    <row r="525" spans="1:6" x14ac:dyDescent="0.25">
      <c r="A525">
        <v>524</v>
      </c>
    </row>
    <row r="526" spans="1:6" x14ac:dyDescent="0.25">
      <c r="A526">
        <v>525</v>
      </c>
      <c r="F526" t="s">
        <v>22</v>
      </c>
    </row>
    <row r="527" spans="1:6" x14ac:dyDescent="0.25">
      <c r="A527">
        <v>526</v>
      </c>
      <c r="C527" s="2">
        <v>2</v>
      </c>
    </row>
    <row r="528" spans="1:6" x14ac:dyDescent="0.25">
      <c r="A528">
        <v>527</v>
      </c>
      <c r="C528" s="2">
        <v>2</v>
      </c>
    </row>
    <row r="529" spans="1:5" x14ac:dyDescent="0.25">
      <c r="A529">
        <v>528</v>
      </c>
      <c r="C529" s="2">
        <v>2</v>
      </c>
    </row>
    <row r="530" spans="1:5" x14ac:dyDescent="0.25">
      <c r="A530">
        <v>529</v>
      </c>
      <c r="B530" s="3">
        <v>1</v>
      </c>
      <c r="C530" s="2">
        <v>2</v>
      </c>
    </row>
    <row r="531" spans="1:5" x14ac:dyDescent="0.25">
      <c r="A531">
        <v>530</v>
      </c>
      <c r="B531" s="3">
        <v>1</v>
      </c>
      <c r="C531" s="2">
        <v>2</v>
      </c>
    </row>
    <row r="532" spans="1:5" x14ac:dyDescent="0.25">
      <c r="A532">
        <v>531</v>
      </c>
      <c r="B532" s="3">
        <v>1</v>
      </c>
      <c r="C532" s="2">
        <v>2</v>
      </c>
    </row>
    <row r="533" spans="1:5" x14ac:dyDescent="0.25">
      <c r="A533">
        <v>532</v>
      </c>
      <c r="B533" s="3">
        <v>1</v>
      </c>
      <c r="C533" s="2">
        <v>2</v>
      </c>
    </row>
    <row r="534" spans="1:5" x14ac:dyDescent="0.25">
      <c r="A534">
        <v>533</v>
      </c>
      <c r="B534" s="3">
        <v>1</v>
      </c>
      <c r="C534" s="2">
        <v>2</v>
      </c>
    </row>
    <row r="535" spans="1:5" x14ac:dyDescent="0.25">
      <c r="A535">
        <v>534</v>
      </c>
      <c r="B535" s="3">
        <v>1</v>
      </c>
      <c r="C535" s="2">
        <v>2</v>
      </c>
    </row>
    <row r="536" spans="1:5" x14ac:dyDescent="0.25">
      <c r="A536">
        <v>535</v>
      </c>
      <c r="B536" s="3">
        <v>1</v>
      </c>
      <c r="C536" s="2">
        <v>2</v>
      </c>
    </row>
    <row r="537" spans="1:5" x14ac:dyDescent="0.25">
      <c r="A537">
        <v>536</v>
      </c>
      <c r="B537" s="3">
        <v>1</v>
      </c>
      <c r="C537" s="2">
        <v>2</v>
      </c>
    </row>
    <row r="538" spans="1:5" x14ac:dyDescent="0.25">
      <c r="A538">
        <v>537</v>
      </c>
      <c r="B538" s="3">
        <v>1</v>
      </c>
      <c r="C538" s="2">
        <v>2</v>
      </c>
    </row>
    <row r="539" spans="1:5" x14ac:dyDescent="0.25">
      <c r="A539">
        <v>538</v>
      </c>
      <c r="B539" s="3">
        <v>1</v>
      </c>
    </row>
    <row r="540" spans="1:5" x14ac:dyDescent="0.25">
      <c r="A540">
        <v>539</v>
      </c>
      <c r="B540" s="3">
        <v>1</v>
      </c>
      <c r="E540" s="4">
        <v>4</v>
      </c>
    </row>
    <row r="541" spans="1:5" x14ac:dyDescent="0.25">
      <c r="A541">
        <v>540</v>
      </c>
      <c r="B541" s="3">
        <v>1</v>
      </c>
      <c r="E541" s="4">
        <v>4</v>
      </c>
    </row>
    <row r="542" spans="1:5" x14ac:dyDescent="0.25">
      <c r="A542">
        <v>541</v>
      </c>
      <c r="D542" s="5">
        <v>3</v>
      </c>
      <c r="E542" s="4">
        <v>4</v>
      </c>
    </row>
    <row r="543" spans="1:5" x14ac:dyDescent="0.25">
      <c r="A543">
        <v>542</v>
      </c>
      <c r="D543" s="5">
        <v>3</v>
      </c>
      <c r="E543" s="4">
        <v>4</v>
      </c>
    </row>
    <row r="544" spans="1:5" x14ac:dyDescent="0.25">
      <c r="A544">
        <v>543</v>
      </c>
      <c r="D544" s="5">
        <v>3</v>
      </c>
      <c r="E544" s="4">
        <v>4</v>
      </c>
    </row>
    <row r="545" spans="1:5" x14ac:dyDescent="0.25">
      <c r="A545">
        <v>544</v>
      </c>
      <c r="D545" s="5">
        <v>3</v>
      </c>
      <c r="E545" s="4">
        <v>4</v>
      </c>
    </row>
    <row r="546" spans="1:5" x14ac:dyDescent="0.25">
      <c r="A546">
        <v>545</v>
      </c>
      <c r="D546" s="5">
        <v>3</v>
      </c>
      <c r="E546" s="4">
        <v>4</v>
      </c>
    </row>
    <row r="547" spans="1:5" x14ac:dyDescent="0.25">
      <c r="A547">
        <v>546</v>
      </c>
      <c r="D547" s="5">
        <v>3</v>
      </c>
      <c r="E547" s="4">
        <v>4</v>
      </c>
    </row>
    <row r="548" spans="1:5" x14ac:dyDescent="0.25">
      <c r="A548">
        <v>547</v>
      </c>
      <c r="D548" s="5">
        <v>3</v>
      </c>
      <c r="E548" s="4">
        <v>4</v>
      </c>
    </row>
    <row r="549" spans="1:5" x14ac:dyDescent="0.25">
      <c r="A549">
        <v>548</v>
      </c>
      <c r="D549" s="5">
        <v>3</v>
      </c>
      <c r="E549" s="4">
        <v>4</v>
      </c>
    </row>
    <row r="550" spans="1:5" x14ac:dyDescent="0.25">
      <c r="A550">
        <v>549</v>
      </c>
      <c r="D550" s="5">
        <v>3</v>
      </c>
      <c r="E550" s="4">
        <v>4</v>
      </c>
    </row>
    <row r="551" spans="1:5" x14ac:dyDescent="0.25">
      <c r="A551">
        <v>550</v>
      </c>
      <c r="D551" s="5">
        <v>3</v>
      </c>
      <c r="E551" s="4">
        <v>4</v>
      </c>
    </row>
    <row r="552" spans="1:5" x14ac:dyDescent="0.25">
      <c r="A552">
        <v>551</v>
      </c>
      <c r="D552" s="5">
        <v>3</v>
      </c>
      <c r="E552" s="4">
        <v>4</v>
      </c>
    </row>
    <row r="553" spans="1:5" x14ac:dyDescent="0.25">
      <c r="A553">
        <v>552</v>
      </c>
      <c r="D553" s="5">
        <v>3</v>
      </c>
      <c r="E553" s="4">
        <v>4</v>
      </c>
    </row>
    <row r="554" spans="1:5" x14ac:dyDescent="0.25">
      <c r="A554">
        <v>553</v>
      </c>
    </row>
    <row r="555" spans="1:5" x14ac:dyDescent="0.25">
      <c r="A555">
        <v>554</v>
      </c>
      <c r="C555" s="2">
        <v>2</v>
      </c>
    </row>
    <row r="556" spans="1:5" x14ac:dyDescent="0.25">
      <c r="A556">
        <v>555</v>
      </c>
      <c r="C556" s="2">
        <v>2</v>
      </c>
    </row>
    <row r="557" spans="1:5" x14ac:dyDescent="0.25">
      <c r="A557">
        <v>556</v>
      </c>
      <c r="C557" s="2">
        <v>2</v>
      </c>
    </row>
    <row r="558" spans="1:5" x14ac:dyDescent="0.25">
      <c r="A558">
        <v>557</v>
      </c>
      <c r="C558" s="2">
        <v>2</v>
      </c>
    </row>
    <row r="559" spans="1:5" x14ac:dyDescent="0.25">
      <c r="A559">
        <v>558</v>
      </c>
      <c r="B559" s="3">
        <v>1</v>
      </c>
      <c r="C559" s="2">
        <v>2</v>
      </c>
    </row>
    <row r="560" spans="1:5" x14ac:dyDescent="0.25">
      <c r="A560">
        <v>559</v>
      </c>
      <c r="B560" s="3">
        <v>1</v>
      </c>
      <c r="C560" s="2">
        <v>2</v>
      </c>
    </row>
    <row r="561" spans="1:5" x14ac:dyDescent="0.25">
      <c r="A561">
        <v>560</v>
      </c>
      <c r="B561" s="3">
        <v>1</v>
      </c>
      <c r="C561" s="2">
        <v>2</v>
      </c>
    </row>
    <row r="562" spans="1:5" x14ac:dyDescent="0.25">
      <c r="A562">
        <v>561</v>
      </c>
      <c r="B562" s="3">
        <v>1</v>
      </c>
      <c r="C562" s="2">
        <v>2</v>
      </c>
    </row>
    <row r="563" spans="1:5" x14ac:dyDescent="0.25">
      <c r="A563">
        <v>562</v>
      </c>
      <c r="B563" s="3">
        <v>1</v>
      </c>
      <c r="C563" s="2">
        <v>2</v>
      </c>
    </row>
    <row r="564" spans="1:5" x14ac:dyDescent="0.25">
      <c r="A564">
        <v>563</v>
      </c>
      <c r="B564" s="3">
        <v>1</v>
      </c>
      <c r="C564" s="2">
        <v>2</v>
      </c>
    </row>
    <row r="565" spans="1:5" x14ac:dyDescent="0.25">
      <c r="A565">
        <v>564</v>
      </c>
      <c r="B565" s="3">
        <v>1</v>
      </c>
      <c r="C565" s="2">
        <v>2</v>
      </c>
    </row>
    <row r="566" spans="1:5" x14ac:dyDescent="0.25">
      <c r="A566">
        <v>565</v>
      </c>
      <c r="B566" s="3">
        <v>1</v>
      </c>
      <c r="C566" s="2">
        <v>2</v>
      </c>
    </row>
    <row r="567" spans="1:5" x14ac:dyDescent="0.25">
      <c r="A567">
        <v>566</v>
      </c>
      <c r="B567" s="3">
        <v>1</v>
      </c>
      <c r="E567" s="4">
        <v>4</v>
      </c>
    </row>
    <row r="568" spans="1:5" x14ac:dyDescent="0.25">
      <c r="A568">
        <v>567</v>
      </c>
      <c r="B568" s="3">
        <v>1</v>
      </c>
      <c r="E568" s="4">
        <v>4</v>
      </c>
    </row>
    <row r="569" spans="1:5" x14ac:dyDescent="0.25">
      <c r="A569">
        <v>568</v>
      </c>
      <c r="B569" s="3">
        <v>1</v>
      </c>
      <c r="E569" s="4">
        <v>4</v>
      </c>
    </row>
    <row r="570" spans="1:5" x14ac:dyDescent="0.25">
      <c r="A570">
        <v>569</v>
      </c>
      <c r="B570" s="3">
        <v>1</v>
      </c>
      <c r="D570" s="5">
        <v>3</v>
      </c>
      <c r="E570" s="4">
        <v>4</v>
      </c>
    </row>
    <row r="571" spans="1:5" x14ac:dyDescent="0.25">
      <c r="A571">
        <v>570</v>
      </c>
      <c r="D571" s="5">
        <v>3</v>
      </c>
      <c r="E571" s="4">
        <v>4</v>
      </c>
    </row>
    <row r="572" spans="1:5" x14ac:dyDescent="0.25">
      <c r="A572">
        <v>571</v>
      </c>
      <c r="D572" s="5">
        <v>3</v>
      </c>
      <c r="E572" s="4">
        <v>4</v>
      </c>
    </row>
    <row r="573" spans="1:5" x14ac:dyDescent="0.25">
      <c r="A573">
        <v>572</v>
      </c>
      <c r="D573" s="5">
        <v>3</v>
      </c>
      <c r="E573" s="4">
        <v>4</v>
      </c>
    </row>
    <row r="574" spans="1:5" x14ac:dyDescent="0.25">
      <c r="A574">
        <v>573</v>
      </c>
      <c r="D574" s="5">
        <v>3</v>
      </c>
      <c r="E574" s="4">
        <v>4</v>
      </c>
    </row>
    <row r="575" spans="1:5" x14ac:dyDescent="0.25">
      <c r="A575">
        <v>574</v>
      </c>
      <c r="D575" s="5">
        <v>3</v>
      </c>
      <c r="E575" s="4">
        <v>4</v>
      </c>
    </row>
    <row r="576" spans="1:5" x14ac:dyDescent="0.25">
      <c r="A576">
        <v>575</v>
      </c>
      <c r="D576" s="5">
        <v>3</v>
      </c>
      <c r="E576" s="4">
        <v>4</v>
      </c>
    </row>
    <row r="577" spans="1:5" x14ac:dyDescent="0.25">
      <c r="A577">
        <v>576</v>
      </c>
      <c r="D577" s="5">
        <v>3</v>
      </c>
      <c r="E577" s="4">
        <v>4</v>
      </c>
    </row>
    <row r="578" spans="1:5" x14ac:dyDescent="0.25">
      <c r="A578">
        <v>577</v>
      </c>
      <c r="D578" s="5">
        <v>3</v>
      </c>
      <c r="E578" s="4">
        <v>4</v>
      </c>
    </row>
    <row r="579" spans="1:5" x14ac:dyDescent="0.25">
      <c r="A579">
        <v>578</v>
      </c>
      <c r="C579" s="2">
        <v>2</v>
      </c>
      <c r="D579" s="5">
        <v>3</v>
      </c>
      <c r="E579" s="4">
        <v>4</v>
      </c>
    </row>
    <row r="580" spans="1:5" x14ac:dyDescent="0.25">
      <c r="A580">
        <v>579</v>
      </c>
      <c r="C580" s="2">
        <v>2</v>
      </c>
      <c r="D580" s="5">
        <v>3</v>
      </c>
    </row>
    <row r="581" spans="1:5" x14ac:dyDescent="0.25">
      <c r="A581">
        <v>580</v>
      </c>
      <c r="C581" s="2">
        <v>2</v>
      </c>
      <c r="D581" s="5">
        <v>3</v>
      </c>
    </row>
    <row r="582" spans="1:5" x14ac:dyDescent="0.25">
      <c r="A582">
        <v>581</v>
      </c>
      <c r="C582" s="2">
        <v>2</v>
      </c>
    </row>
    <row r="583" spans="1:5" x14ac:dyDescent="0.25">
      <c r="A583">
        <v>582</v>
      </c>
      <c r="C583" s="2">
        <v>2</v>
      </c>
    </row>
    <row r="584" spans="1:5" x14ac:dyDescent="0.25">
      <c r="A584">
        <v>583</v>
      </c>
      <c r="C584" s="2">
        <v>2</v>
      </c>
    </row>
    <row r="585" spans="1:5" x14ac:dyDescent="0.25">
      <c r="A585">
        <v>584</v>
      </c>
      <c r="C585" s="2">
        <v>2</v>
      </c>
    </row>
    <row r="586" spans="1:5" x14ac:dyDescent="0.25">
      <c r="A586">
        <v>585</v>
      </c>
      <c r="C586" s="2">
        <v>2</v>
      </c>
    </row>
    <row r="587" spans="1:5" x14ac:dyDescent="0.25">
      <c r="A587">
        <v>586</v>
      </c>
      <c r="B587" s="3">
        <v>1</v>
      </c>
      <c r="C587" s="2">
        <v>2</v>
      </c>
    </row>
    <row r="588" spans="1:5" x14ac:dyDescent="0.25">
      <c r="A588">
        <v>587</v>
      </c>
      <c r="B588" s="3">
        <v>1</v>
      </c>
      <c r="C588" s="2">
        <v>2</v>
      </c>
    </row>
    <row r="589" spans="1:5" x14ac:dyDescent="0.25">
      <c r="A589">
        <v>588</v>
      </c>
      <c r="B589" s="3">
        <v>1</v>
      </c>
      <c r="C589" s="2">
        <v>2</v>
      </c>
    </row>
    <row r="590" spans="1:5" x14ac:dyDescent="0.25">
      <c r="A590">
        <v>589</v>
      </c>
      <c r="B590" s="3">
        <v>1</v>
      </c>
      <c r="C590" s="2">
        <v>2</v>
      </c>
    </row>
    <row r="591" spans="1:5" x14ac:dyDescent="0.25">
      <c r="A591">
        <v>590</v>
      </c>
      <c r="B591" s="3">
        <v>1</v>
      </c>
    </row>
    <row r="592" spans="1:5" x14ac:dyDescent="0.25">
      <c r="A592">
        <v>591</v>
      </c>
      <c r="B592" s="3">
        <v>1</v>
      </c>
    </row>
    <row r="593" spans="1:5" x14ac:dyDescent="0.25">
      <c r="A593">
        <v>592</v>
      </c>
      <c r="B593" s="3">
        <v>1</v>
      </c>
      <c r="E593" s="4">
        <v>4</v>
      </c>
    </row>
    <row r="594" spans="1:5" x14ac:dyDescent="0.25">
      <c r="A594">
        <v>593</v>
      </c>
      <c r="B594" s="3">
        <v>1</v>
      </c>
      <c r="E594" s="4">
        <v>4</v>
      </c>
    </row>
    <row r="595" spans="1:5" x14ac:dyDescent="0.25">
      <c r="A595">
        <v>594</v>
      </c>
      <c r="B595" s="3">
        <v>1</v>
      </c>
      <c r="E595" s="4">
        <v>4</v>
      </c>
    </row>
    <row r="596" spans="1:5" x14ac:dyDescent="0.25">
      <c r="A596">
        <v>595</v>
      </c>
      <c r="B596" s="3">
        <v>1</v>
      </c>
      <c r="D596" s="5">
        <v>3</v>
      </c>
      <c r="E596" s="4">
        <v>4</v>
      </c>
    </row>
    <row r="597" spans="1:5" x14ac:dyDescent="0.25">
      <c r="A597">
        <v>596</v>
      </c>
      <c r="B597" s="3">
        <v>1</v>
      </c>
      <c r="D597" s="5">
        <v>3</v>
      </c>
      <c r="E597" s="4">
        <v>4</v>
      </c>
    </row>
    <row r="598" spans="1:5" x14ac:dyDescent="0.25">
      <c r="A598">
        <v>597</v>
      </c>
      <c r="D598" s="5">
        <v>3</v>
      </c>
      <c r="E598" s="4">
        <v>4</v>
      </c>
    </row>
    <row r="599" spans="1:5" x14ac:dyDescent="0.25">
      <c r="A599">
        <v>598</v>
      </c>
      <c r="D599" s="5">
        <v>3</v>
      </c>
      <c r="E599" s="4">
        <v>4</v>
      </c>
    </row>
    <row r="600" spans="1:5" x14ac:dyDescent="0.25">
      <c r="A600">
        <v>599</v>
      </c>
      <c r="D600" s="5">
        <v>3</v>
      </c>
      <c r="E600" s="4">
        <v>4</v>
      </c>
    </row>
    <row r="601" spans="1:5" x14ac:dyDescent="0.25">
      <c r="A601">
        <v>600</v>
      </c>
      <c r="D601" s="5">
        <v>3</v>
      </c>
      <c r="E601" s="4">
        <v>4</v>
      </c>
    </row>
    <row r="602" spans="1:5" x14ac:dyDescent="0.25">
      <c r="A602">
        <v>601</v>
      </c>
      <c r="D602" s="5">
        <v>3</v>
      </c>
      <c r="E602" s="4">
        <v>4</v>
      </c>
    </row>
    <row r="603" spans="1:5" x14ac:dyDescent="0.25">
      <c r="A603">
        <v>602</v>
      </c>
      <c r="D603" s="5">
        <v>3</v>
      </c>
      <c r="E603" s="4">
        <v>4</v>
      </c>
    </row>
    <row r="604" spans="1:5" x14ac:dyDescent="0.25">
      <c r="A604">
        <v>603</v>
      </c>
      <c r="D604" s="5">
        <v>3</v>
      </c>
      <c r="E604" s="4">
        <v>4</v>
      </c>
    </row>
    <row r="605" spans="1:5" x14ac:dyDescent="0.25">
      <c r="A605">
        <v>604</v>
      </c>
      <c r="D605" s="5">
        <v>3</v>
      </c>
    </row>
    <row r="606" spans="1:5" x14ac:dyDescent="0.25">
      <c r="A606">
        <v>605</v>
      </c>
      <c r="D606" s="5">
        <v>3</v>
      </c>
    </row>
    <row r="607" spans="1:5" x14ac:dyDescent="0.25">
      <c r="A607">
        <v>606</v>
      </c>
      <c r="C607" s="2">
        <v>2</v>
      </c>
    </row>
    <row r="608" spans="1:5" x14ac:dyDescent="0.25">
      <c r="A608">
        <v>607</v>
      </c>
      <c r="C608" s="2">
        <v>2</v>
      </c>
    </row>
    <row r="609" spans="1:5" x14ac:dyDescent="0.25">
      <c r="A609">
        <v>608</v>
      </c>
      <c r="C609" s="2">
        <v>2</v>
      </c>
    </row>
    <row r="610" spans="1:5" x14ac:dyDescent="0.25">
      <c r="A610">
        <v>609</v>
      </c>
      <c r="C610" s="2">
        <v>2</v>
      </c>
    </row>
    <row r="611" spans="1:5" x14ac:dyDescent="0.25">
      <c r="A611">
        <v>610</v>
      </c>
      <c r="C611" s="2">
        <v>2</v>
      </c>
    </row>
    <row r="612" spans="1:5" x14ac:dyDescent="0.25">
      <c r="A612">
        <v>611</v>
      </c>
      <c r="C612" s="2">
        <v>2</v>
      </c>
    </row>
    <row r="613" spans="1:5" x14ac:dyDescent="0.25">
      <c r="A613">
        <v>612</v>
      </c>
      <c r="C613" s="2">
        <v>2</v>
      </c>
    </row>
    <row r="614" spans="1:5" x14ac:dyDescent="0.25">
      <c r="A614">
        <v>613</v>
      </c>
      <c r="B614" s="3">
        <v>1</v>
      </c>
      <c r="C614" s="2">
        <v>2</v>
      </c>
    </row>
    <row r="615" spans="1:5" x14ac:dyDescent="0.25">
      <c r="A615">
        <v>614</v>
      </c>
      <c r="B615" s="3">
        <v>1</v>
      </c>
      <c r="C615" s="2">
        <v>2</v>
      </c>
    </row>
    <row r="616" spans="1:5" x14ac:dyDescent="0.25">
      <c r="A616">
        <v>615</v>
      </c>
      <c r="B616" s="3">
        <v>1</v>
      </c>
      <c r="C616" s="2">
        <v>2</v>
      </c>
    </row>
    <row r="617" spans="1:5" x14ac:dyDescent="0.25">
      <c r="A617">
        <v>616</v>
      </c>
      <c r="B617" s="3">
        <v>1</v>
      </c>
      <c r="C617" s="2">
        <v>2</v>
      </c>
    </row>
    <row r="618" spans="1:5" x14ac:dyDescent="0.25">
      <c r="A618">
        <v>617</v>
      </c>
      <c r="B618" s="3">
        <v>1</v>
      </c>
    </row>
    <row r="619" spans="1:5" x14ac:dyDescent="0.25">
      <c r="A619">
        <v>618</v>
      </c>
      <c r="B619" s="3">
        <v>1</v>
      </c>
    </row>
    <row r="620" spans="1:5" x14ac:dyDescent="0.25">
      <c r="A620">
        <v>619</v>
      </c>
      <c r="B620" s="3">
        <v>1</v>
      </c>
      <c r="E620" s="4">
        <v>4</v>
      </c>
    </row>
    <row r="621" spans="1:5" x14ac:dyDescent="0.25">
      <c r="A621">
        <v>620</v>
      </c>
      <c r="B621" s="3">
        <v>1</v>
      </c>
      <c r="E621" s="4">
        <v>4</v>
      </c>
    </row>
    <row r="622" spans="1:5" x14ac:dyDescent="0.25">
      <c r="A622">
        <v>621</v>
      </c>
      <c r="B622" s="3">
        <v>1</v>
      </c>
      <c r="D622" s="5">
        <v>3</v>
      </c>
      <c r="E622" s="4">
        <v>4</v>
      </c>
    </row>
    <row r="623" spans="1:5" x14ac:dyDescent="0.25">
      <c r="A623">
        <v>622</v>
      </c>
      <c r="B623" s="3">
        <v>1</v>
      </c>
      <c r="D623" s="5">
        <v>3</v>
      </c>
      <c r="E623" s="4">
        <v>4</v>
      </c>
    </row>
    <row r="624" spans="1:5" x14ac:dyDescent="0.25">
      <c r="A624">
        <v>623</v>
      </c>
      <c r="D624" s="5">
        <v>3</v>
      </c>
      <c r="E624" s="4">
        <v>4</v>
      </c>
    </row>
    <row r="625" spans="1:5" x14ac:dyDescent="0.25">
      <c r="A625">
        <v>624</v>
      </c>
      <c r="D625" s="5">
        <v>3</v>
      </c>
      <c r="E625" s="4">
        <v>4</v>
      </c>
    </row>
    <row r="626" spans="1:5" x14ac:dyDescent="0.25">
      <c r="A626">
        <v>625</v>
      </c>
      <c r="D626" s="5">
        <v>3</v>
      </c>
      <c r="E626" s="4">
        <v>4</v>
      </c>
    </row>
    <row r="627" spans="1:5" x14ac:dyDescent="0.25">
      <c r="A627">
        <v>626</v>
      </c>
      <c r="D627" s="5">
        <v>3</v>
      </c>
      <c r="E627" s="4">
        <v>4</v>
      </c>
    </row>
    <row r="628" spans="1:5" x14ac:dyDescent="0.25">
      <c r="A628">
        <v>627</v>
      </c>
      <c r="D628" s="5">
        <v>3</v>
      </c>
      <c r="E628" s="4">
        <v>4</v>
      </c>
    </row>
    <row r="629" spans="1:5" x14ac:dyDescent="0.25">
      <c r="A629">
        <v>628</v>
      </c>
      <c r="D629" s="5">
        <v>3</v>
      </c>
      <c r="E629" s="4">
        <v>4</v>
      </c>
    </row>
    <row r="630" spans="1:5" x14ac:dyDescent="0.25">
      <c r="A630">
        <v>629</v>
      </c>
      <c r="C630" s="2">
        <v>2</v>
      </c>
      <c r="D630" s="5">
        <v>3</v>
      </c>
      <c r="E630" s="4">
        <v>4</v>
      </c>
    </row>
    <row r="631" spans="1:5" x14ac:dyDescent="0.25">
      <c r="A631">
        <v>630</v>
      </c>
      <c r="C631" s="2">
        <v>2</v>
      </c>
      <c r="D631" s="5">
        <v>3</v>
      </c>
      <c r="E631" s="4">
        <v>4</v>
      </c>
    </row>
    <row r="632" spans="1:5" x14ac:dyDescent="0.25">
      <c r="A632">
        <v>631</v>
      </c>
      <c r="C632" s="2">
        <v>2</v>
      </c>
      <c r="D632" s="5">
        <v>3</v>
      </c>
    </row>
    <row r="633" spans="1:5" x14ac:dyDescent="0.25">
      <c r="A633">
        <v>632</v>
      </c>
      <c r="C633" s="2">
        <v>2</v>
      </c>
      <c r="D633" s="5">
        <v>3</v>
      </c>
    </row>
    <row r="634" spans="1:5" x14ac:dyDescent="0.25">
      <c r="A634">
        <v>633</v>
      </c>
      <c r="C634" s="2">
        <v>2</v>
      </c>
    </row>
    <row r="635" spans="1:5" x14ac:dyDescent="0.25">
      <c r="A635">
        <v>634</v>
      </c>
      <c r="C635" s="2">
        <v>2</v>
      </c>
    </row>
    <row r="636" spans="1:5" x14ac:dyDescent="0.25">
      <c r="A636">
        <v>635</v>
      </c>
      <c r="C636" s="2">
        <v>2</v>
      </c>
    </row>
    <row r="637" spans="1:5" x14ac:dyDescent="0.25">
      <c r="A637">
        <v>636</v>
      </c>
      <c r="C637" s="2">
        <v>2</v>
      </c>
    </row>
    <row r="638" spans="1:5" x14ac:dyDescent="0.25">
      <c r="A638">
        <v>637</v>
      </c>
      <c r="B638" s="3">
        <v>1</v>
      </c>
      <c r="C638" s="2">
        <v>2</v>
      </c>
    </row>
    <row r="639" spans="1:5" x14ac:dyDescent="0.25">
      <c r="A639">
        <v>638</v>
      </c>
      <c r="B639" s="3">
        <v>1</v>
      </c>
      <c r="C639" s="2">
        <v>2</v>
      </c>
    </row>
    <row r="640" spans="1:5" x14ac:dyDescent="0.25">
      <c r="A640">
        <v>639</v>
      </c>
      <c r="B640" s="3">
        <v>1</v>
      </c>
      <c r="C640" s="2">
        <v>2</v>
      </c>
    </row>
    <row r="641" spans="1:5" x14ac:dyDescent="0.25">
      <c r="A641">
        <v>640</v>
      </c>
      <c r="B641" s="3">
        <v>1</v>
      </c>
      <c r="C641" s="2">
        <v>2</v>
      </c>
    </row>
    <row r="642" spans="1:5" x14ac:dyDescent="0.25">
      <c r="A642">
        <v>641</v>
      </c>
      <c r="B642" s="3">
        <v>1</v>
      </c>
    </row>
    <row r="643" spans="1:5" x14ac:dyDescent="0.25">
      <c r="A643">
        <v>642</v>
      </c>
      <c r="B643" s="3">
        <v>1</v>
      </c>
    </row>
    <row r="644" spans="1:5" x14ac:dyDescent="0.25">
      <c r="A644">
        <v>643</v>
      </c>
      <c r="B644" s="3">
        <v>1</v>
      </c>
    </row>
    <row r="645" spans="1:5" x14ac:dyDescent="0.25">
      <c r="A645">
        <v>644</v>
      </c>
      <c r="B645" s="3">
        <v>1</v>
      </c>
      <c r="E645" s="4">
        <v>4</v>
      </c>
    </row>
    <row r="646" spans="1:5" x14ac:dyDescent="0.25">
      <c r="A646">
        <v>645</v>
      </c>
      <c r="B646" s="3">
        <v>1</v>
      </c>
      <c r="E646" s="4">
        <v>4</v>
      </c>
    </row>
    <row r="647" spans="1:5" x14ac:dyDescent="0.25">
      <c r="A647">
        <v>646</v>
      </c>
      <c r="B647" s="3">
        <v>1</v>
      </c>
      <c r="D647" s="5">
        <v>3</v>
      </c>
      <c r="E647" s="4">
        <v>4</v>
      </c>
    </row>
    <row r="648" spans="1:5" x14ac:dyDescent="0.25">
      <c r="A648">
        <v>647</v>
      </c>
      <c r="D648" s="5">
        <v>3</v>
      </c>
      <c r="E648" s="4">
        <v>4</v>
      </c>
    </row>
    <row r="649" spans="1:5" x14ac:dyDescent="0.25">
      <c r="A649">
        <v>648</v>
      </c>
      <c r="D649" s="5">
        <v>3</v>
      </c>
      <c r="E649" s="4">
        <v>4</v>
      </c>
    </row>
    <row r="650" spans="1:5" x14ac:dyDescent="0.25">
      <c r="A650">
        <v>649</v>
      </c>
      <c r="D650" s="5">
        <v>3</v>
      </c>
      <c r="E650" s="4">
        <v>4</v>
      </c>
    </row>
    <row r="651" spans="1:5" x14ac:dyDescent="0.25">
      <c r="A651">
        <v>650</v>
      </c>
      <c r="D651" s="5">
        <v>3</v>
      </c>
      <c r="E651" s="4">
        <v>4</v>
      </c>
    </row>
    <row r="652" spans="1:5" x14ac:dyDescent="0.25">
      <c r="A652">
        <v>651</v>
      </c>
      <c r="D652" s="5">
        <v>3</v>
      </c>
      <c r="E652" s="4">
        <v>4</v>
      </c>
    </row>
    <row r="653" spans="1:5" x14ac:dyDescent="0.25">
      <c r="A653">
        <v>652</v>
      </c>
      <c r="D653" s="5">
        <v>3</v>
      </c>
      <c r="E653" s="4">
        <v>4</v>
      </c>
    </row>
    <row r="654" spans="1:5" x14ac:dyDescent="0.25">
      <c r="A654">
        <v>653</v>
      </c>
      <c r="D654" s="5">
        <v>3</v>
      </c>
      <c r="E654" s="4">
        <v>4</v>
      </c>
    </row>
    <row r="655" spans="1:5" x14ac:dyDescent="0.25">
      <c r="A655">
        <v>654</v>
      </c>
      <c r="D655" s="5">
        <v>3</v>
      </c>
      <c r="E655" s="4">
        <v>4</v>
      </c>
    </row>
    <row r="656" spans="1:5" x14ac:dyDescent="0.25">
      <c r="A656">
        <v>655</v>
      </c>
      <c r="D656" s="5">
        <v>3</v>
      </c>
      <c r="E656" s="4">
        <v>4</v>
      </c>
    </row>
    <row r="657" spans="1:5" x14ac:dyDescent="0.25">
      <c r="A657">
        <v>656</v>
      </c>
    </row>
    <row r="658" spans="1:5" x14ac:dyDescent="0.25">
      <c r="A658">
        <v>657</v>
      </c>
    </row>
    <row r="659" spans="1:5" x14ac:dyDescent="0.25">
      <c r="A659">
        <v>658</v>
      </c>
    </row>
    <row r="660" spans="1:5" x14ac:dyDescent="0.25">
      <c r="A660">
        <v>659</v>
      </c>
      <c r="C660" s="2">
        <v>2</v>
      </c>
    </row>
    <row r="661" spans="1:5" x14ac:dyDescent="0.25">
      <c r="A661">
        <v>660</v>
      </c>
      <c r="C661" s="2">
        <v>2</v>
      </c>
    </row>
    <row r="662" spans="1:5" x14ac:dyDescent="0.25">
      <c r="A662">
        <v>661</v>
      </c>
      <c r="C662" s="2">
        <v>2</v>
      </c>
    </row>
    <row r="663" spans="1:5" x14ac:dyDescent="0.25">
      <c r="A663">
        <v>662</v>
      </c>
      <c r="C663" s="2">
        <v>2</v>
      </c>
    </row>
    <row r="664" spans="1:5" x14ac:dyDescent="0.25">
      <c r="A664">
        <v>663</v>
      </c>
      <c r="C664" s="2">
        <v>2</v>
      </c>
    </row>
    <row r="665" spans="1:5" x14ac:dyDescent="0.25">
      <c r="A665">
        <v>664</v>
      </c>
      <c r="B665" s="3">
        <v>1</v>
      </c>
      <c r="C665" s="2">
        <v>2</v>
      </c>
    </row>
    <row r="666" spans="1:5" x14ac:dyDescent="0.25">
      <c r="A666">
        <v>665</v>
      </c>
      <c r="B666" s="3">
        <v>1</v>
      </c>
      <c r="C666" s="2">
        <v>2</v>
      </c>
    </row>
    <row r="667" spans="1:5" x14ac:dyDescent="0.25">
      <c r="A667">
        <v>666</v>
      </c>
      <c r="B667" s="3">
        <v>1</v>
      </c>
      <c r="C667" s="2">
        <v>2</v>
      </c>
    </row>
    <row r="668" spans="1:5" x14ac:dyDescent="0.25">
      <c r="A668">
        <v>667</v>
      </c>
      <c r="B668" s="3">
        <v>1</v>
      </c>
      <c r="C668" s="2">
        <v>2</v>
      </c>
    </row>
    <row r="669" spans="1:5" x14ac:dyDescent="0.25">
      <c r="A669">
        <v>668</v>
      </c>
      <c r="B669" s="3">
        <v>1</v>
      </c>
      <c r="C669" s="2">
        <v>2</v>
      </c>
    </row>
    <row r="670" spans="1:5" x14ac:dyDescent="0.25">
      <c r="A670">
        <v>669</v>
      </c>
      <c r="B670" s="3">
        <v>1</v>
      </c>
    </row>
    <row r="671" spans="1:5" x14ac:dyDescent="0.25">
      <c r="A671">
        <v>670</v>
      </c>
      <c r="B671" s="3">
        <v>1</v>
      </c>
    </row>
    <row r="672" spans="1:5" x14ac:dyDescent="0.25">
      <c r="A672">
        <v>671</v>
      </c>
      <c r="B672" s="3">
        <v>1</v>
      </c>
      <c r="E672" s="4">
        <v>4</v>
      </c>
    </row>
    <row r="673" spans="1:5" x14ac:dyDescent="0.25">
      <c r="A673">
        <v>672</v>
      </c>
      <c r="E673" s="4">
        <v>4</v>
      </c>
    </row>
    <row r="674" spans="1:5" x14ac:dyDescent="0.25">
      <c r="A674">
        <v>673</v>
      </c>
      <c r="D674" s="5">
        <v>3</v>
      </c>
      <c r="E674" s="4">
        <v>4</v>
      </c>
    </row>
    <row r="675" spans="1:5" x14ac:dyDescent="0.25">
      <c r="A675">
        <v>674</v>
      </c>
      <c r="D675" s="5">
        <v>3</v>
      </c>
      <c r="E675" s="4">
        <v>4</v>
      </c>
    </row>
    <row r="676" spans="1:5" x14ac:dyDescent="0.25">
      <c r="A676">
        <v>675</v>
      </c>
      <c r="D676" s="5">
        <v>3</v>
      </c>
      <c r="E676" s="4">
        <v>4</v>
      </c>
    </row>
    <row r="677" spans="1:5" x14ac:dyDescent="0.25">
      <c r="A677">
        <v>676</v>
      </c>
      <c r="D677" s="5">
        <v>3</v>
      </c>
      <c r="E677" s="4">
        <v>4</v>
      </c>
    </row>
    <row r="678" spans="1:5" x14ac:dyDescent="0.25">
      <c r="A678">
        <v>677</v>
      </c>
      <c r="D678" s="5">
        <v>3</v>
      </c>
      <c r="E678" s="4">
        <v>4</v>
      </c>
    </row>
    <row r="679" spans="1:5" x14ac:dyDescent="0.25">
      <c r="A679">
        <v>678</v>
      </c>
      <c r="D679" s="5">
        <v>3</v>
      </c>
      <c r="E679" s="4">
        <v>4</v>
      </c>
    </row>
    <row r="680" spans="1:5" x14ac:dyDescent="0.25">
      <c r="A680">
        <v>679</v>
      </c>
      <c r="D680" s="5">
        <v>3</v>
      </c>
      <c r="E680" s="4">
        <v>4</v>
      </c>
    </row>
    <row r="681" spans="1:5" x14ac:dyDescent="0.25">
      <c r="A681">
        <v>680</v>
      </c>
      <c r="D681" s="5">
        <v>3</v>
      </c>
      <c r="E681" s="4">
        <v>4</v>
      </c>
    </row>
    <row r="682" spans="1:5" x14ac:dyDescent="0.25">
      <c r="A682">
        <v>681</v>
      </c>
    </row>
    <row r="683" spans="1:5" x14ac:dyDescent="0.25">
      <c r="A683">
        <v>682</v>
      </c>
    </row>
    <row r="684" spans="1:5" x14ac:dyDescent="0.25">
      <c r="A684">
        <v>683</v>
      </c>
    </row>
    <row r="685" spans="1:5" x14ac:dyDescent="0.25">
      <c r="A685">
        <v>684</v>
      </c>
    </row>
    <row r="686" spans="1:5" x14ac:dyDescent="0.25">
      <c r="A686">
        <v>685</v>
      </c>
    </row>
    <row r="687" spans="1:5" x14ac:dyDescent="0.25">
      <c r="A687">
        <v>686</v>
      </c>
      <c r="C687" s="2">
        <v>2</v>
      </c>
    </row>
    <row r="688" spans="1:5" x14ac:dyDescent="0.25">
      <c r="A688">
        <v>687</v>
      </c>
      <c r="B688" s="3">
        <v>1</v>
      </c>
      <c r="C688" s="2">
        <v>2</v>
      </c>
    </row>
    <row r="689" spans="1:5" x14ac:dyDescent="0.25">
      <c r="A689">
        <v>688</v>
      </c>
      <c r="B689" s="3">
        <v>1</v>
      </c>
      <c r="C689" s="2">
        <v>2</v>
      </c>
    </row>
    <row r="690" spans="1:5" x14ac:dyDescent="0.25">
      <c r="A690">
        <v>689</v>
      </c>
      <c r="B690" s="3">
        <v>1</v>
      </c>
      <c r="C690" s="2">
        <v>2</v>
      </c>
    </row>
    <row r="691" spans="1:5" x14ac:dyDescent="0.25">
      <c r="A691">
        <v>690</v>
      </c>
      <c r="B691" s="3">
        <v>1</v>
      </c>
      <c r="C691" s="2">
        <v>2</v>
      </c>
    </row>
    <row r="692" spans="1:5" x14ac:dyDescent="0.25">
      <c r="A692">
        <v>691</v>
      </c>
      <c r="B692" s="3">
        <v>1</v>
      </c>
      <c r="C692" s="2">
        <v>2</v>
      </c>
    </row>
    <row r="693" spans="1:5" x14ac:dyDescent="0.25">
      <c r="A693">
        <v>692</v>
      </c>
      <c r="B693" s="3">
        <v>1</v>
      </c>
      <c r="C693" s="2">
        <v>2</v>
      </c>
    </row>
    <row r="694" spans="1:5" x14ac:dyDescent="0.25">
      <c r="A694">
        <v>693</v>
      </c>
      <c r="B694" s="3">
        <v>1</v>
      </c>
      <c r="C694" s="2">
        <v>2</v>
      </c>
    </row>
    <row r="695" spans="1:5" x14ac:dyDescent="0.25">
      <c r="A695">
        <v>694</v>
      </c>
      <c r="B695" s="3">
        <v>1</v>
      </c>
    </row>
    <row r="696" spans="1:5" x14ac:dyDescent="0.25">
      <c r="A696">
        <v>695</v>
      </c>
      <c r="B696" s="3">
        <v>1</v>
      </c>
    </row>
    <row r="697" spans="1:5" x14ac:dyDescent="0.25">
      <c r="A697">
        <v>696</v>
      </c>
    </row>
    <row r="698" spans="1:5" x14ac:dyDescent="0.25">
      <c r="A698">
        <v>697</v>
      </c>
      <c r="E698" s="4">
        <v>4</v>
      </c>
    </row>
    <row r="699" spans="1:5" x14ac:dyDescent="0.25">
      <c r="A699">
        <v>698</v>
      </c>
      <c r="D699" s="5">
        <v>3</v>
      </c>
      <c r="E699" s="4">
        <v>4</v>
      </c>
    </row>
    <row r="700" spans="1:5" x14ac:dyDescent="0.25">
      <c r="A700">
        <v>699</v>
      </c>
      <c r="D700" s="5">
        <v>3</v>
      </c>
      <c r="E700" s="4">
        <v>4</v>
      </c>
    </row>
    <row r="701" spans="1:5" x14ac:dyDescent="0.25">
      <c r="A701">
        <v>700</v>
      </c>
      <c r="D701" s="5">
        <v>3</v>
      </c>
      <c r="E701" s="4">
        <v>4</v>
      </c>
    </row>
    <row r="702" spans="1:5" x14ac:dyDescent="0.25">
      <c r="A702">
        <v>701</v>
      </c>
      <c r="D702" s="5">
        <v>3</v>
      </c>
      <c r="E702" s="4">
        <v>4</v>
      </c>
    </row>
    <row r="703" spans="1:5" x14ac:dyDescent="0.25">
      <c r="A703">
        <v>702</v>
      </c>
      <c r="D703" s="5">
        <v>3</v>
      </c>
      <c r="E703" s="4">
        <v>4</v>
      </c>
    </row>
    <row r="704" spans="1:5" x14ac:dyDescent="0.25">
      <c r="A704">
        <v>703</v>
      </c>
      <c r="D704" s="5">
        <v>3</v>
      </c>
      <c r="E704" s="4">
        <v>4</v>
      </c>
    </row>
    <row r="705" spans="1:5" x14ac:dyDescent="0.25">
      <c r="A705">
        <v>704</v>
      </c>
      <c r="D705" s="5">
        <v>3</v>
      </c>
      <c r="E705" s="4">
        <v>4</v>
      </c>
    </row>
    <row r="706" spans="1:5" x14ac:dyDescent="0.25">
      <c r="A706">
        <v>705</v>
      </c>
      <c r="D706" s="5">
        <v>3</v>
      </c>
      <c r="E706" s="4">
        <v>4</v>
      </c>
    </row>
    <row r="707" spans="1:5" x14ac:dyDescent="0.25">
      <c r="A707">
        <v>706</v>
      </c>
      <c r="C707" s="2">
        <v>2</v>
      </c>
      <c r="D707" s="5">
        <v>3</v>
      </c>
      <c r="E707" s="4">
        <v>4</v>
      </c>
    </row>
    <row r="708" spans="1:5" x14ac:dyDescent="0.25">
      <c r="A708">
        <v>707</v>
      </c>
      <c r="C708" s="2">
        <v>2</v>
      </c>
      <c r="D708" s="5">
        <v>3</v>
      </c>
    </row>
    <row r="709" spans="1:5" x14ac:dyDescent="0.25">
      <c r="A709">
        <v>708</v>
      </c>
      <c r="C709" s="2">
        <v>2</v>
      </c>
    </row>
    <row r="710" spans="1:5" x14ac:dyDescent="0.25">
      <c r="A710">
        <v>709</v>
      </c>
      <c r="C710" s="2">
        <v>2</v>
      </c>
    </row>
    <row r="711" spans="1:5" x14ac:dyDescent="0.25">
      <c r="A711">
        <v>710</v>
      </c>
      <c r="C711" s="2">
        <v>2</v>
      </c>
    </row>
    <row r="712" spans="1:5" x14ac:dyDescent="0.25">
      <c r="A712">
        <v>711</v>
      </c>
      <c r="B712" s="3">
        <v>1</v>
      </c>
      <c r="C712" s="2">
        <v>2</v>
      </c>
    </row>
    <row r="713" spans="1:5" x14ac:dyDescent="0.25">
      <c r="A713">
        <v>712</v>
      </c>
      <c r="B713" s="3">
        <v>1</v>
      </c>
      <c r="C713" s="2">
        <v>2</v>
      </c>
    </row>
    <row r="714" spans="1:5" x14ac:dyDescent="0.25">
      <c r="A714">
        <v>713</v>
      </c>
      <c r="B714" s="3">
        <v>1</v>
      </c>
      <c r="C714" s="2">
        <v>2</v>
      </c>
    </row>
    <row r="715" spans="1:5" x14ac:dyDescent="0.25">
      <c r="A715">
        <v>714</v>
      </c>
      <c r="B715" s="3">
        <v>1</v>
      </c>
      <c r="C715" s="2">
        <v>2</v>
      </c>
    </row>
    <row r="716" spans="1:5" x14ac:dyDescent="0.25">
      <c r="A716">
        <v>715</v>
      </c>
      <c r="B716" s="3">
        <v>1</v>
      </c>
      <c r="C716" s="2">
        <v>2</v>
      </c>
    </row>
    <row r="717" spans="1:5" x14ac:dyDescent="0.25">
      <c r="A717">
        <v>716</v>
      </c>
      <c r="B717" s="3">
        <v>1</v>
      </c>
    </row>
    <row r="718" spans="1:5" x14ac:dyDescent="0.25">
      <c r="A718">
        <v>717</v>
      </c>
      <c r="B718" s="3">
        <v>1</v>
      </c>
    </row>
    <row r="719" spans="1:5" x14ac:dyDescent="0.25">
      <c r="A719">
        <v>718</v>
      </c>
      <c r="B719" s="3">
        <v>1</v>
      </c>
    </row>
    <row r="720" spans="1:5" x14ac:dyDescent="0.25">
      <c r="A720">
        <v>719</v>
      </c>
      <c r="B720" s="3">
        <v>1</v>
      </c>
    </row>
    <row r="721" spans="1:5" x14ac:dyDescent="0.25">
      <c r="A721">
        <v>720</v>
      </c>
      <c r="B721" s="3">
        <v>1</v>
      </c>
    </row>
    <row r="722" spans="1:5" x14ac:dyDescent="0.25">
      <c r="A722">
        <v>721</v>
      </c>
      <c r="E722" s="4">
        <v>4</v>
      </c>
    </row>
    <row r="723" spans="1:5" x14ac:dyDescent="0.25">
      <c r="A723">
        <v>722</v>
      </c>
      <c r="D723" s="5">
        <v>3</v>
      </c>
      <c r="E723" s="4">
        <v>4</v>
      </c>
    </row>
    <row r="724" spans="1:5" x14ac:dyDescent="0.25">
      <c r="A724">
        <v>723</v>
      </c>
      <c r="D724" s="5">
        <v>3</v>
      </c>
      <c r="E724" s="4">
        <v>4</v>
      </c>
    </row>
    <row r="725" spans="1:5" x14ac:dyDescent="0.25">
      <c r="A725">
        <v>724</v>
      </c>
      <c r="D725" s="5">
        <v>3</v>
      </c>
      <c r="E725" s="4">
        <v>4</v>
      </c>
    </row>
    <row r="726" spans="1:5" x14ac:dyDescent="0.25">
      <c r="A726">
        <v>725</v>
      </c>
      <c r="D726" s="5">
        <v>3</v>
      </c>
      <c r="E726" s="4">
        <v>4</v>
      </c>
    </row>
    <row r="727" spans="1:5" x14ac:dyDescent="0.25">
      <c r="A727">
        <v>726</v>
      </c>
      <c r="D727" s="5">
        <v>3</v>
      </c>
      <c r="E727" s="4">
        <v>4</v>
      </c>
    </row>
    <row r="728" spans="1:5" x14ac:dyDescent="0.25">
      <c r="A728">
        <v>727</v>
      </c>
      <c r="D728" s="5">
        <v>3</v>
      </c>
      <c r="E728" s="4">
        <v>4</v>
      </c>
    </row>
    <row r="729" spans="1:5" x14ac:dyDescent="0.25">
      <c r="A729">
        <v>728</v>
      </c>
      <c r="D729" s="5">
        <v>3</v>
      </c>
      <c r="E729" s="4">
        <v>4</v>
      </c>
    </row>
    <row r="730" spans="1:5" x14ac:dyDescent="0.25">
      <c r="A730">
        <v>729</v>
      </c>
      <c r="C730" s="2">
        <v>2</v>
      </c>
      <c r="D730" s="5">
        <v>3</v>
      </c>
      <c r="E730" s="4">
        <v>4</v>
      </c>
    </row>
    <row r="731" spans="1:5" x14ac:dyDescent="0.25">
      <c r="A731">
        <v>730</v>
      </c>
      <c r="C731" s="2">
        <v>2</v>
      </c>
      <c r="D731" s="5">
        <v>3</v>
      </c>
      <c r="E731" s="4">
        <v>4</v>
      </c>
    </row>
    <row r="732" spans="1:5" x14ac:dyDescent="0.25">
      <c r="A732">
        <v>731</v>
      </c>
      <c r="C732" s="2">
        <v>2</v>
      </c>
      <c r="D732" s="5">
        <v>3</v>
      </c>
      <c r="E732" s="4">
        <v>4</v>
      </c>
    </row>
    <row r="733" spans="1:5" x14ac:dyDescent="0.25">
      <c r="A733">
        <v>732</v>
      </c>
      <c r="C733" s="2">
        <v>2</v>
      </c>
      <c r="D733" s="5">
        <v>3</v>
      </c>
    </row>
    <row r="734" spans="1:5" x14ac:dyDescent="0.25">
      <c r="A734">
        <v>733</v>
      </c>
      <c r="C734" s="2">
        <v>2</v>
      </c>
      <c r="D734" s="5">
        <v>3</v>
      </c>
    </row>
    <row r="735" spans="1:5" x14ac:dyDescent="0.25">
      <c r="A735">
        <v>734</v>
      </c>
      <c r="C735" s="2">
        <v>2</v>
      </c>
    </row>
    <row r="736" spans="1:5" x14ac:dyDescent="0.25">
      <c r="A736">
        <v>735</v>
      </c>
      <c r="C736" s="2">
        <v>2</v>
      </c>
    </row>
    <row r="737" spans="1:5" x14ac:dyDescent="0.25">
      <c r="A737">
        <v>736</v>
      </c>
      <c r="B737" s="3">
        <v>1</v>
      </c>
      <c r="C737" s="2">
        <v>2</v>
      </c>
    </row>
    <row r="738" spans="1:5" x14ac:dyDescent="0.25">
      <c r="A738">
        <v>737</v>
      </c>
      <c r="B738" s="3">
        <v>1</v>
      </c>
      <c r="C738" s="2">
        <v>2</v>
      </c>
    </row>
    <row r="739" spans="1:5" x14ac:dyDescent="0.25">
      <c r="A739">
        <v>738</v>
      </c>
      <c r="B739" s="3">
        <v>1</v>
      </c>
      <c r="C739" s="2">
        <v>2</v>
      </c>
    </row>
    <row r="740" spans="1:5" x14ac:dyDescent="0.25">
      <c r="A740">
        <v>739</v>
      </c>
      <c r="B740" s="3">
        <v>1</v>
      </c>
      <c r="C740" s="2">
        <v>2</v>
      </c>
    </row>
    <row r="741" spans="1:5" x14ac:dyDescent="0.25">
      <c r="A741">
        <v>740</v>
      </c>
      <c r="B741" s="3">
        <v>1</v>
      </c>
      <c r="C741" s="2">
        <v>2</v>
      </c>
    </row>
    <row r="742" spans="1:5" x14ac:dyDescent="0.25">
      <c r="A742">
        <v>741</v>
      </c>
      <c r="B742" s="3">
        <v>1</v>
      </c>
      <c r="C742" s="2">
        <v>2</v>
      </c>
    </row>
    <row r="743" spans="1:5" x14ac:dyDescent="0.25">
      <c r="A743">
        <v>742</v>
      </c>
      <c r="B743" s="3">
        <v>1</v>
      </c>
    </row>
    <row r="744" spans="1:5" x14ac:dyDescent="0.25">
      <c r="A744">
        <v>743</v>
      </c>
      <c r="B744" s="3">
        <v>1</v>
      </c>
    </row>
    <row r="745" spans="1:5" x14ac:dyDescent="0.25">
      <c r="A745">
        <v>744</v>
      </c>
      <c r="B745" s="3">
        <v>1</v>
      </c>
      <c r="E745" s="4">
        <v>4</v>
      </c>
    </row>
    <row r="746" spans="1:5" x14ac:dyDescent="0.25">
      <c r="A746">
        <v>745</v>
      </c>
      <c r="B746" s="3">
        <v>1</v>
      </c>
      <c r="E746" s="4">
        <v>4</v>
      </c>
    </row>
    <row r="747" spans="1:5" x14ac:dyDescent="0.25">
      <c r="A747">
        <v>746</v>
      </c>
      <c r="B747" s="3">
        <v>1</v>
      </c>
      <c r="E747" s="4">
        <v>4</v>
      </c>
    </row>
    <row r="748" spans="1:5" x14ac:dyDescent="0.25">
      <c r="A748">
        <v>747</v>
      </c>
      <c r="B748" s="3">
        <v>1</v>
      </c>
      <c r="E748" s="4">
        <v>4</v>
      </c>
    </row>
    <row r="749" spans="1:5" x14ac:dyDescent="0.25">
      <c r="A749">
        <v>748</v>
      </c>
      <c r="B749" s="3">
        <v>1</v>
      </c>
      <c r="E749" s="4">
        <v>4</v>
      </c>
    </row>
    <row r="750" spans="1:5" x14ac:dyDescent="0.25">
      <c r="A750">
        <v>749</v>
      </c>
      <c r="D750" s="5">
        <v>3</v>
      </c>
      <c r="E750" s="4">
        <v>4</v>
      </c>
    </row>
    <row r="751" spans="1:5" x14ac:dyDescent="0.25">
      <c r="A751">
        <v>750</v>
      </c>
      <c r="D751" s="5">
        <v>3</v>
      </c>
      <c r="E751" s="4">
        <v>4</v>
      </c>
    </row>
    <row r="752" spans="1:5" x14ac:dyDescent="0.25">
      <c r="A752">
        <v>751</v>
      </c>
      <c r="D752" s="5">
        <v>3</v>
      </c>
      <c r="E752" s="4">
        <v>4</v>
      </c>
    </row>
    <row r="753" spans="1:5" x14ac:dyDescent="0.25">
      <c r="A753">
        <v>752</v>
      </c>
      <c r="D753" s="5">
        <v>3</v>
      </c>
      <c r="E753" s="4">
        <v>4</v>
      </c>
    </row>
    <row r="754" spans="1:5" x14ac:dyDescent="0.25">
      <c r="A754">
        <v>753</v>
      </c>
      <c r="D754" s="5">
        <v>3</v>
      </c>
      <c r="E754" s="4">
        <v>4</v>
      </c>
    </row>
    <row r="755" spans="1:5" x14ac:dyDescent="0.25">
      <c r="A755">
        <v>754</v>
      </c>
      <c r="C755" s="2">
        <v>2</v>
      </c>
      <c r="D755" s="5">
        <v>3</v>
      </c>
      <c r="E755" s="4">
        <v>4</v>
      </c>
    </row>
    <row r="756" spans="1:5" x14ac:dyDescent="0.25">
      <c r="A756">
        <v>755</v>
      </c>
      <c r="C756" s="2">
        <v>2</v>
      </c>
      <c r="D756" s="5">
        <v>3</v>
      </c>
      <c r="E756" s="4">
        <v>4</v>
      </c>
    </row>
    <row r="757" spans="1:5" x14ac:dyDescent="0.25">
      <c r="A757">
        <v>756</v>
      </c>
      <c r="C757" s="2">
        <v>2</v>
      </c>
      <c r="D757" s="5">
        <v>3</v>
      </c>
      <c r="E757" s="4">
        <v>4</v>
      </c>
    </row>
    <row r="758" spans="1:5" x14ac:dyDescent="0.25">
      <c r="A758">
        <v>757</v>
      </c>
      <c r="C758" s="2">
        <v>2</v>
      </c>
      <c r="D758" s="5">
        <v>3</v>
      </c>
      <c r="E758" s="4">
        <v>4</v>
      </c>
    </row>
    <row r="759" spans="1:5" x14ac:dyDescent="0.25">
      <c r="A759">
        <v>758</v>
      </c>
      <c r="C759" s="2">
        <v>2</v>
      </c>
      <c r="D759" s="5">
        <v>3</v>
      </c>
      <c r="E759" s="4">
        <v>4</v>
      </c>
    </row>
    <row r="760" spans="1:5" x14ac:dyDescent="0.25">
      <c r="A760">
        <v>759</v>
      </c>
      <c r="C760" s="2">
        <v>2</v>
      </c>
      <c r="D760" s="5">
        <v>3</v>
      </c>
      <c r="E760" s="4">
        <v>4</v>
      </c>
    </row>
    <row r="761" spans="1:5" x14ac:dyDescent="0.25">
      <c r="A761">
        <v>760</v>
      </c>
      <c r="C761" s="2">
        <v>2</v>
      </c>
      <c r="D761" s="5">
        <v>3</v>
      </c>
    </row>
    <row r="762" spans="1:5" x14ac:dyDescent="0.25">
      <c r="A762">
        <v>761</v>
      </c>
      <c r="C762" s="2">
        <v>2</v>
      </c>
      <c r="D762" s="5">
        <v>3</v>
      </c>
    </row>
    <row r="763" spans="1:5" x14ac:dyDescent="0.25">
      <c r="A763">
        <v>762</v>
      </c>
      <c r="C763" s="2">
        <v>2</v>
      </c>
      <c r="D763" s="5">
        <v>3</v>
      </c>
    </row>
    <row r="764" spans="1:5" x14ac:dyDescent="0.25">
      <c r="A764">
        <v>763</v>
      </c>
      <c r="C764" s="2">
        <v>2</v>
      </c>
      <c r="D764" s="5">
        <v>3</v>
      </c>
    </row>
    <row r="765" spans="1:5" x14ac:dyDescent="0.25">
      <c r="A765">
        <v>764</v>
      </c>
      <c r="C765" s="2">
        <v>2</v>
      </c>
      <c r="D765" s="5">
        <v>3</v>
      </c>
    </row>
    <row r="766" spans="1:5" x14ac:dyDescent="0.25">
      <c r="A766">
        <v>765</v>
      </c>
      <c r="B766" s="3">
        <v>1</v>
      </c>
      <c r="C766" s="2">
        <v>2</v>
      </c>
      <c r="D766" s="5">
        <v>3</v>
      </c>
    </row>
    <row r="767" spans="1:5" x14ac:dyDescent="0.25">
      <c r="A767">
        <v>766</v>
      </c>
      <c r="B767" s="3">
        <v>1</v>
      </c>
      <c r="C767" s="2">
        <v>2</v>
      </c>
      <c r="D767" s="5">
        <v>3</v>
      </c>
    </row>
    <row r="768" spans="1:5" x14ac:dyDescent="0.25">
      <c r="A768">
        <v>767</v>
      </c>
      <c r="B768" s="3">
        <v>1</v>
      </c>
      <c r="C768" s="2">
        <v>2</v>
      </c>
      <c r="D768" s="5">
        <v>3</v>
      </c>
    </row>
    <row r="769" spans="1:5" x14ac:dyDescent="0.25">
      <c r="A769">
        <v>768</v>
      </c>
      <c r="B769" s="3">
        <v>1</v>
      </c>
      <c r="C769" s="2">
        <v>2</v>
      </c>
    </row>
    <row r="770" spans="1:5" x14ac:dyDescent="0.25">
      <c r="A770">
        <v>769</v>
      </c>
      <c r="B770" s="3">
        <v>1</v>
      </c>
      <c r="C770" s="2">
        <v>2</v>
      </c>
    </row>
    <row r="771" spans="1:5" x14ac:dyDescent="0.25">
      <c r="A771">
        <v>770</v>
      </c>
      <c r="B771" s="3">
        <v>1</v>
      </c>
      <c r="C771" s="2">
        <v>2</v>
      </c>
    </row>
    <row r="772" spans="1:5" x14ac:dyDescent="0.25">
      <c r="A772">
        <v>771</v>
      </c>
      <c r="B772" s="3">
        <v>1</v>
      </c>
      <c r="C772" s="2">
        <v>2</v>
      </c>
    </row>
    <row r="773" spans="1:5" x14ac:dyDescent="0.25">
      <c r="A773">
        <v>772</v>
      </c>
      <c r="B773" s="3">
        <v>1</v>
      </c>
    </row>
    <row r="774" spans="1:5" x14ac:dyDescent="0.25">
      <c r="A774">
        <v>773</v>
      </c>
      <c r="B774" s="3">
        <v>1</v>
      </c>
      <c r="E774" s="4">
        <v>4</v>
      </c>
    </row>
    <row r="775" spans="1:5" x14ac:dyDescent="0.25">
      <c r="A775">
        <v>774</v>
      </c>
      <c r="B775" s="3">
        <v>1</v>
      </c>
      <c r="E775" s="4">
        <v>4</v>
      </c>
    </row>
    <row r="776" spans="1:5" x14ac:dyDescent="0.25">
      <c r="A776">
        <v>775</v>
      </c>
      <c r="B776" s="3">
        <v>1</v>
      </c>
      <c r="E776" s="4">
        <v>4</v>
      </c>
    </row>
    <row r="777" spans="1:5" x14ac:dyDescent="0.25">
      <c r="A777">
        <v>776</v>
      </c>
      <c r="B777" s="3">
        <v>1</v>
      </c>
      <c r="E777" s="4">
        <v>4</v>
      </c>
    </row>
    <row r="778" spans="1:5" x14ac:dyDescent="0.25">
      <c r="A778">
        <v>777</v>
      </c>
      <c r="B778" s="3">
        <v>1</v>
      </c>
      <c r="E778" s="4">
        <v>4</v>
      </c>
    </row>
    <row r="779" spans="1:5" x14ac:dyDescent="0.25">
      <c r="A779">
        <v>778</v>
      </c>
      <c r="B779" s="3">
        <v>1</v>
      </c>
      <c r="E779" s="4">
        <v>4</v>
      </c>
    </row>
    <row r="780" spans="1:5" x14ac:dyDescent="0.25">
      <c r="A780">
        <v>779</v>
      </c>
      <c r="B780" s="3">
        <v>1</v>
      </c>
      <c r="E780" s="4">
        <v>4</v>
      </c>
    </row>
    <row r="781" spans="1:5" x14ac:dyDescent="0.25">
      <c r="A781">
        <v>780</v>
      </c>
      <c r="B781" s="3">
        <v>1</v>
      </c>
      <c r="E781" s="4">
        <v>4</v>
      </c>
    </row>
    <row r="782" spans="1:5" x14ac:dyDescent="0.25">
      <c r="A782">
        <v>781</v>
      </c>
      <c r="B782" s="3">
        <v>1</v>
      </c>
      <c r="E782" s="4">
        <v>4</v>
      </c>
    </row>
    <row r="783" spans="1:5" x14ac:dyDescent="0.25">
      <c r="A783">
        <v>782</v>
      </c>
      <c r="B783" s="3">
        <v>1</v>
      </c>
      <c r="E783" s="4">
        <v>4</v>
      </c>
    </row>
    <row r="784" spans="1:5" x14ac:dyDescent="0.25">
      <c r="A784">
        <v>783</v>
      </c>
      <c r="E784" s="4">
        <v>4</v>
      </c>
    </row>
    <row r="785" spans="1:6" x14ac:dyDescent="0.25">
      <c r="A785">
        <v>784</v>
      </c>
      <c r="E785" s="4">
        <v>4</v>
      </c>
    </row>
    <row r="786" spans="1:6" x14ac:dyDescent="0.25">
      <c r="A786">
        <v>785</v>
      </c>
      <c r="C786" s="2">
        <v>2</v>
      </c>
      <c r="D786" s="5">
        <v>3</v>
      </c>
      <c r="E786" s="4">
        <v>4</v>
      </c>
    </row>
    <row r="787" spans="1:6" x14ac:dyDescent="0.25">
      <c r="A787">
        <v>786</v>
      </c>
      <c r="C787" s="2">
        <v>2</v>
      </c>
      <c r="D787" s="5">
        <v>3</v>
      </c>
      <c r="E787" s="4">
        <v>4</v>
      </c>
    </row>
    <row r="788" spans="1:6" x14ac:dyDescent="0.25">
      <c r="A788">
        <v>787</v>
      </c>
      <c r="C788" s="2">
        <v>2</v>
      </c>
      <c r="D788" s="5">
        <v>3</v>
      </c>
      <c r="E788" s="4">
        <v>4</v>
      </c>
    </row>
    <row r="789" spans="1:6" x14ac:dyDescent="0.25">
      <c r="A789">
        <v>788</v>
      </c>
      <c r="C789" s="2">
        <v>2</v>
      </c>
      <c r="D789" s="5">
        <v>3</v>
      </c>
      <c r="E789" s="4">
        <v>4</v>
      </c>
    </row>
    <row r="790" spans="1:6" x14ac:dyDescent="0.25">
      <c r="A790">
        <v>789</v>
      </c>
      <c r="C790" s="2">
        <v>2</v>
      </c>
      <c r="D790" s="5">
        <v>3</v>
      </c>
      <c r="E790" s="4">
        <v>4</v>
      </c>
    </row>
    <row r="791" spans="1:6" x14ac:dyDescent="0.25">
      <c r="A791">
        <v>790</v>
      </c>
      <c r="C791" s="2">
        <v>2</v>
      </c>
      <c r="D791" s="5">
        <v>3</v>
      </c>
      <c r="E791" s="4">
        <v>4</v>
      </c>
    </row>
    <row r="792" spans="1:6" x14ac:dyDescent="0.25">
      <c r="A792">
        <v>791</v>
      </c>
      <c r="C792" s="2">
        <v>2</v>
      </c>
      <c r="D792" s="5">
        <v>3</v>
      </c>
      <c r="E792" s="4">
        <v>4</v>
      </c>
    </row>
    <row r="793" spans="1:6" x14ac:dyDescent="0.25">
      <c r="A793">
        <v>792</v>
      </c>
      <c r="C793" s="2">
        <v>2</v>
      </c>
      <c r="D793" s="5">
        <v>3</v>
      </c>
      <c r="E793" s="4">
        <v>4</v>
      </c>
    </row>
    <row r="794" spans="1:6" x14ac:dyDescent="0.25">
      <c r="A794">
        <v>793</v>
      </c>
      <c r="C794" s="2">
        <v>2</v>
      </c>
      <c r="D794" s="5">
        <v>3</v>
      </c>
      <c r="E794" s="4">
        <v>4</v>
      </c>
    </row>
    <row r="795" spans="1:6" x14ac:dyDescent="0.25">
      <c r="A795">
        <v>794</v>
      </c>
      <c r="C795" s="2">
        <v>2</v>
      </c>
      <c r="D795" s="5">
        <v>3</v>
      </c>
    </row>
    <row r="796" spans="1:6" x14ac:dyDescent="0.25">
      <c r="A796">
        <v>795</v>
      </c>
      <c r="C796" s="2">
        <v>2</v>
      </c>
      <c r="D796" s="5">
        <v>3</v>
      </c>
    </row>
    <row r="797" spans="1:6" x14ac:dyDescent="0.25">
      <c r="A797">
        <v>796</v>
      </c>
      <c r="C797" s="2">
        <v>2</v>
      </c>
      <c r="D797" s="5">
        <v>3</v>
      </c>
      <c r="F797" t="s">
        <v>22</v>
      </c>
    </row>
    <row r="798" spans="1:6" x14ac:dyDescent="0.25">
      <c r="A798">
        <v>797</v>
      </c>
    </row>
    <row r="799" spans="1:6" x14ac:dyDescent="0.25">
      <c r="A799">
        <v>798</v>
      </c>
      <c r="F799" t="s">
        <v>22</v>
      </c>
    </row>
    <row r="800" spans="1:6" x14ac:dyDescent="0.25">
      <c r="A800">
        <v>799</v>
      </c>
      <c r="C800" s="2">
        <v>2</v>
      </c>
    </row>
    <row r="801" spans="1:5" x14ac:dyDescent="0.25">
      <c r="A801">
        <v>800</v>
      </c>
      <c r="C801" s="2">
        <v>2</v>
      </c>
    </row>
    <row r="802" spans="1:5" x14ac:dyDescent="0.25">
      <c r="A802">
        <v>801</v>
      </c>
      <c r="C802" s="2">
        <v>2</v>
      </c>
    </row>
    <row r="803" spans="1:5" x14ac:dyDescent="0.25">
      <c r="A803">
        <v>802</v>
      </c>
      <c r="C803" s="2">
        <v>2</v>
      </c>
    </row>
    <row r="804" spans="1:5" x14ac:dyDescent="0.25">
      <c r="A804">
        <v>803</v>
      </c>
      <c r="C804" s="2">
        <v>2</v>
      </c>
    </row>
    <row r="805" spans="1:5" x14ac:dyDescent="0.25">
      <c r="A805">
        <v>804</v>
      </c>
      <c r="C805" s="2">
        <v>2</v>
      </c>
    </row>
    <row r="806" spans="1:5" x14ac:dyDescent="0.25">
      <c r="A806">
        <v>805</v>
      </c>
      <c r="C806" s="2">
        <v>2</v>
      </c>
      <c r="D806" s="5">
        <v>3</v>
      </c>
    </row>
    <row r="807" spans="1:5" x14ac:dyDescent="0.25">
      <c r="A807">
        <v>806</v>
      </c>
      <c r="C807" s="2">
        <v>2</v>
      </c>
      <c r="D807" s="5">
        <v>3</v>
      </c>
    </row>
    <row r="808" spans="1:5" x14ac:dyDescent="0.25">
      <c r="A808">
        <v>807</v>
      </c>
      <c r="C808" s="2">
        <v>2</v>
      </c>
      <c r="D808" s="5">
        <v>3</v>
      </c>
    </row>
    <row r="809" spans="1:5" x14ac:dyDescent="0.25">
      <c r="A809">
        <v>808</v>
      </c>
      <c r="C809" s="2">
        <v>2</v>
      </c>
      <c r="D809" s="5">
        <v>3</v>
      </c>
    </row>
    <row r="810" spans="1:5" x14ac:dyDescent="0.25">
      <c r="A810">
        <v>809</v>
      </c>
      <c r="C810" s="2">
        <v>2</v>
      </c>
      <c r="D810" s="5">
        <v>3</v>
      </c>
    </row>
    <row r="811" spans="1:5" x14ac:dyDescent="0.25">
      <c r="A811">
        <v>810</v>
      </c>
      <c r="C811" s="2">
        <v>2</v>
      </c>
      <c r="D811" s="5">
        <v>3</v>
      </c>
    </row>
    <row r="812" spans="1:5" x14ac:dyDescent="0.25">
      <c r="A812">
        <v>811</v>
      </c>
      <c r="C812" s="2">
        <v>2</v>
      </c>
      <c r="D812" s="5">
        <v>3</v>
      </c>
    </row>
    <row r="813" spans="1:5" x14ac:dyDescent="0.25">
      <c r="A813">
        <v>812</v>
      </c>
      <c r="D813" s="5">
        <v>3</v>
      </c>
    </row>
    <row r="814" spans="1:5" x14ac:dyDescent="0.25">
      <c r="A814">
        <v>813</v>
      </c>
      <c r="D814" s="5">
        <v>3</v>
      </c>
      <c r="E814" s="4">
        <v>4</v>
      </c>
    </row>
    <row r="815" spans="1:5" x14ac:dyDescent="0.25">
      <c r="A815">
        <v>814</v>
      </c>
      <c r="D815" s="5">
        <v>3</v>
      </c>
      <c r="E815" s="4">
        <v>4</v>
      </c>
    </row>
    <row r="816" spans="1:5" x14ac:dyDescent="0.25">
      <c r="A816">
        <v>815</v>
      </c>
      <c r="D816" s="5">
        <v>3</v>
      </c>
      <c r="E816" s="4">
        <v>4</v>
      </c>
    </row>
    <row r="817" spans="1:5" x14ac:dyDescent="0.25">
      <c r="A817">
        <v>816</v>
      </c>
      <c r="D817" s="5">
        <v>3</v>
      </c>
      <c r="E817" s="4">
        <v>4</v>
      </c>
    </row>
    <row r="818" spans="1:5" x14ac:dyDescent="0.25">
      <c r="A818">
        <v>817</v>
      </c>
      <c r="B818" s="3">
        <v>1</v>
      </c>
      <c r="D818" s="5">
        <v>3</v>
      </c>
      <c r="E818" s="4">
        <v>4</v>
      </c>
    </row>
    <row r="819" spans="1:5" x14ac:dyDescent="0.25">
      <c r="A819">
        <v>818</v>
      </c>
      <c r="B819" s="3">
        <v>1</v>
      </c>
      <c r="D819" s="5">
        <v>3</v>
      </c>
      <c r="E819" s="4">
        <v>4</v>
      </c>
    </row>
    <row r="820" spans="1:5" x14ac:dyDescent="0.25">
      <c r="A820">
        <v>819</v>
      </c>
      <c r="B820" s="3">
        <v>1</v>
      </c>
      <c r="E820" s="4">
        <v>4</v>
      </c>
    </row>
    <row r="821" spans="1:5" x14ac:dyDescent="0.25">
      <c r="A821">
        <v>820</v>
      </c>
      <c r="B821" s="3">
        <v>1</v>
      </c>
      <c r="E821" s="4">
        <v>4</v>
      </c>
    </row>
    <row r="822" spans="1:5" x14ac:dyDescent="0.25">
      <c r="A822">
        <v>821</v>
      </c>
      <c r="B822" s="3">
        <v>1</v>
      </c>
      <c r="E822" s="4">
        <v>4</v>
      </c>
    </row>
    <row r="823" spans="1:5" x14ac:dyDescent="0.25">
      <c r="A823">
        <v>822</v>
      </c>
      <c r="B823" s="3">
        <v>1</v>
      </c>
      <c r="E823" s="4">
        <v>4</v>
      </c>
    </row>
    <row r="824" spans="1:5" x14ac:dyDescent="0.25">
      <c r="A824">
        <v>823</v>
      </c>
      <c r="B824" s="3">
        <v>1</v>
      </c>
      <c r="E824" s="4">
        <v>4</v>
      </c>
    </row>
    <row r="825" spans="1:5" x14ac:dyDescent="0.25">
      <c r="A825">
        <v>824</v>
      </c>
      <c r="B825" s="3">
        <v>1</v>
      </c>
    </row>
    <row r="826" spans="1:5" x14ac:dyDescent="0.25">
      <c r="A826">
        <v>825</v>
      </c>
      <c r="B826" s="3">
        <v>1</v>
      </c>
    </row>
    <row r="827" spans="1:5" x14ac:dyDescent="0.25">
      <c r="A827">
        <v>826</v>
      </c>
      <c r="B827" s="3">
        <v>1</v>
      </c>
      <c r="C827" s="2">
        <v>2</v>
      </c>
    </row>
    <row r="828" spans="1:5" x14ac:dyDescent="0.25">
      <c r="A828">
        <v>827</v>
      </c>
      <c r="B828" s="3">
        <v>1</v>
      </c>
      <c r="C828" s="2">
        <v>2</v>
      </c>
    </row>
    <row r="829" spans="1:5" x14ac:dyDescent="0.25">
      <c r="A829">
        <v>828</v>
      </c>
      <c r="B829" s="3">
        <v>1</v>
      </c>
      <c r="C829" s="2">
        <v>2</v>
      </c>
    </row>
    <row r="830" spans="1:5" x14ac:dyDescent="0.25">
      <c r="A830">
        <v>829</v>
      </c>
      <c r="B830" s="3">
        <v>1</v>
      </c>
      <c r="C830" s="2">
        <v>2</v>
      </c>
    </row>
    <row r="831" spans="1:5" x14ac:dyDescent="0.25">
      <c r="A831">
        <v>830</v>
      </c>
      <c r="C831" s="2">
        <v>2</v>
      </c>
    </row>
    <row r="832" spans="1:5" x14ac:dyDescent="0.25">
      <c r="A832">
        <v>831</v>
      </c>
      <c r="C832" s="2">
        <v>2</v>
      </c>
    </row>
    <row r="833" spans="1:5" x14ac:dyDescent="0.25">
      <c r="A833">
        <v>832</v>
      </c>
      <c r="C833" s="2">
        <v>2</v>
      </c>
    </row>
    <row r="834" spans="1:5" x14ac:dyDescent="0.25">
      <c r="A834">
        <v>833</v>
      </c>
      <c r="C834" s="2">
        <v>2</v>
      </c>
      <c r="D834" s="5">
        <v>3</v>
      </c>
    </row>
    <row r="835" spans="1:5" x14ac:dyDescent="0.25">
      <c r="A835">
        <v>834</v>
      </c>
      <c r="C835" s="2">
        <v>2</v>
      </c>
      <c r="D835" s="5">
        <v>3</v>
      </c>
    </row>
    <row r="836" spans="1:5" x14ac:dyDescent="0.25">
      <c r="A836">
        <v>835</v>
      </c>
      <c r="C836" s="2">
        <v>2</v>
      </c>
      <c r="D836" s="5">
        <v>3</v>
      </c>
    </row>
    <row r="837" spans="1:5" x14ac:dyDescent="0.25">
      <c r="A837">
        <v>836</v>
      </c>
      <c r="C837" s="2">
        <v>2</v>
      </c>
      <c r="D837" s="5">
        <v>3</v>
      </c>
    </row>
    <row r="838" spans="1:5" x14ac:dyDescent="0.25">
      <c r="A838">
        <v>837</v>
      </c>
      <c r="C838" s="2">
        <v>2</v>
      </c>
      <c r="D838" s="5">
        <v>3</v>
      </c>
    </row>
    <row r="839" spans="1:5" x14ac:dyDescent="0.25">
      <c r="A839">
        <v>838</v>
      </c>
      <c r="D839" s="5">
        <v>3</v>
      </c>
      <c r="E839" s="4">
        <v>4</v>
      </c>
    </row>
    <row r="840" spans="1:5" x14ac:dyDescent="0.25">
      <c r="A840">
        <v>839</v>
      </c>
      <c r="D840" s="5">
        <v>3</v>
      </c>
      <c r="E840" s="4">
        <v>4</v>
      </c>
    </row>
    <row r="841" spans="1:5" x14ac:dyDescent="0.25">
      <c r="A841">
        <v>840</v>
      </c>
      <c r="D841" s="5">
        <v>3</v>
      </c>
      <c r="E841" s="4">
        <v>4</v>
      </c>
    </row>
    <row r="842" spans="1:5" x14ac:dyDescent="0.25">
      <c r="A842">
        <v>841</v>
      </c>
      <c r="D842" s="5">
        <v>3</v>
      </c>
      <c r="E842" s="4">
        <v>4</v>
      </c>
    </row>
    <row r="843" spans="1:5" x14ac:dyDescent="0.25">
      <c r="A843">
        <v>842</v>
      </c>
      <c r="D843" s="5">
        <v>3</v>
      </c>
      <c r="E843" s="4">
        <v>4</v>
      </c>
    </row>
    <row r="844" spans="1:5" x14ac:dyDescent="0.25">
      <c r="A844">
        <v>843</v>
      </c>
      <c r="D844" s="5">
        <v>3</v>
      </c>
      <c r="E844" s="4">
        <v>4</v>
      </c>
    </row>
    <row r="845" spans="1:5" x14ac:dyDescent="0.25">
      <c r="A845">
        <v>844</v>
      </c>
      <c r="D845" s="5">
        <v>3</v>
      </c>
      <c r="E845" s="4">
        <v>4</v>
      </c>
    </row>
    <row r="846" spans="1:5" x14ac:dyDescent="0.25">
      <c r="A846">
        <v>845</v>
      </c>
      <c r="E846" s="4">
        <v>4</v>
      </c>
    </row>
    <row r="847" spans="1:5" x14ac:dyDescent="0.25">
      <c r="A847">
        <v>846</v>
      </c>
      <c r="E847" s="4">
        <v>4</v>
      </c>
    </row>
    <row r="848" spans="1:5" x14ac:dyDescent="0.25">
      <c r="A848">
        <v>847</v>
      </c>
      <c r="E848" s="4">
        <v>4</v>
      </c>
    </row>
    <row r="849" spans="1:5" x14ac:dyDescent="0.25">
      <c r="A849">
        <v>848</v>
      </c>
      <c r="B849" s="3">
        <v>1</v>
      </c>
    </row>
    <row r="850" spans="1:5" x14ac:dyDescent="0.25">
      <c r="A850">
        <v>849</v>
      </c>
      <c r="B850" s="3">
        <v>1</v>
      </c>
    </row>
    <row r="851" spans="1:5" x14ac:dyDescent="0.25">
      <c r="A851">
        <v>850</v>
      </c>
      <c r="B851" s="3">
        <v>1</v>
      </c>
    </row>
    <row r="852" spans="1:5" x14ac:dyDescent="0.25">
      <c r="A852">
        <v>851</v>
      </c>
      <c r="B852" s="3">
        <v>1</v>
      </c>
      <c r="C852" s="2">
        <v>2</v>
      </c>
    </row>
    <row r="853" spans="1:5" x14ac:dyDescent="0.25">
      <c r="A853">
        <v>852</v>
      </c>
      <c r="B853" s="3">
        <v>1</v>
      </c>
      <c r="C853" s="2">
        <v>2</v>
      </c>
    </row>
    <row r="854" spans="1:5" x14ac:dyDescent="0.25">
      <c r="A854">
        <v>853</v>
      </c>
      <c r="B854" s="3">
        <v>1</v>
      </c>
      <c r="C854" s="2">
        <v>2</v>
      </c>
    </row>
    <row r="855" spans="1:5" x14ac:dyDescent="0.25">
      <c r="A855">
        <v>854</v>
      </c>
      <c r="B855" s="3">
        <v>1</v>
      </c>
      <c r="C855" s="2">
        <v>2</v>
      </c>
    </row>
    <row r="856" spans="1:5" x14ac:dyDescent="0.25">
      <c r="A856">
        <v>855</v>
      </c>
      <c r="B856" s="3">
        <v>1</v>
      </c>
      <c r="C856" s="2">
        <v>2</v>
      </c>
    </row>
    <row r="857" spans="1:5" x14ac:dyDescent="0.25">
      <c r="A857">
        <v>856</v>
      </c>
      <c r="B857" s="3">
        <v>1</v>
      </c>
      <c r="C857" s="2">
        <v>2</v>
      </c>
    </row>
    <row r="858" spans="1:5" x14ac:dyDescent="0.25">
      <c r="A858">
        <v>857</v>
      </c>
      <c r="B858" s="3">
        <v>1</v>
      </c>
      <c r="C858" s="2">
        <v>2</v>
      </c>
    </row>
    <row r="859" spans="1:5" x14ac:dyDescent="0.25">
      <c r="A859">
        <v>858</v>
      </c>
      <c r="B859" s="3">
        <v>1</v>
      </c>
      <c r="C859" s="2">
        <v>2</v>
      </c>
    </row>
    <row r="860" spans="1:5" x14ac:dyDescent="0.25">
      <c r="A860">
        <v>859</v>
      </c>
      <c r="C860" s="2">
        <v>2</v>
      </c>
    </row>
    <row r="861" spans="1:5" x14ac:dyDescent="0.25">
      <c r="A861">
        <v>860</v>
      </c>
      <c r="C861" s="2">
        <v>2</v>
      </c>
    </row>
    <row r="862" spans="1:5" x14ac:dyDescent="0.25">
      <c r="A862">
        <v>861</v>
      </c>
      <c r="C862" s="2">
        <v>2</v>
      </c>
    </row>
    <row r="863" spans="1:5" x14ac:dyDescent="0.25">
      <c r="A863">
        <v>862</v>
      </c>
    </row>
    <row r="864" spans="1:5" x14ac:dyDescent="0.25">
      <c r="A864">
        <v>863</v>
      </c>
      <c r="D864" s="5">
        <v>3</v>
      </c>
      <c r="E864" s="4">
        <v>4</v>
      </c>
    </row>
    <row r="865" spans="1:5" x14ac:dyDescent="0.25">
      <c r="A865">
        <v>864</v>
      </c>
      <c r="D865" s="5">
        <v>3</v>
      </c>
      <c r="E865" s="4">
        <v>4</v>
      </c>
    </row>
    <row r="866" spans="1:5" x14ac:dyDescent="0.25">
      <c r="A866">
        <v>865</v>
      </c>
      <c r="D866" s="5">
        <v>3</v>
      </c>
      <c r="E866" s="4">
        <v>4</v>
      </c>
    </row>
    <row r="867" spans="1:5" x14ac:dyDescent="0.25">
      <c r="A867">
        <v>866</v>
      </c>
      <c r="D867" s="5">
        <v>3</v>
      </c>
      <c r="E867" s="4">
        <v>4</v>
      </c>
    </row>
    <row r="868" spans="1:5" x14ac:dyDescent="0.25">
      <c r="A868">
        <v>867</v>
      </c>
      <c r="D868" s="5">
        <v>3</v>
      </c>
      <c r="E868" s="4">
        <v>4</v>
      </c>
    </row>
    <row r="869" spans="1:5" x14ac:dyDescent="0.25">
      <c r="A869">
        <v>868</v>
      </c>
      <c r="D869" s="5">
        <v>3</v>
      </c>
      <c r="E869" s="4">
        <v>4</v>
      </c>
    </row>
    <row r="870" spans="1:5" x14ac:dyDescent="0.25">
      <c r="A870">
        <v>869</v>
      </c>
      <c r="D870" s="5">
        <v>3</v>
      </c>
      <c r="E870" s="4">
        <v>4</v>
      </c>
    </row>
    <row r="871" spans="1:5" x14ac:dyDescent="0.25">
      <c r="A871">
        <v>870</v>
      </c>
      <c r="D871" s="5">
        <v>3</v>
      </c>
      <c r="E871" s="4">
        <v>4</v>
      </c>
    </row>
    <row r="872" spans="1:5" x14ac:dyDescent="0.25">
      <c r="A872">
        <v>871</v>
      </c>
      <c r="D872" s="5">
        <v>3</v>
      </c>
      <c r="E872" s="4">
        <v>4</v>
      </c>
    </row>
    <row r="873" spans="1:5" x14ac:dyDescent="0.25">
      <c r="A873">
        <v>872</v>
      </c>
      <c r="B873" s="3">
        <v>1</v>
      </c>
      <c r="D873" s="5">
        <v>3</v>
      </c>
      <c r="E873" s="4">
        <v>4</v>
      </c>
    </row>
    <row r="874" spans="1:5" x14ac:dyDescent="0.25">
      <c r="A874">
        <v>873</v>
      </c>
      <c r="B874" s="3">
        <v>1</v>
      </c>
      <c r="E874" s="4">
        <v>4</v>
      </c>
    </row>
    <row r="875" spans="1:5" x14ac:dyDescent="0.25">
      <c r="A875">
        <v>874</v>
      </c>
      <c r="B875" s="3">
        <v>1</v>
      </c>
      <c r="E875" s="4">
        <v>4</v>
      </c>
    </row>
    <row r="876" spans="1:5" x14ac:dyDescent="0.25">
      <c r="A876">
        <v>875</v>
      </c>
      <c r="B876" s="3">
        <v>1</v>
      </c>
    </row>
    <row r="877" spans="1:5" x14ac:dyDescent="0.25">
      <c r="A877">
        <v>876</v>
      </c>
      <c r="B877" s="3">
        <v>1</v>
      </c>
    </row>
    <row r="878" spans="1:5" x14ac:dyDescent="0.25">
      <c r="A878">
        <v>877</v>
      </c>
      <c r="B878" s="3">
        <v>1</v>
      </c>
    </row>
    <row r="879" spans="1:5" x14ac:dyDescent="0.25">
      <c r="A879">
        <v>878</v>
      </c>
      <c r="B879" s="3">
        <v>1</v>
      </c>
      <c r="C879" s="2">
        <v>2</v>
      </c>
    </row>
    <row r="880" spans="1:5" x14ac:dyDescent="0.25">
      <c r="A880">
        <v>879</v>
      </c>
      <c r="B880" s="3">
        <v>1</v>
      </c>
      <c r="C880" s="2">
        <v>2</v>
      </c>
    </row>
    <row r="881" spans="1:5" x14ac:dyDescent="0.25">
      <c r="A881">
        <v>880</v>
      </c>
      <c r="B881" s="3">
        <v>1</v>
      </c>
      <c r="C881" s="2">
        <v>2</v>
      </c>
    </row>
    <row r="882" spans="1:5" x14ac:dyDescent="0.25">
      <c r="A882">
        <v>881</v>
      </c>
      <c r="B882" s="3">
        <v>1</v>
      </c>
      <c r="C882" s="2">
        <v>2</v>
      </c>
    </row>
    <row r="883" spans="1:5" x14ac:dyDescent="0.25">
      <c r="A883">
        <v>882</v>
      </c>
      <c r="B883" s="3">
        <v>1</v>
      </c>
      <c r="C883" s="2">
        <v>2</v>
      </c>
    </row>
    <row r="884" spans="1:5" x14ac:dyDescent="0.25">
      <c r="A884">
        <v>883</v>
      </c>
      <c r="C884" s="2">
        <v>2</v>
      </c>
    </row>
    <row r="885" spans="1:5" x14ac:dyDescent="0.25">
      <c r="A885">
        <v>884</v>
      </c>
      <c r="C885" s="2">
        <v>2</v>
      </c>
    </row>
    <row r="886" spans="1:5" x14ac:dyDescent="0.25">
      <c r="A886">
        <v>885</v>
      </c>
      <c r="C886" s="2">
        <v>2</v>
      </c>
    </row>
    <row r="887" spans="1:5" x14ac:dyDescent="0.25">
      <c r="A887">
        <v>886</v>
      </c>
      <c r="C887" s="2">
        <v>2</v>
      </c>
    </row>
    <row r="888" spans="1:5" x14ac:dyDescent="0.25">
      <c r="A888">
        <v>887</v>
      </c>
      <c r="C888" s="2">
        <v>2</v>
      </c>
      <c r="D888" s="5">
        <v>3</v>
      </c>
    </row>
    <row r="889" spans="1:5" x14ac:dyDescent="0.25">
      <c r="A889">
        <v>888</v>
      </c>
      <c r="D889" s="5">
        <v>3</v>
      </c>
    </row>
    <row r="890" spans="1:5" x14ac:dyDescent="0.25">
      <c r="A890">
        <v>889</v>
      </c>
      <c r="D890" s="5">
        <v>3</v>
      </c>
      <c r="E890" s="4">
        <v>4</v>
      </c>
    </row>
    <row r="891" spans="1:5" x14ac:dyDescent="0.25">
      <c r="A891">
        <v>890</v>
      </c>
      <c r="D891" s="5">
        <v>3</v>
      </c>
      <c r="E891" s="4">
        <v>4</v>
      </c>
    </row>
    <row r="892" spans="1:5" x14ac:dyDescent="0.25">
      <c r="A892">
        <v>891</v>
      </c>
      <c r="D892" s="5">
        <v>3</v>
      </c>
      <c r="E892" s="4">
        <v>4</v>
      </c>
    </row>
    <row r="893" spans="1:5" x14ac:dyDescent="0.25">
      <c r="A893">
        <v>892</v>
      </c>
      <c r="D893" s="5">
        <v>3</v>
      </c>
      <c r="E893" s="4">
        <v>4</v>
      </c>
    </row>
    <row r="894" spans="1:5" x14ac:dyDescent="0.25">
      <c r="A894">
        <v>893</v>
      </c>
      <c r="D894" s="5">
        <v>3</v>
      </c>
      <c r="E894" s="4">
        <v>4</v>
      </c>
    </row>
    <row r="895" spans="1:5" x14ac:dyDescent="0.25">
      <c r="A895">
        <v>894</v>
      </c>
      <c r="D895" s="5">
        <v>3</v>
      </c>
      <c r="E895" s="4">
        <v>4</v>
      </c>
    </row>
    <row r="896" spans="1:5" x14ac:dyDescent="0.25">
      <c r="A896">
        <v>895</v>
      </c>
      <c r="D896" s="5">
        <v>3</v>
      </c>
      <c r="E896" s="4">
        <v>4</v>
      </c>
    </row>
    <row r="897" spans="1:5" x14ac:dyDescent="0.25">
      <c r="A897">
        <v>896</v>
      </c>
      <c r="D897" s="5">
        <v>3</v>
      </c>
      <c r="E897" s="4">
        <v>4</v>
      </c>
    </row>
    <row r="898" spans="1:5" x14ac:dyDescent="0.25">
      <c r="A898">
        <v>897</v>
      </c>
      <c r="D898" s="5">
        <v>3</v>
      </c>
      <c r="E898" s="4">
        <v>4</v>
      </c>
    </row>
    <row r="899" spans="1:5" x14ac:dyDescent="0.25">
      <c r="A899">
        <v>898</v>
      </c>
      <c r="D899" s="5">
        <v>3</v>
      </c>
      <c r="E899" s="4">
        <v>4</v>
      </c>
    </row>
    <row r="900" spans="1:5" x14ac:dyDescent="0.25">
      <c r="A900">
        <v>899</v>
      </c>
      <c r="E900" s="4">
        <v>4</v>
      </c>
    </row>
    <row r="901" spans="1:5" x14ac:dyDescent="0.25">
      <c r="A901">
        <v>900</v>
      </c>
    </row>
    <row r="902" spans="1:5" x14ac:dyDescent="0.25">
      <c r="A902">
        <v>901</v>
      </c>
      <c r="B902" s="3">
        <v>1</v>
      </c>
    </row>
    <row r="903" spans="1:5" x14ac:dyDescent="0.25">
      <c r="A903">
        <v>902</v>
      </c>
      <c r="B903" s="3">
        <v>1</v>
      </c>
    </row>
    <row r="904" spans="1:5" x14ac:dyDescent="0.25">
      <c r="A904">
        <v>903</v>
      </c>
      <c r="B904" s="3">
        <v>1</v>
      </c>
    </row>
    <row r="905" spans="1:5" x14ac:dyDescent="0.25">
      <c r="A905">
        <v>904</v>
      </c>
      <c r="B905" s="3">
        <v>1</v>
      </c>
      <c r="C905" s="2">
        <v>2</v>
      </c>
    </row>
    <row r="906" spans="1:5" x14ac:dyDescent="0.25">
      <c r="A906">
        <v>905</v>
      </c>
      <c r="B906" s="3">
        <v>1</v>
      </c>
      <c r="C906" s="2">
        <v>2</v>
      </c>
    </row>
    <row r="907" spans="1:5" x14ac:dyDescent="0.25">
      <c r="A907">
        <v>906</v>
      </c>
      <c r="B907" s="3">
        <v>1</v>
      </c>
      <c r="C907" s="2">
        <v>2</v>
      </c>
    </row>
    <row r="908" spans="1:5" x14ac:dyDescent="0.25">
      <c r="A908">
        <v>907</v>
      </c>
      <c r="B908" s="3">
        <v>1</v>
      </c>
      <c r="C908" s="2">
        <v>2</v>
      </c>
    </row>
    <row r="909" spans="1:5" x14ac:dyDescent="0.25">
      <c r="A909">
        <v>908</v>
      </c>
      <c r="B909" s="3">
        <v>1</v>
      </c>
      <c r="C909" s="2">
        <v>2</v>
      </c>
    </row>
    <row r="910" spans="1:5" x14ac:dyDescent="0.25">
      <c r="A910">
        <v>909</v>
      </c>
      <c r="B910" s="3">
        <v>1</v>
      </c>
      <c r="C910" s="2">
        <v>2</v>
      </c>
    </row>
    <row r="911" spans="1:5" x14ac:dyDescent="0.25">
      <c r="A911">
        <v>910</v>
      </c>
      <c r="C911" s="2">
        <v>2</v>
      </c>
    </row>
    <row r="912" spans="1:5" x14ac:dyDescent="0.25">
      <c r="A912">
        <v>911</v>
      </c>
      <c r="C912" s="2">
        <v>2</v>
      </c>
    </row>
    <row r="913" spans="1:5" x14ac:dyDescent="0.25">
      <c r="A913">
        <v>912</v>
      </c>
      <c r="C913" s="2">
        <v>2</v>
      </c>
    </row>
    <row r="914" spans="1:5" x14ac:dyDescent="0.25">
      <c r="A914">
        <v>913</v>
      </c>
      <c r="C914" s="2">
        <v>2</v>
      </c>
      <c r="D914" s="5">
        <v>3</v>
      </c>
    </row>
    <row r="915" spans="1:5" x14ac:dyDescent="0.25">
      <c r="A915">
        <v>914</v>
      </c>
      <c r="D915" s="5">
        <v>3</v>
      </c>
    </row>
    <row r="916" spans="1:5" x14ac:dyDescent="0.25">
      <c r="A916">
        <v>915</v>
      </c>
      <c r="D916" s="5">
        <v>3</v>
      </c>
      <c r="E916" s="4">
        <v>4</v>
      </c>
    </row>
    <row r="917" spans="1:5" x14ac:dyDescent="0.25">
      <c r="A917">
        <v>916</v>
      </c>
      <c r="D917" s="5">
        <v>3</v>
      </c>
      <c r="E917" s="4">
        <v>4</v>
      </c>
    </row>
    <row r="918" spans="1:5" x14ac:dyDescent="0.25">
      <c r="A918">
        <v>917</v>
      </c>
      <c r="D918" s="5">
        <v>3</v>
      </c>
      <c r="E918" s="4">
        <v>4</v>
      </c>
    </row>
    <row r="919" spans="1:5" x14ac:dyDescent="0.25">
      <c r="A919">
        <v>918</v>
      </c>
      <c r="D919" s="5">
        <v>3</v>
      </c>
      <c r="E919" s="4">
        <v>4</v>
      </c>
    </row>
    <row r="920" spans="1:5" x14ac:dyDescent="0.25">
      <c r="A920">
        <v>919</v>
      </c>
      <c r="D920" s="5">
        <v>3</v>
      </c>
      <c r="E920" s="4">
        <v>4</v>
      </c>
    </row>
    <row r="921" spans="1:5" x14ac:dyDescent="0.25">
      <c r="A921">
        <v>920</v>
      </c>
      <c r="D921" s="5">
        <v>3</v>
      </c>
      <c r="E921" s="4">
        <v>4</v>
      </c>
    </row>
    <row r="922" spans="1:5" x14ac:dyDescent="0.25">
      <c r="A922">
        <v>921</v>
      </c>
      <c r="D922" s="5">
        <v>3</v>
      </c>
      <c r="E922" s="4">
        <v>4</v>
      </c>
    </row>
    <row r="923" spans="1:5" x14ac:dyDescent="0.25">
      <c r="A923">
        <v>922</v>
      </c>
      <c r="D923" s="5">
        <v>3</v>
      </c>
      <c r="E923" s="4">
        <v>4</v>
      </c>
    </row>
    <row r="924" spans="1:5" x14ac:dyDescent="0.25">
      <c r="A924">
        <v>923</v>
      </c>
      <c r="D924" s="5">
        <v>3</v>
      </c>
      <c r="E924" s="4">
        <v>4</v>
      </c>
    </row>
    <row r="925" spans="1:5" x14ac:dyDescent="0.25">
      <c r="A925">
        <v>924</v>
      </c>
      <c r="D925" s="5">
        <v>3</v>
      </c>
      <c r="E925" s="4">
        <v>4</v>
      </c>
    </row>
    <row r="926" spans="1:5" x14ac:dyDescent="0.25">
      <c r="A926">
        <v>925</v>
      </c>
      <c r="B926" s="3">
        <v>1</v>
      </c>
    </row>
    <row r="927" spans="1:5" x14ac:dyDescent="0.25">
      <c r="A927">
        <v>926</v>
      </c>
      <c r="B927" s="3">
        <v>1</v>
      </c>
    </row>
    <row r="928" spans="1:5" x14ac:dyDescent="0.25">
      <c r="A928">
        <v>927</v>
      </c>
      <c r="B928" s="3">
        <v>1</v>
      </c>
    </row>
    <row r="929" spans="1:5" x14ac:dyDescent="0.25">
      <c r="A929">
        <v>928</v>
      </c>
      <c r="B929" s="3">
        <v>1</v>
      </c>
    </row>
    <row r="930" spans="1:5" x14ac:dyDescent="0.25">
      <c r="A930">
        <v>929</v>
      </c>
      <c r="B930" s="3">
        <v>1</v>
      </c>
    </row>
    <row r="931" spans="1:5" x14ac:dyDescent="0.25">
      <c r="A931">
        <v>930</v>
      </c>
      <c r="B931" s="3">
        <v>1</v>
      </c>
      <c r="C931" s="2">
        <v>2</v>
      </c>
    </row>
    <row r="932" spans="1:5" x14ac:dyDescent="0.25">
      <c r="A932">
        <v>931</v>
      </c>
      <c r="B932" s="3">
        <v>1</v>
      </c>
      <c r="C932" s="2">
        <v>2</v>
      </c>
    </row>
    <row r="933" spans="1:5" x14ac:dyDescent="0.25">
      <c r="A933">
        <v>932</v>
      </c>
      <c r="B933" s="3">
        <v>1</v>
      </c>
      <c r="C933" s="2">
        <v>2</v>
      </c>
    </row>
    <row r="934" spans="1:5" x14ac:dyDescent="0.25">
      <c r="A934">
        <v>933</v>
      </c>
      <c r="B934" s="3">
        <v>1</v>
      </c>
      <c r="C934" s="2">
        <v>2</v>
      </c>
    </row>
    <row r="935" spans="1:5" x14ac:dyDescent="0.25">
      <c r="A935">
        <v>934</v>
      </c>
      <c r="B935" s="3">
        <v>1</v>
      </c>
      <c r="C935" s="2">
        <v>2</v>
      </c>
    </row>
    <row r="936" spans="1:5" x14ac:dyDescent="0.25">
      <c r="A936">
        <v>935</v>
      </c>
      <c r="C936" s="2">
        <v>2</v>
      </c>
    </row>
    <row r="937" spans="1:5" x14ac:dyDescent="0.25">
      <c r="A937">
        <v>936</v>
      </c>
      <c r="C937" s="2">
        <v>2</v>
      </c>
    </row>
    <row r="938" spans="1:5" x14ac:dyDescent="0.25">
      <c r="A938">
        <v>937</v>
      </c>
      <c r="C938" s="2">
        <v>2</v>
      </c>
    </row>
    <row r="939" spans="1:5" x14ac:dyDescent="0.25">
      <c r="A939">
        <v>938</v>
      </c>
      <c r="C939" s="2">
        <v>2</v>
      </c>
    </row>
    <row r="940" spans="1:5" x14ac:dyDescent="0.25">
      <c r="A940">
        <v>939</v>
      </c>
      <c r="C940" s="2">
        <v>2</v>
      </c>
      <c r="D940" s="5">
        <v>3</v>
      </c>
    </row>
    <row r="941" spans="1:5" x14ac:dyDescent="0.25">
      <c r="A941">
        <v>940</v>
      </c>
      <c r="D941" s="5">
        <v>3</v>
      </c>
      <c r="E941" s="4">
        <v>4</v>
      </c>
    </row>
    <row r="942" spans="1:5" x14ac:dyDescent="0.25">
      <c r="A942">
        <v>941</v>
      </c>
      <c r="D942" s="5">
        <v>3</v>
      </c>
      <c r="E942" s="4">
        <v>4</v>
      </c>
    </row>
    <row r="943" spans="1:5" x14ac:dyDescent="0.25">
      <c r="A943">
        <v>942</v>
      </c>
      <c r="D943" s="5">
        <v>3</v>
      </c>
      <c r="E943" s="4">
        <v>4</v>
      </c>
    </row>
    <row r="944" spans="1:5" x14ac:dyDescent="0.25">
      <c r="A944">
        <v>943</v>
      </c>
      <c r="D944" s="5">
        <v>3</v>
      </c>
      <c r="E944" s="4">
        <v>4</v>
      </c>
    </row>
    <row r="945" spans="1:5" x14ac:dyDescent="0.25">
      <c r="A945">
        <v>944</v>
      </c>
      <c r="D945" s="5">
        <v>3</v>
      </c>
      <c r="E945" s="4">
        <v>4</v>
      </c>
    </row>
    <row r="946" spans="1:5" x14ac:dyDescent="0.25">
      <c r="A946">
        <v>945</v>
      </c>
      <c r="D946" s="5">
        <v>3</v>
      </c>
      <c r="E946" s="4">
        <v>4</v>
      </c>
    </row>
    <row r="947" spans="1:5" x14ac:dyDescent="0.25">
      <c r="A947">
        <v>946</v>
      </c>
      <c r="D947" s="5">
        <v>3</v>
      </c>
      <c r="E947" s="4">
        <v>4</v>
      </c>
    </row>
    <row r="948" spans="1:5" x14ac:dyDescent="0.25">
      <c r="A948">
        <v>947</v>
      </c>
      <c r="D948" s="5">
        <v>3</v>
      </c>
      <c r="E948" s="4">
        <v>4</v>
      </c>
    </row>
    <row r="949" spans="1:5" x14ac:dyDescent="0.25">
      <c r="A949">
        <v>948</v>
      </c>
      <c r="D949" s="5">
        <v>3</v>
      </c>
      <c r="E949" s="4">
        <v>4</v>
      </c>
    </row>
    <row r="950" spans="1:5" x14ac:dyDescent="0.25">
      <c r="A950">
        <v>949</v>
      </c>
      <c r="D950" s="5">
        <v>3</v>
      </c>
      <c r="E950" s="4">
        <v>4</v>
      </c>
    </row>
    <row r="951" spans="1:5" x14ac:dyDescent="0.25">
      <c r="A951">
        <v>950</v>
      </c>
      <c r="E951" s="4">
        <v>4</v>
      </c>
    </row>
    <row r="952" spans="1:5" x14ac:dyDescent="0.25">
      <c r="A952">
        <v>951</v>
      </c>
    </row>
    <row r="953" spans="1:5" x14ac:dyDescent="0.25">
      <c r="A953">
        <v>952</v>
      </c>
    </row>
    <row r="954" spans="1:5" x14ac:dyDescent="0.25">
      <c r="A954">
        <v>953</v>
      </c>
      <c r="B954" s="3">
        <v>1</v>
      </c>
    </row>
    <row r="955" spans="1:5" x14ac:dyDescent="0.25">
      <c r="A955">
        <v>954</v>
      </c>
      <c r="B955" s="3">
        <v>1</v>
      </c>
    </row>
    <row r="956" spans="1:5" x14ac:dyDescent="0.25">
      <c r="A956">
        <v>955</v>
      </c>
      <c r="B956" s="3">
        <v>1</v>
      </c>
    </row>
    <row r="957" spans="1:5" x14ac:dyDescent="0.25">
      <c r="A957">
        <v>956</v>
      </c>
      <c r="B957" s="3">
        <v>1</v>
      </c>
      <c r="C957" s="2">
        <v>2</v>
      </c>
    </row>
    <row r="958" spans="1:5" x14ac:dyDescent="0.25">
      <c r="A958">
        <v>957</v>
      </c>
      <c r="B958" s="3">
        <v>1</v>
      </c>
      <c r="C958" s="2">
        <v>2</v>
      </c>
    </row>
    <row r="959" spans="1:5" x14ac:dyDescent="0.25">
      <c r="A959">
        <v>958</v>
      </c>
      <c r="B959" s="3">
        <v>1</v>
      </c>
      <c r="C959" s="2">
        <v>2</v>
      </c>
    </row>
    <row r="960" spans="1:5" x14ac:dyDescent="0.25">
      <c r="A960">
        <v>959</v>
      </c>
      <c r="B960" s="3">
        <v>1</v>
      </c>
      <c r="C960" s="2">
        <v>2</v>
      </c>
    </row>
    <row r="961" spans="1:5" x14ac:dyDescent="0.25">
      <c r="A961">
        <v>960</v>
      </c>
      <c r="B961" s="3">
        <v>1</v>
      </c>
      <c r="C961" s="2">
        <v>2</v>
      </c>
    </row>
    <row r="962" spans="1:5" x14ac:dyDescent="0.25">
      <c r="A962">
        <v>961</v>
      </c>
      <c r="B962" s="3">
        <v>1</v>
      </c>
      <c r="C962" s="2">
        <v>2</v>
      </c>
    </row>
    <row r="963" spans="1:5" x14ac:dyDescent="0.25">
      <c r="A963">
        <v>962</v>
      </c>
      <c r="B963" s="3">
        <v>1</v>
      </c>
      <c r="C963" s="2">
        <v>2</v>
      </c>
    </row>
    <row r="964" spans="1:5" x14ac:dyDescent="0.25">
      <c r="A964">
        <v>963</v>
      </c>
      <c r="C964" s="2">
        <v>2</v>
      </c>
    </row>
    <row r="965" spans="1:5" x14ac:dyDescent="0.25">
      <c r="A965">
        <v>964</v>
      </c>
      <c r="C965" s="2">
        <v>2</v>
      </c>
    </row>
    <row r="966" spans="1:5" x14ac:dyDescent="0.25">
      <c r="A966">
        <v>965</v>
      </c>
    </row>
    <row r="967" spans="1:5" x14ac:dyDescent="0.25">
      <c r="A967">
        <v>966</v>
      </c>
      <c r="D967" s="5">
        <v>3</v>
      </c>
    </row>
    <row r="968" spans="1:5" x14ac:dyDescent="0.25">
      <c r="A968">
        <v>967</v>
      </c>
      <c r="D968" s="5">
        <v>3</v>
      </c>
      <c r="E968" s="4">
        <v>4</v>
      </c>
    </row>
    <row r="969" spans="1:5" x14ac:dyDescent="0.25">
      <c r="A969">
        <v>968</v>
      </c>
      <c r="D969" s="5">
        <v>3</v>
      </c>
      <c r="E969" s="4">
        <v>4</v>
      </c>
    </row>
    <row r="970" spans="1:5" x14ac:dyDescent="0.25">
      <c r="A970">
        <v>969</v>
      </c>
      <c r="D970" s="5">
        <v>3</v>
      </c>
      <c r="E970" s="4">
        <v>4</v>
      </c>
    </row>
    <row r="971" spans="1:5" x14ac:dyDescent="0.25">
      <c r="A971">
        <v>970</v>
      </c>
      <c r="D971" s="5">
        <v>3</v>
      </c>
      <c r="E971" s="4">
        <v>4</v>
      </c>
    </row>
    <row r="972" spans="1:5" x14ac:dyDescent="0.25">
      <c r="A972">
        <v>971</v>
      </c>
      <c r="D972" s="5">
        <v>3</v>
      </c>
      <c r="E972" s="4">
        <v>4</v>
      </c>
    </row>
    <row r="973" spans="1:5" x14ac:dyDescent="0.25">
      <c r="A973">
        <v>972</v>
      </c>
      <c r="D973" s="5">
        <v>3</v>
      </c>
      <c r="E973" s="4">
        <v>4</v>
      </c>
    </row>
    <row r="974" spans="1:5" x14ac:dyDescent="0.25">
      <c r="A974">
        <v>973</v>
      </c>
      <c r="D974" s="5">
        <v>3</v>
      </c>
      <c r="E974" s="4">
        <v>4</v>
      </c>
    </row>
    <row r="975" spans="1:5" x14ac:dyDescent="0.25">
      <c r="A975">
        <v>974</v>
      </c>
      <c r="B975" s="3">
        <v>1</v>
      </c>
      <c r="D975" s="5">
        <v>3</v>
      </c>
      <c r="E975" s="4">
        <v>4</v>
      </c>
    </row>
    <row r="976" spans="1:5" x14ac:dyDescent="0.25">
      <c r="A976">
        <v>975</v>
      </c>
      <c r="B976" s="3">
        <v>1</v>
      </c>
      <c r="D976" s="5">
        <v>3</v>
      </c>
      <c r="E976" s="4">
        <v>4</v>
      </c>
    </row>
    <row r="977" spans="1:5" x14ac:dyDescent="0.25">
      <c r="A977">
        <v>976</v>
      </c>
      <c r="B977" s="3">
        <v>1</v>
      </c>
      <c r="E977" s="4">
        <v>4</v>
      </c>
    </row>
    <row r="978" spans="1:5" x14ac:dyDescent="0.25">
      <c r="A978">
        <v>977</v>
      </c>
      <c r="B978" s="3">
        <v>1</v>
      </c>
      <c r="E978" s="4">
        <v>4</v>
      </c>
    </row>
    <row r="979" spans="1:5" x14ac:dyDescent="0.25">
      <c r="A979">
        <v>978</v>
      </c>
      <c r="B979" s="3">
        <v>1</v>
      </c>
    </row>
    <row r="980" spans="1:5" x14ac:dyDescent="0.25">
      <c r="A980">
        <v>979</v>
      </c>
      <c r="B980" s="3">
        <v>1</v>
      </c>
    </row>
    <row r="981" spans="1:5" x14ac:dyDescent="0.25">
      <c r="A981">
        <v>980</v>
      </c>
      <c r="B981" s="3">
        <v>1</v>
      </c>
      <c r="C981" s="2">
        <v>2</v>
      </c>
    </row>
    <row r="982" spans="1:5" x14ac:dyDescent="0.25">
      <c r="A982">
        <v>981</v>
      </c>
      <c r="B982" s="3">
        <v>1</v>
      </c>
      <c r="C982" s="2">
        <v>2</v>
      </c>
    </row>
    <row r="983" spans="1:5" x14ac:dyDescent="0.25">
      <c r="A983">
        <v>982</v>
      </c>
      <c r="B983" s="3">
        <v>1</v>
      </c>
      <c r="C983" s="2">
        <v>2</v>
      </c>
    </row>
    <row r="984" spans="1:5" x14ac:dyDescent="0.25">
      <c r="A984">
        <v>983</v>
      </c>
      <c r="B984" s="3">
        <v>1</v>
      </c>
      <c r="C984" s="2">
        <v>2</v>
      </c>
    </row>
    <row r="985" spans="1:5" x14ac:dyDescent="0.25">
      <c r="A985">
        <v>984</v>
      </c>
      <c r="B985" s="3">
        <v>1</v>
      </c>
      <c r="C985" s="2">
        <v>2</v>
      </c>
    </row>
    <row r="986" spans="1:5" x14ac:dyDescent="0.25">
      <c r="A986">
        <v>985</v>
      </c>
      <c r="C986" s="2">
        <v>2</v>
      </c>
    </row>
    <row r="987" spans="1:5" x14ac:dyDescent="0.25">
      <c r="A987">
        <v>986</v>
      </c>
      <c r="C987" s="2">
        <v>2</v>
      </c>
    </row>
    <row r="988" spans="1:5" x14ac:dyDescent="0.25">
      <c r="A988">
        <v>987</v>
      </c>
      <c r="C988" s="2">
        <v>2</v>
      </c>
    </row>
    <row r="989" spans="1:5" x14ac:dyDescent="0.25">
      <c r="A989">
        <v>988</v>
      </c>
      <c r="C989" s="2">
        <v>2</v>
      </c>
    </row>
    <row r="990" spans="1:5" x14ac:dyDescent="0.25">
      <c r="A990">
        <v>989</v>
      </c>
      <c r="C990" s="2">
        <v>2</v>
      </c>
    </row>
    <row r="991" spans="1:5" x14ac:dyDescent="0.25">
      <c r="A991">
        <v>990</v>
      </c>
      <c r="C991" s="2">
        <v>2</v>
      </c>
      <c r="D991" s="5">
        <v>3</v>
      </c>
    </row>
    <row r="992" spans="1:5" x14ac:dyDescent="0.25">
      <c r="A992">
        <v>991</v>
      </c>
      <c r="D992" s="5">
        <v>3</v>
      </c>
    </row>
    <row r="993" spans="1:5" x14ac:dyDescent="0.25">
      <c r="A993">
        <v>992</v>
      </c>
      <c r="D993" s="5">
        <v>3</v>
      </c>
    </row>
    <row r="994" spans="1:5" x14ac:dyDescent="0.25">
      <c r="A994">
        <v>993</v>
      </c>
      <c r="D994" s="5">
        <v>3</v>
      </c>
      <c r="E994" s="4">
        <v>4</v>
      </c>
    </row>
    <row r="995" spans="1:5" x14ac:dyDescent="0.25">
      <c r="A995">
        <v>994</v>
      </c>
      <c r="D995" s="5">
        <v>3</v>
      </c>
      <c r="E995" s="4">
        <v>4</v>
      </c>
    </row>
    <row r="996" spans="1:5" x14ac:dyDescent="0.25">
      <c r="A996">
        <v>995</v>
      </c>
      <c r="D996" s="5">
        <v>3</v>
      </c>
      <c r="E996" s="4">
        <v>4</v>
      </c>
    </row>
    <row r="997" spans="1:5" x14ac:dyDescent="0.25">
      <c r="A997">
        <v>996</v>
      </c>
      <c r="D997" s="5">
        <v>3</v>
      </c>
      <c r="E997" s="4">
        <v>4</v>
      </c>
    </row>
    <row r="998" spans="1:5" x14ac:dyDescent="0.25">
      <c r="A998">
        <v>997</v>
      </c>
      <c r="B998" s="3">
        <v>1</v>
      </c>
      <c r="D998" s="5">
        <v>3</v>
      </c>
      <c r="E998" s="4">
        <v>4</v>
      </c>
    </row>
    <row r="999" spans="1:5" x14ac:dyDescent="0.25">
      <c r="A999">
        <v>998</v>
      </c>
      <c r="B999" s="3">
        <v>1</v>
      </c>
      <c r="D999" s="5">
        <v>3</v>
      </c>
      <c r="E999" s="4">
        <v>4</v>
      </c>
    </row>
    <row r="1000" spans="1:5" x14ac:dyDescent="0.25">
      <c r="A1000">
        <v>999</v>
      </c>
      <c r="B1000" s="3">
        <v>1</v>
      </c>
      <c r="D1000" s="5">
        <v>3</v>
      </c>
      <c r="E1000" s="4">
        <v>4</v>
      </c>
    </row>
    <row r="1001" spans="1:5" x14ac:dyDescent="0.25">
      <c r="A1001">
        <v>1000</v>
      </c>
      <c r="B1001" s="3">
        <v>1</v>
      </c>
      <c r="D1001" s="5">
        <v>3</v>
      </c>
      <c r="E1001" s="4">
        <v>4</v>
      </c>
    </row>
    <row r="1002" spans="1:5" x14ac:dyDescent="0.25">
      <c r="A1002">
        <v>1001</v>
      </c>
      <c r="B1002" s="3">
        <v>1</v>
      </c>
      <c r="E1002" s="4">
        <v>4</v>
      </c>
    </row>
    <row r="1003" spans="1:5" x14ac:dyDescent="0.25">
      <c r="A1003">
        <v>1002</v>
      </c>
      <c r="B1003" s="3">
        <v>1</v>
      </c>
      <c r="E1003" s="4">
        <v>4</v>
      </c>
    </row>
    <row r="1004" spans="1:5" x14ac:dyDescent="0.25">
      <c r="A1004">
        <v>1003</v>
      </c>
      <c r="B1004" s="3">
        <v>1</v>
      </c>
      <c r="E1004" s="4">
        <v>4</v>
      </c>
    </row>
    <row r="1005" spans="1:5" x14ac:dyDescent="0.25">
      <c r="A1005">
        <v>1004</v>
      </c>
      <c r="B1005" s="3">
        <v>1</v>
      </c>
      <c r="E1005" s="4">
        <v>4</v>
      </c>
    </row>
    <row r="1006" spans="1:5" x14ac:dyDescent="0.25">
      <c r="A1006">
        <v>1005</v>
      </c>
      <c r="B1006" s="3">
        <v>1</v>
      </c>
      <c r="E1006" s="4">
        <v>4</v>
      </c>
    </row>
    <row r="1007" spans="1:5" x14ac:dyDescent="0.25">
      <c r="A1007">
        <v>1006</v>
      </c>
      <c r="B1007" s="3">
        <v>1</v>
      </c>
    </row>
    <row r="1008" spans="1:5" x14ac:dyDescent="0.25">
      <c r="A1008">
        <v>1007</v>
      </c>
      <c r="B1008" s="3">
        <v>1</v>
      </c>
      <c r="C1008" s="2">
        <v>2</v>
      </c>
    </row>
    <row r="1009" spans="1:5" x14ac:dyDescent="0.25">
      <c r="A1009">
        <v>1008</v>
      </c>
      <c r="B1009" s="3">
        <v>1</v>
      </c>
      <c r="C1009" s="2">
        <v>2</v>
      </c>
    </row>
    <row r="1010" spans="1:5" x14ac:dyDescent="0.25">
      <c r="A1010">
        <v>1009</v>
      </c>
      <c r="B1010" s="3">
        <v>1</v>
      </c>
      <c r="C1010" s="2">
        <v>2</v>
      </c>
    </row>
    <row r="1011" spans="1:5" x14ac:dyDescent="0.25">
      <c r="A1011">
        <v>1010</v>
      </c>
      <c r="C1011" s="2">
        <v>2</v>
      </c>
    </row>
    <row r="1012" spans="1:5" x14ac:dyDescent="0.25">
      <c r="A1012">
        <v>1011</v>
      </c>
      <c r="C1012" s="2">
        <v>2</v>
      </c>
    </row>
    <row r="1013" spans="1:5" x14ac:dyDescent="0.25">
      <c r="A1013">
        <v>1012</v>
      </c>
      <c r="C1013" s="2">
        <v>2</v>
      </c>
    </row>
    <row r="1014" spans="1:5" x14ac:dyDescent="0.25">
      <c r="A1014">
        <v>1013</v>
      </c>
      <c r="C1014" s="2">
        <v>2</v>
      </c>
      <c r="D1014" s="5">
        <v>3</v>
      </c>
    </row>
    <row r="1015" spans="1:5" x14ac:dyDescent="0.25">
      <c r="A1015">
        <v>1014</v>
      </c>
      <c r="C1015" s="2">
        <v>2</v>
      </c>
      <c r="D1015" s="5">
        <v>3</v>
      </c>
    </row>
    <row r="1016" spans="1:5" x14ac:dyDescent="0.25">
      <c r="A1016">
        <v>1015</v>
      </c>
      <c r="C1016" s="2">
        <v>2</v>
      </c>
      <c r="D1016" s="5">
        <v>3</v>
      </c>
    </row>
    <row r="1017" spans="1:5" x14ac:dyDescent="0.25">
      <c r="A1017">
        <v>1016</v>
      </c>
      <c r="C1017" s="2">
        <v>2</v>
      </c>
      <c r="D1017" s="5">
        <v>3</v>
      </c>
    </row>
    <row r="1018" spans="1:5" x14ac:dyDescent="0.25">
      <c r="A1018">
        <v>1017</v>
      </c>
      <c r="C1018" s="2">
        <v>2</v>
      </c>
      <c r="D1018" s="5">
        <v>3</v>
      </c>
    </row>
    <row r="1019" spans="1:5" x14ac:dyDescent="0.25">
      <c r="A1019">
        <v>1018</v>
      </c>
      <c r="D1019" s="5">
        <v>3</v>
      </c>
    </row>
    <row r="1020" spans="1:5" x14ac:dyDescent="0.25">
      <c r="A1020">
        <v>1019</v>
      </c>
      <c r="D1020" s="5">
        <v>3</v>
      </c>
    </row>
    <row r="1021" spans="1:5" x14ac:dyDescent="0.25">
      <c r="A1021">
        <v>1020</v>
      </c>
      <c r="D1021" s="5">
        <v>3</v>
      </c>
    </row>
    <row r="1022" spans="1:5" x14ac:dyDescent="0.25">
      <c r="A1022">
        <v>1021</v>
      </c>
      <c r="D1022" s="5">
        <v>3</v>
      </c>
      <c r="E1022" s="4">
        <v>4</v>
      </c>
    </row>
    <row r="1023" spans="1:5" x14ac:dyDescent="0.25">
      <c r="A1023">
        <v>1022</v>
      </c>
      <c r="D1023" s="5">
        <v>3</v>
      </c>
      <c r="E1023" s="4">
        <v>4</v>
      </c>
    </row>
    <row r="1024" spans="1:5" x14ac:dyDescent="0.25">
      <c r="A1024">
        <v>1023</v>
      </c>
      <c r="B1024" s="3">
        <v>1</v>
      </c>
      <c r="D1024" s="5">
        <v>3</v>
      </c>
      <c r="E1024" s="4">
        <v>4</v>
      </c>
    </row>
    <row r="1025" spans="1:5" x14ac:dyDescent="0.25">
      <c r="A1025">
        <v>1024</v>
      </c>
      <c r="B1025" s="3">
        <v>1</v>
      </c>
      <c r="D1025" s="5">
        <v>3</v>
      </c>
      <c r="E1025" s="4">
        <v>4</v>
      </c>
    </row>
    <row r="1026" spans="1:5" x14ac:dyDescent="0.25">
      <c r="A1026">
        <v>1025</v>
      </c>
      <c r="B1026" s="3">
        <v>1</v>
      </c>
      <c r="D1026" s="5">
        <v>3</v>
      </c>
      <c r="E1026" s="4">
        <v>4</v>
      </c>
    </row>
    <row r="1027" spans="1:5" x14ac:dyDescent="0.25">
      <c r="A1027">
        <v>1026</v>
      </c>
      <c r="B1027" s="3">
        <v>1</v>
      </c>
      <c r="E1027" s="4">
        <v>4</v>
      </c>
    </row>
    <row r="1028" spans="1:5" x14ac:dyDescent="0.25">
      <c r="A1028">
        <v>1027</v>
      </c>
      <c r="B1028" s="3">
        <v>1</v>
      </c>
      <c r="E1028" s="4">
        <v>4</v>
      </c>
    </row>
    <row r="1029" spans="1:5" x14ac:dyDescent="0.25">
      <c r="A1029">
        <v>1028</v>
      </c>
      <c r="B1029" s="3">
        <v>1</v>
      </c>
      <c r="E1029" s="4">
        <v>4</v>
      </c>
    </row>
    <row r="1030" spans="1:5" x14ac:dyDescent="0.25">
      <c r="A1030">
        <v>1029</v>
      </c>
      <c r="B1030" s="3">
        <v>1</v>
      </c>
      <c r="E1030" s="4">
        <v>4</v>
      </c>
    </row>
    <row r="1031" spans="1:5" x14ac:dyDescent="0.25">
      <c r="A1031">
        <v>1030</v>
      </c>
      <c r="B1031" s="3">
        <v>1</v>
      </c>
      <c r="E1031" s="4">
        <v>4</v>
      </c>
    </row>
    <row r="1032" spans="1:5" x14ac:dyDescent="0.25">
      <c r="A1032">
        <v>1031</v>
      </c>
      <c r="B1032" s="3">
        <v>1</v>
      </c>
      <c r="E1032" s="4">
        <v>4</v>
      </c>
    </row>
    <row r="1033" spans="1:5" x14ac:dyDescent="0.25">
      <c r="A1033">
        <v>1032</v>
      </c>
      <c r="B1033" s="3">
        <v>1</v>
      </c>
      <c r="E1033" s="4">
        <v>4</v>
      </c>
    </row>
    <row r="1034" spans="1:5" x14ac:dyDescent="0.25">
      <c r="A1034">
        <v>1033</v>
      </c>
      <c r="B1034" s="3">
        <v>1</v>
      </c>
      <c r="C1034" s="2">
        <v>2</v>
      </c>
      <c r="E1034" s="4">
        <v>4</v>
      </c>
    </row>
    <row r="1035" spans="1:5" x14ac:dyDescent="0.25">
      <c r="A1035">
        <v>1034</v>
      </c>
      <c r="B1035" s="3">
        <v>1</v>
      </c>
      <c r="C1035" s="2">
        <v>2</v>
      </c>
      <c r="E1035" s="4">
        <v>4</v>
      </c>
    </row>
    <row r="1036" spans="1:5" x14ac:dyDescent="0.25">
      <c r="A1036">
        <v>1035</v>
      </c>
      <c r="B1036" s="3">
        <v>1</v>
      </c>
      <c r="C1036" s="2">
        <v>2</v>
      </c>
    </row>
    <row r="1037" spans="1:5" x14ac:dyDescent="0.25">
      <c r="A1037">
        <v>1036</v>
      </c>
      <c r="B1037" s="3">
        <v>1</v>
      </c>
      <c r="C1037" s="2">
        <v>2</v>
      </c>
    </row>
    <row r="1038" spans="1:5" x14ac:dyDescent="0.25">
      <c r="A1038">
        <v>1037</v>
      </c>
      <c r="B1038" s="3">
        <v>1</v>
      </c>
      <c r="C1038" s="2">
        <v>2</v>
      </c>
    </row>
    <row r="1039" spans="1:5" x14ac:dyDescent="0.25">
      <c r="A1039">
        <v>1038</v>
      </c>
      <c r="C1039" s="2">
        <v>2</v>
      </c>
    </row>
    <row r="1040" spans="1:5" x14ac:dyDescent="0.25">
      <c r="A1040">
        <v>1039</v>
      </c>
      <c r="C1040" s="2">
        <v>2</v>
      </c>
    </row>
    <row r="1041" spans="1:5" x14ac:dyDescent="0.25">
      <c r="A1041">
        <v>1040</v>
      </c>
      <c r="C1041" s="2">
        <v>2</v>
      </c>
    </row>
    <row r="1042" spans="1:5" x14ac:dyDescent="0.25">
      <c r="A1042">
        <v>1041</v>
      </c>
      <c r="C1042" s="2">
        <v>2</v>
      </c>
    </row>
    <row r="1043" spans="1:5" x14ac:dyDescent="0.25">
      <c r="A1043">
        <v>1042</v>
      </c>
      <c r="C1043" s="2">
        <v>2</v>
      </c>
      <c r="D1043" s="5">
        <v>3</v>
      </c>
    </row>
    <row r="1044" spans="1:5" x14ac:dyDescent="0.25">
      <c r="A1044">
        <v>1043</v>
      </c>
      <c r="C1044" s="2">
        <v>2</v>
      </c>
      <c r="D1044" s="5">
        <v>3</v>
      </c>
    </row>
    <row r="1045" spans="1:5" x14ac:dyDescent="0.25">
      <c r="A1045">
        <v>1044</v>
      </c>
      <c r="C1045" s="2">
        <v>2</v>
      </c>
      <c r="D1045" s="5">
        <v>3</v>
      </c>
    </row>
    <row r="1046" spans="1:5" x14ac:dyDescent="0.25">
      <c r="A1046">
        <v>1045</v>
      </c>
      <c r="C1046" s="2">
        <v>2</v>
      </c>
      <c r="D1046" s="5">
        <v>3</v>
      </c>
    </row>
    <row r="1047" spans="1:5" x14ac:dyDescent="0.25">
      <c r="A1047">
        <v>1046</v>
      </c>
      <c r="C1047" s="2">
        <v>2</v>
      </c>
      <c r="D1047" s="5">
        <v>3</v>
      </c>
    </row>
    <row r="1048" spans="1:5" x14ac:dyDescent="0.25">
      <c r="A1048">
        <v>1047</v>
      </c>
      <c r="C1048" s="2">
        <v>2</v>
      </c>
      <c r="D1048" s="5">
        <v>3</v>
      </c>
    </row>
    <row r="1049" spans="1:5" x14ac:dyDescent="0.25">
      <c r="A1049">
        <v>1048</v>
      </c>
      <c r="C1049" s="2">
        <v>2</v>
      </c>
      <c r="D1049" s="5">
        <v>3</v>
      </c>
    </row>
    <row r="1050" spans="1:5" x14ac:dyDescent="0.25">
      <c r="A1050">
        <v>1049</v>
      </c>
      <c r="B1050" s="3">
        <v>1</v>
      </c>
      <c r="D1050" s="5">
        <v>3</v>
      </c>
    </row>
    <row r="1051" spans="1:5" x14ac:dyDescent="0.25">
      <c r="A1051">
        <v>1050</v>
      </c>
      <c r="B1051" s="3">
        <v>1</v>
      </c>
      <c r="D1051" s="5">
        <v>3</v>
      </c>
    </row>
    <row r="1052" spans="1:5" x14ac:dyDescent="0.25">
      <c r="A1052">
        <v>1051</v>
      </c>
      <c r="B1052" s="3">
        <v>1</v>
      </c>
      <c r="D1052" s="5">
        <v>3</v>
      </c>
      <c r="E1052" s="4">
        <v>4</v>
      </c>
    </row>
    <row r="1053" spans="1:5" x14ac:dyDescent="0.25">
      <c r="A1053">
        <v>1052</v>
      </c>
      <c r="B1053" s="3">
        <v>1</v>
      </c>
      <c r="D1053" s="5">
        <v>3</v>
      </c>
      <c r="E1053" s="4">
        <v>4</v>
      </c>
    </row>
    <row r="1054" spans="1:5" x14ac:dyDescent="0.25">
      <c r="A1054">
        <v>1053</v>
      </c>
      <c r="B1054" s="3">
        <v>1</v>
      </c>
      <c r="D1054" s="5">
        <v>3</v>
      </c>
      <c r="E1054" s="4">
        <v>4</v>
      </c>
    </row>
    <row r="1055" spans="1:5" x14ac:dyDescent="0.25">
      <c r="A1055">
        <v>1054</v>
      </c>
      <c r="B1055" s="3">
        <v>1</v>
      </c>
      <c r="D1055" s="5">
        <v>3</v>
      </c>
      <c r="E1055" s="4">
        <v>4</v>
      </c>
    </row>
    <row r="1056" spans="1:5" x14ac:dyDescent="0.25">
      <c r="A1056">
        <v>1055</v>
      </c>
      <c r="B1056" s="3">
        <v>1</v>
      </c>
      <c r="D1056" s="5">
        <v>3</v>
      </c>
      <c r="E1056" s="4">
        <v>4</v>
      </c>
    </row>
    <row r="1057" spans="1:6" x14ac:dyDescent="0.25">
      <c r="A1057">
        <v>1056</v>
      </c>
      <c r="B1057" s="3">
        <v>1</v>
      </c>
      <c r="D1057" s="5">
        <v>3</v>
      </c>
      <c r="E1057" s="4">
        <v>4</v>
      </c>
    </row>
    <row r="1058" spans="1:6" x14ac:dyDescent="0.25">
      <c r="A1058">
        <v>1057</v>
      </c>
      <c r="B1058" s="3">
        <v>1</v>
      </c>
      <c r="D1058" s="5">
        <v>3</v>
      </c>
      <c r="E1058" s="4">
        <v>4</v>
      </c>
    </row>
    <row r="1059" spans="1:6" x14ac:dyDescent="0.25">
      <c r="A1059">
        <v>1058</v>
      </c>
      <c r="B1059" s="3">
        <v>1</v>
      </c>
      <c r="E1059" s="4">
        <v>4</v>
      </c>
    </row>
    <row r="1060" spans="1:6" x14ac:dyDescent="0.25">
      <c r="A1060">
        <v>1059</v>
      </c>
      <c r="B1060" s="3">
        <v>1</v>
      </c>
      <c r="E1060" s="4">
        <v>4</v>
      </c>
      <c r="F106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2025-07-10T18:38:06Z</dcterms:created>
  <dcterms:modified xsi:type="dcterms:W3CDTF">2025-07-10T19:03:24Z</dcterms:modified>
</cp:coreProperties>
</file>